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V197" i="371"/>
  <c r="U197" i="371"/>
  <c r="T197" i="371"/>
  <c r="S197" i="371"/>
  <c r="R197" i="371"/>
  <c r="Q197" i="371"/>
  <c r="V196" i="371"/>
  <c r="T196" i="371"/>
  <c r="U196" i="371" s="1"/>
  <c r="S196" i="371"/>
  <c r="R196" i="371"/>
  <c r="Q196" i="371"/>
  <c r="T195" i="371"/>
  <c r="V195" i="371" s="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T188" i="371"/>
  <c r="U188" i="371" s="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T182" i="371"/>
  <c r="U182" i="371" s="1"/>
  <c r="S182" i="371"/>
  <c r="R182" i="371"/>
  <c r="Q182" i="371"/>
  <c r="T181" i="371"/>
  <c r="V181" i="371" s="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T172" i="371"/>
  <c r="U172" i="371" s="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T160" i="371"/>
  <c r="U160" i="371" s="1"/>
  <c r="S160" i="371"/>
  <c r="R160" i="371"/>
  <c r="Q160" i="371"/>
  <c r="T159" i="371"/>
  <c r="V159" i="371" s="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T154" i="371"/>
  <c r="U154" i="371" s="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V141" i="371"/>
  <c r="U141" i="371"/>
  <c r="T141" i="37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T94" i="371"/>
  <c r="U94" i="371" s="1"/>
  <c r="S94" i="371"/>
  <c r="R94" i="371"/>
  <c r="Q94" i="371"/>
  <c r="V93" i="371"/>
  <c r="U93" i="371"/>
  <c r="T93" i="371"/>
  <c r="S93" i="371"/>
  <c r="R93" i="371"/>
  <c r="Q93" i="371"/>
  <c r="V92" i="371"/>
  <c r="T92" i="371"/>
  <c r="U92" i="371" s="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V71" i="371"/>
  <c r="U71" i="371"/>
  <c r="T71" i="37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T68" i="371"/>
  <c r="U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T49" i="371"/>
  <c r="U49" i="371" s="1"/>
  <c r="S49" i="371"/>
  <c r="R49" i="371"/>
  <c r="Q49" i="371"/>
  <c r="T48" i="371"/>
  <c r="U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U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U26" i="371" s="1"/>
  <c r="S26" i="371"/>
  <c r="R26" i="371"/>
  <c r="Q26" i="371"/>
  <c r="V25" i="371"/>
  <c r="T25" i="371"/>
  <c r="U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0" i="371" l="1"/>
  <c r="V16" i="371"/>
  <c r="V26" i="371"/>
  <c r="V28" i="371"/>
  <c r="V34" i="371"/>
  <c r="V44" i="371"/>
  <c r="V48" i="371"/>
  <c r="U69" i="371"/>
  <c r="U73" i="371"/>
  <c r="U75" i="371"/>
  <c r="U77" i="371"/>
  <c r="U79" i="371"/>
  <c r="U83" i="371"/>
  <c r="U85" i="371"/>
  <c r="U91" i="371"/>
  <c r="U97" i="371"/>
  <c r="U103" i="371"/>
  <c r="U105" i="371"/>
  <c r="U109" i="371"/>
  <c r="U111" i="371"/>
  <c r="U115" i="371"/>
  <c r="U117" i="371"/>
  <c r="U125" i="371"/>
  <c r="U131" i="371"/>
  <c r="U133" i="371"/>
  <c r="U135" i="371"/>
  <c r="U137" i="371"/>
  <c r="U139" i="371"/>
  <c r="U143" i="371"/>
  <c r="U147" i="371"/>
  <c r="U149" i="371"/>
  <c r="U151" i="371"/>
  <c r="U153" i="371"/>
  <c r="U155" i="371"/>
  <c r="U157" i="371"/>
  <c r="U159" i="371"/>
  <c r="U165" i="371"/>
  <c r="U167" i="371"/>
  <c r="U169" i="371"/>
  <c r="U175" i="371"/>
  <c r="U179" i="371"/>
  <c r="U181" i="371"/>
  <c r="U183" i="371"/>
  <c r="U189" i="371"/>
  <c r="U193" i="371"/>
  <c r="U195" i="371"/>
  <c r="U199" i="371"/>
  <c r="U12" i="371"/>
  <c r="U20" i="371"/>
  <c r="U32" i="371"/>
  <c r="U36" i="371"/>
  <c r="U38" i="371"/>
  <c r="U52" i="371"/>
  <c r="U54" i="371"/>
  <c r="U56" i="371"/>
  <c r="U58" i="371"/>
  <c r="K26" i="419"/>
  <c r="K25" i="419"/>
  <c r="D26" i="419"/>
  <c r="K28" i="419" l="1"/>
  <c r="K27" i="419"/>
  <c r="D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J18" i="419" l="1"/>
  <c r="I18" i="419"/>
  <c r="K18" i="419"/>
  <c r="B25" i="419"/>
  <c r="D27" i="419" l="1"/>
  <c r="B26" i="419"/>
  <c r="B27" i="419" s="1"/>
  <c r="D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G22" i="419" s="1"/>
  <c r="F21" i="419"/>
  <c r="E21" i="419"/>
  <c r="D21" i="419"/>
  <c r="H20" i="419"/>
  <c r="G20" i="419"/>
  <c r="F20" i="419"/>
  <c r="E20" i="419"/>
  <c r="D20" i="419"/>
  <c r="H19" i="419"/>
  <c r="G19" i="419"/>
  <c r="F19" i="419"/>
  <c r="E19" i="419"/>
  <c r="D19" i="419"/>
  <c r="H17" i="419"/>
  <c r="G17" i="419"/>
  <c r="F17" i="419"/>
  <c r="E17" i="419"/>
  <c r="D17" i="419"/>
  <c r="H16" i="419"/>
  <c r="G16" i="419"/>
  <c r="F16" i="419"/>
  <c r="E16" i="419"/>
  <c r="D16" i="419"/>
  <c r="H14" i="419"/>
  <c r="G14" i="419"/>
  <c r="F14" i="419"/>
  <c r="E14" i="419"/>
  <c r="D14" i="419"/>
  <c r="H13" i="419"/>
  <c r="G13" i="419"/>
  <c r="F13" i="419"/>
  <c r="E13" i="419"/>
  <c r="D13" i="419"/>
  <c r="H12" i="419"/>
  <c r="G12" i="419"/>
  <c r="F12" i="419"/>
  <c r="E12" i="419"/>
  <c r="D12" i="419"/>
  <c r="H11" i="419"/>
  <c r="G11" i="419"/>
  <c r="F11" i="419"/>
  <c r="E11" i="419"/>
  <c r="D11" i="419"/>
  <c r="D18" i="419" l="1"/>
  <c r="H18" i="419"/>
  <c r="D23" i="419"/>
  <c r="H23" i="419"/>
  <c r="F18" i="419"/>
  <c r="G23" i="419"/>
  <c r="G18" i="419"/>
  <c r="E23" i="419"/>
  <c r="H22" i="419"/>
  <c r="F23" i="419"/>
  <c r="I23" i="419"/>
  <c r="E18" i="419"/>
  <c r="D22" i="419"/>
  <c r="E22" i="419"/>
  <c r="F22" i="419"/>
  <c r="I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G6" i="419"/>
  <c r="F6" i="419"/>
  <c r="E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S3" i="347" l="1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<sst xmlns="http://schemas.openxmlformats.org/spreadsheetml/2006/main" count="22665" uniqueCount="5167">
  <si>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</si>
  <si>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</si>
  <si>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</si>
  <si>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</si>
  <si>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</si>
  <si>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</si>
  <si>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</si>
  <si>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</si>
  <si>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</si>
  <si>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</si>
  <si>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</si>
  <si>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</si>
  <si>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</si>
  <si>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</si>
  <si>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</si>
  <si>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</si>
  <si>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</si>
  <si>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</si>
  <si>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</si>
  <si>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</si>
  <si>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</si>
  <si>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</si>
  <si>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</si>
  <si>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</si>
  <si>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</si>
  <si>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</si>
  <si>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</si>
  <si>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</si>
  <si>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</si>
  <si>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</si>
  <si>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</si>
  <si>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</si>
  <si>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</si>
  <si>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</si>
  <si>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</si>
  <si>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</si>
  <si>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</si>
  <si>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</si>
  <si>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</si>
  <si>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</si>
  <si>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</si>
  <si>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</si>
  <si>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</si>
  <si>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</si>
  <si>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</si>
  <si>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</si>
  <si>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</si>
  <si>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</si>
  <si>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</si>
  <si>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</si>
  <si>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</si>
  <si>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</si>
  <si>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</si>
  <si>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</si>
  <si>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</si>
  <si>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</si>
  <si>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</si>
  <si>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</si>
  <si>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</si>
  <si>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</si>
  <si>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</si>
  <si>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</si>
  <si>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</si>
  <si>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</si>
  <si>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</si>
  <si>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</si>
  <si>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</si>
  <si>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</si>
  <si>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</si>
  <si>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</si>
  <si>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</si>
  <si>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</si>
  <si>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</si>
  <si>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</si>
  <si>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</si>
  <si>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</si>
  <si>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</si>
  <si>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</si>
  <si>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</si>
  <si>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</si>
  <si>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</si>
  <si>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</si>
  <si>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</si>
  <si>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</si>
  <si>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</si>
  <si>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</si>
  <si>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</si>
  <si>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</si>
  <si>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</si>
  <si>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</si>
  <si>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</si>
  <si>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</si>
  <si>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</si>
  <si>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</si>
  <si>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</si>
  <si>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</si>
  <si>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</si>
  <si>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</si>
  <si>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</si>
  <si>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</si>
  <si>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</si>
  <si>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</si>
  <si>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</si>
  <si>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</si>
  <si>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</si>
  <si>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</si>
  <si>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</si>
  <si>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</si>
  <si>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</si>
  <si>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</si>
  <si>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</si>
  <si>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</si>
  <si>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</si>
  <si>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</si>
  <si>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</si>
  <si>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</si>
  <si>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</si>
  <si>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</si>
  <si>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</si>
  <si>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</si>
  <si>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</si>
  <si>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</si>
  <si>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</si>
  <si>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</si>
  <si>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</si>
  <si>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</si>
  <si>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</si>
  <si>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</si>
  <si>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</si>
  <si>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</si>
  <si>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</si>
  <si>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</si>
  <si>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</si>
  <si>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</si>
  <si>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</si>
  <si>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</si>
  <si>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</si>
  <si>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</si>
  <si>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</si>
  <si>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</si>
  <si>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</si>
  <si>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</si>
  <si>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</si>
  <si>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</si>
  <si>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</si>
  <si>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</si>
  <si>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</si>
  <si>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</si>
  <si>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</si>
  <si>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</si>
  <si>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</si>
  <si>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</si>
  <si>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</si>
  <si>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</si>
  <si>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</si>
  <si>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</si>
  <si>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</si>
  <si>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</si>
  <si>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</si>
  <si>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</si>
  <si>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</si>
  <si>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</si>
  <si>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</si>
  <si>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</si>
  <si>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</si>
  <si>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</si>
  <si>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</si>
  <si>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</si>
  <si>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</si>
  <si>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</si>
  <si>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</si>
  <si>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</si>
  <si>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</si>
  <si>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</si>
  <si>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</si>
  <si>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</si>
  <si>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</si>
  <si>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</si>
  <si>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</si>
  <si>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</si>
  <si>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</si>
  <si>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</si>
  <si>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</si>
  <si>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</si>
  <si>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</si>
  <si>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</si>
  <si>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</si>
  <si>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</si>
  <si>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</si>
  <si>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</si>
  <si>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</si>
  <si>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</si>
  <si>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</si>
  <si>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</si>
  <si>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</si>
  <si>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</si>
  <si>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</si>
  <si>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</si>
  <si>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</si>
  <si>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</si>
  <si>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</si>
  <si>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</si>
  <si>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</si>
  <si>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</si>
  <si>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</si>
  <si>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</si>
  <si>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</si>
  <si>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</si>
  <si>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</si>
  <si>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</si>
  <si>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</si>
  <si>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</si>
  <si>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</si>
  <si>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</si>
  <si>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</si>
  <si>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</si>
  <si>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</si>
  <si>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</si>
  <si>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</si>
  <si>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</si>
  <si>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</si>
  <si>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</si>
  <si>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</si>
  <si>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</si>
  <si>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</si>
  <si>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</si>
  <si>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</si>
  <si>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</si>
  <si>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</si>
  <si>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</si>
  <si>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</si>
  <si>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</si>
  <si>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</si>
  <si>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</si>
  <si>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</si>
  <si>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</si>
  <si>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</si>
  <si>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</si>
  <si>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</si>
  <si>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</si>
  <si>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</si>
  <si>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</si>
  <si>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</si>
  <si>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</si>
  <si>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</si>
  <si>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</si>
  <si>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</si>
  <si>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</si>
  <si>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</si>
  <si>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</si>
  <si>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</si>
  <si>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</si>
  <si>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</si>
  <si>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</si>
  <si>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</si>
  <si>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</si>
  <si>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</si>
  <si>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</si>
  <si>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</si>
  <si>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</si>
  <si>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</si>
  <si>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</si>
  <si>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</si>
  <si>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</si>
  <si>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</si>
  <si>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</si>
  <si>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</si>
  <si>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</si>
  <si>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</si>
  <si>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</si>
  <si>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</si>
  <si>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</si>
  <si>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</si>
  <si>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</si>
  <si>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</si>
  <si>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</si>
  <si>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</si>
  <si>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</si>
  <si>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</si>
  <si>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</si>
  <si>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</si>
  <si>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</si>
  <si>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</si>
  <si>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</si>
  <si>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</si>
  <si>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</si>
  <si>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</si>
  <si>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</si>
  <si>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</si>
  <si>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</si>
  <si>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</si>
  <si>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</si>
  <si>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</si>
  <si>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</si>
  <si>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</si>
  <si>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</si>
  <si>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</si>
  <si>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</si>
  <si>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</si>
  <si>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</si>
  <si>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</si>
  <si>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</si>
  <si>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</si>
  <si>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</si>
  <si>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</si>
  <si>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</si>
  <si>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</si>
  <si>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geriatrie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</si>
  <si>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</si>
  <si>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</si>
  <si>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</si>
  <si>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</si>
  <si>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</si>
  <si>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</si>
  <si>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</si>
  <si>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</si>
  <si>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</si>
  <si>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</si>
  <si>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</si>
  <si>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</si>
  <si>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</si>
  <si>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</si>
  <si>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</si>
  <si>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</si>
  <si>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</si>
  <si>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</si>
  <si>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</si>
  <si>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</si>
  <si>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</si>
  <si>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</si>
  <si>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</si>
  <si>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</si>
  <si>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</si>
  <si>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</si>
  <si>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</si>
  <si>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</si>
  <si>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</si>
  <si>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</si>
  <si>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</si>
  <si>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</si>
  <si>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</si>
  <si>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</si>
  <si>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</si>
  <si>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</si>
  <si>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</si>
  <si>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</si>
  <si>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</si>
  <si>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</si>
  <si>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</si>
  <si>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</si>
  <si>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</si>
  <si>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</si>
  <si>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</si>
  <si>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</si>
  <si>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</si>
  <si>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</si>
  <si>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</si>
  <si>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</si>
  <si>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</si>
  <si>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</si>
  <si>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</si>
  <si>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</si>
  <si>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</si>
  <si>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</si>
  <si>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</si>
  <si>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</si>
  <si>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</si>
  <si>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</si>
  <si>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</si>
  <si>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</si>
  <si>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</si>
  <si>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</si>
  <si>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</si>
  <si>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</si>
  <si>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</si>
  <si>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</si>
  <si>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</si>
  <si>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</si>
  <si>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</si>
  <si>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</si>
  <si>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</si>
  <si>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</si>
  <si>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</si>
  <si>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</si>
  <si>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</si>
  <si>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</si>
  <si>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</si>
  <si>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</si>
  <si>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</si>
  <si>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</si>
  <si>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</si>
  <si>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</si>
  <si>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</si>
  <si>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</si>
  <si>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</si>
  <si>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</si>
  <si>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</si>
  <si>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</si>
  <si>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</si>
  <si>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</si>
  <si>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</si>
  <si>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</si>
  <si>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</si>
  <si>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</si>
  <si>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</si>
  <si>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</si>
  <si>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</si>
  <si>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</si>
  <si>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</si>
  <si>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</si>
  <si>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</si>
  <si>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</si>
  <si>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</si>
  <si>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</si>
  <si>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</si>
  <si>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</si>
  <si>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</si>
  <si>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</si>
  <si>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</si>
  <si>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</si>
  <si>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</si>
  <si>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</si>
  <si>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</si>
  <si>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</si>
  <si>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</si>
  <si>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</si>
  <si>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</si>
  <si>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</si>
  <si>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</si>
  <si>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</si>
  <si>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</si>
  <si>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</si>
  <si>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</si>
  <si>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</si>
  <si>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</si>
  <si>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</si>
  <si>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</si>
  <si>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</si>
  <si>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</si>
  <si>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</si>
  <si>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</si>
  <si>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</si>
  <si>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</si>
  <si>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</si>
  <si>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</si>
  <si>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</si>
  <si>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</si>
  <si>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</si>
  <si>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</si>
  <si>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</si>
  <si>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</si>
  <si>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</si>
  <si>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</si>
  <si>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</si>
  <si>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</si>
  <si>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</si>
  <si>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</si>
  <si>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</si>
  <si>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</si>
  <si>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</si>
  <si>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</si>
  <si>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</si>
  <si>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</si>
  <si>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</si>
  <si>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</si>
  <si>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</si>
  <si>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</si>
  <si>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</si>
  <si>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</si>
  <si>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</si>
  <si>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</si>
  <si>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</si>
  <si>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</si>
  <si>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</si>
  <si>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</si>
  <si>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</si>
  <si>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</si>
  <si>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</si>
  <si>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</si>
  <si>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</si>
  <si>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</si>
  <si>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</si>
  <si>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</si>
  <si>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</si>
  <si>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</si>
  <si>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</si>
  <si>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</si>
  <si>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</si>
  <si>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</si>
  <si>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</si>
  <si>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</si>
  <si>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</si>
  <si>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</si>
  <si>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</si>
  <si>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</si>
  <si>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</si>
  <si>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</si>
  <si>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</si>
  <si>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</si>
  <si>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</si>
  <si>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</si>
  <si>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</si>
  <si>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</si>
  <si>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</si>
  <si>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</si>
  <si>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</si>
  <si>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</si>
  <si>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</si>
  <si>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</si>
  <si>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</si>
  <si>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</si>
  <si>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</si>
  <si>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</si>
  <si>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</si>
  <si>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</si>
  <si>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</si>
  <si>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</si>
  <si>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</si>
  <si>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</si>
  <si>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</si>
  <si>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</si>
  <si>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</si>
  <si>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115900</t>
  </si>
  <si>
    <t>15900</t>
  </si>
  <si>
    <t>FORADIL</t>
  </si>
  <si>
    <t>INH PLV CPS 60X12RG</t>
  </si>
  <si>
    <t>132393</t>
  </si>
  <si>
    <t>32393</t>
  </si>
  <si>
    <t>SPIRIVA</t>
  </si>
  <si>
    <t>INH PLV CPS 30X18RG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</si>
  <si>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</si>
  <si>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</si>
  <si>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</si>
  <si>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</si>
  <si>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</si>
  <si>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</si>
  <si>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</si>
  <si>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844148</t>
  </si>
  <si>
    <t>104694</t>
  </si>
  <si>
    <t>MUCOSOLVAN PRO DOSPĚLÉ</t>
  </si>
  <si>
    <t>POR SIR 1X100ML</t>
  </si>
  <si>
    <t>112686</t>
  </si>
  <si>
    <t>12686</t>
  </si>
  <si>
    <t>TRAMAL RETARD 100</t>
  </si>
  <si>
    <t>TBL OBD 10X100MG</t>
  </si>
  <si>
    <t>116469</t>
  </si>
  <si>
    <t>16469</t>
  </si>
  <si>
    <t>FEMARA</t>
  </si>
  <si>
    <t>POR TBL FLM30X2.5MG</t>
  </si>
  <si>
    <t>132628</t>
  </si>
  <si>
    <t>SINGULAIR 10</t>
  </si>
  <si>
    <t>POR TBL FLM 28X10MG</t>
  </si>
  <si>
    <t>186200</t>
  </si>
  <si>
    <t>ISOPTIN 40 MG</t>
  </si>
  <si>
    <t>POR TBL FLM 50X40MG</t>
  </si>
  <si>
    <t>214433</t>
  </si>
  <si>
    <t>CONTROLOC 20 MG</t>
  </si>
  <si>
    <t>POR TBL ENT 28X20MG I</t>
  </si>
  <si>
    <t>214526</t>
  </si>
  <si>
    <t>CONTROLOC 40 MG</t>
  </si>
  <si>
    <t>POR TBL ENT 100X40MG I</t>
  </si>
  <si>
    <t>132853</t>
  </si>
  <si>
    <t>AULIN</t>
  </si>
  <si>
    <t>POR TBL NOB 30X100MG</t>
  </si>
  <si>
    <t>110654</t>
  </si>
  <si>
    <t>PERINALON 2 MG</t>
  </si>
  <si>
    <t>POR TBL NOB 30X2MG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</si>
  <si>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</si>
  <si>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</si>
  <si>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</si>
  <si>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</si>
  <si>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</si>
  <si>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</si>
  <si>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</si>
  <si>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</si>
  <si>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</si>
  <si>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</si>
  <si>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</si>
  <si>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</si>
  <si>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</si>
  <si>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</si>
  <si>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</si>
  <si>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</si>
  <si>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</si>
  <si>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</si>
  <si>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</si>
  <si>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</si>
  <si>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</si>
  <si>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</si>
  <si>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</si>
  <si>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</si>
  <si>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</si>
  <si>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</si>
  <si>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</si>
  <si>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</si>
  <si>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</si>
  <si>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</si>
  <si>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</si>
  <si>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</si>
  <si>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</si>
  <si>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</si>
  <si>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</si>
  <si>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</si>
  <si>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</si>
  <si>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</si>
  <si>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</si>
  <si>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</si>
  <si>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</si>
  <si>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</si>
  <si>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</si>
  <si>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</si>
  <si>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</si>
  <si>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</si>
  <si>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</si>
  <si>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</si>
  <si>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</si>
  <si>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</si>
  <si>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</si>
  <si>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</si>
  <si>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</si>
  <si>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</si>
  <si>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</si>
  <si>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</si>
  <si>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</si>
  <si>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</si>
  <si>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</si>
  <si>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</si>
  <si>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</si>
  <si>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</si>
  <si>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</si>
  <si>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</si>
  <si>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100889</t>
  </si>
  <si>
    <t>889</t>
  </si>
  <si>
    <t>PITYOL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</si>
  <si>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</si>
  <si>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</si>
  <si>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</si>
  <si>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</si>
  <si>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</si>
  <si>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</si>
  <si>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</si>
  <si>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</si>
  <si>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</si>
  <si>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</si>
  <si>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</si>
  <si>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</si>
  <si>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</si>
  <si>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</si>
  <si>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</si>
  <si>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</si>
  <si>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</si>
  <si>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</si>
  <si>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</si>
  <si>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</si>
  <si>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</si>
  <si>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</si>
  <si>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</si>
  <si>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</si>
  <si>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</si>
  <si>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</si>
  <si>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</si>
  <si>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</si>
  <si>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</si>
  <si>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</si>
  <si>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</si>
  <si>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</si>
  <si>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</si>
  <si>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</si>
  <si>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</si>
  <si>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</si>
  <si>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</si>
  <si>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</si>
  <si>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</si>
  <si>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</si>
  <si>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</si>
  <si>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</si>
  <si>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</si>
  <si>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</si>
  <si>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</si>
  <si>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</si>
  <si>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</si>
  <si>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</si>
  <si>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</si>
  <si>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</si>
  <si>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</si>
  <si>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</si>
  <si>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</si>
  <si>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</si>
  <si>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</si>
  <si>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</si>
  <si>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</si>
  <si>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</si>
  <si>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</si>
  <si>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</si>
  <si>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</si>
  <si>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</si>
  <si>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</si>
  <si>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</si>
  <si>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</si>
  <si>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</si>
  <si>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</si>
  <si>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</si>
  <si>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</si>
  <si>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</si>
  <si>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</si>
  <si>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</si>
  <si>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</si>
  <si>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</si>
  <si>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</si>
  <si>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</si>
  <si>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</si>
  <si>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</si>
  <si>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</si>
  <si>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</si>
  <si>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</si>
  <si>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</si>
  <si>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</si>
  <si>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</si>
  <si>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</si>
  <si>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</si>
  <si>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</si>
  <si>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</si>
  <si>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</si>
  <si>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</si>
  <si>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</si>
  <si>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</si>
  <si>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</si>
  <si>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</si>
  <si>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</si>
  <si>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</si>
  <si>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</si>
  <si>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</si>
  <si>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</si>
  <si>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</si>
  <si>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</si>
  <si>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</si>
  <si>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</si>
  <si>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</si>
  <si>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</si>
  <si>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</si>
  <si>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</si>
  <si>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</si>
  <si>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</si>
  <si>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</si>
  <si>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</si>
  <si>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</si>
  <si>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</si>
  <si>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</si>
  <si>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</si>
  <si>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</si>
  <si>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</si>
  <si>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</si>
  <si>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</si>
  <si>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</si>
  <si>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</si>
  <si>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</si>
  <si>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</si>
  <si>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</si>
  <si>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</si>
  <si>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</si>
  <si>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</si>
  <si>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</si>
  <si>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</si>
  <si>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</si>
  <si>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</si>
  <si>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</si>
  <si>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</si>
  <si>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</si>
  <si>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</si>
  <si>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</si>
  <si>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</si>
  <si>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</si>
  <si>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</si>
  <si>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</si>
  <si>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</si>
  <si>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</si>
  <si>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</si>
  <si>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</si>
  <si>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</si>
  <si>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</si>
  <si>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</si>
  <si>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</si>
  <si>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145499</t>
  </si>
  <si>
    <t>45499</t>
  </si>
  <si>
    <t>TBL RET 30X100MG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</si>
  <si>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</si>
  <si>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</si>
  <si>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</si>
  <si>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</si>
  <si>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</si>
  <si>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</si>
  <si>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</si>
  <si>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</si>
  <si>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</si>
  <si>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</si>
  <si>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</si>
  <si>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</si>
  <si>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</si>
  <si>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</si>
  <si>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</si>
  <si>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</si>
  <si>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</si>
  <si>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</si>
  <si>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</si>
  <si>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</si>
  <si>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</si>
  <si>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</si>
  <si>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</si>
  <si>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</si>
  <si>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</si>
  <si>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</si>
  <si>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</si>
  <si>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</si>
  <si>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</si>
  <si>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</si>
  <si>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</si>
  <si>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</si>
  <si>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</si>
  <si>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</si>
  <si>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</si>
  <si>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</si>
  <si>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</si>
  <si>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</si>
  <si>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</si>
  <si>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</si>
  <si>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</si>
  <si>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</si>
  <si>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</si>
  <si>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</si>
  <si>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</si>
  <si>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</si>
  <si>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</si>
  <si>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</si>
  <si>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</si>
  <si>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</si>
  <si>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</si>
  <si>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</si>
  <si>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</si>
  <si>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</si>
  <si>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</si>
  <si>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</si>
  <si>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</si>
  <si>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</si>
  <si>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</si>
  <si>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</si>
  <si>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</si>
  <si>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</si>
  <si>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</si>
  <si>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</si>
  <si>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</si>
  <si>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</si>
  <si>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</si>
  <si>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</si>
  <si>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</si>
  <si>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</si>
  <si>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</si>
  <si>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</si>
  <si>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</si>
  <si>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</si>
  <si>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</si>
  <si>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</si>
  <si>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</si>
  <si>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</si>
  <si>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</si>
  <si>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</si>
  <si>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</si>
  <si>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</si>
  <si>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</si>
  <si>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</si>
  <si>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</si>
  <si>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</si>
  <si>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</si>
  <si>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</si>
  <si>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</si>
  <si>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</si>
  <si>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</si>
  <si>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</si>
  <si>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</si>
  <si>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</si>
  <si>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</si>
  <si>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</si>
  <si>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</si>
  <si>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</si>
  <si>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</si>
  <si>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</si>
  <si>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</si>
  <si>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</si>
  <si>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</si>
  <si>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</si>
  <si>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</si>
  <si>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</si>
  <si>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</si>
  <si>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</si>
  <si>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</si>
  <si>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</si>
  <si>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</si>
  <si>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</si>
  <si>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</si>
  <si>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</si>
  <si>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</si>
  <si>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</si>
  <si>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</si>
  <si>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</si>
  <si>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</si>
  <si>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</si>
  <si>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</si>
  <si>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</si>
  <si>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</si>
  <si>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</si>
  <si>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</si>
  <si>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</si>
  <si>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</si>
  <si>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</si>
  <si>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</si>
  <si>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</si>
  <si>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</si>
  <si>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</si>
  <si>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</si>
  <si>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</si>
  <si>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</si>
  <si>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</si>
  <si>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</si>
  <si>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</si>
  <si>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</si>
  <si>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</si>
  <si>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</si>
  <si>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</si>
  <si>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</si>
  <si>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</si>
  <si>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</si>
  <si>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</si>
  <si>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</si>
  <si>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</si>
  <si>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</si>
  <si>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</si>
  <si>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</si>
  <si>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</si>
  <si>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</si>
  <si>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</si>
  <si>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</si>
  <si>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</si>
  <si>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</si>
  <si>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</si>
  <si>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</si>
  <si>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</si>
  <si>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</si>
  <si>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</si>
  <si>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</si>
  <si>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</si>
  <si>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</si>
  <si>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</si>
  <si>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</si>
  <si>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</si>
  <si>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</si>
  <si>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</si>
  <si>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</si>
  <si>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</si>
  <si>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</si>
  <si>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</si>
  <si>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</si>
  <si>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</si>
  <si>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</si>
  <si>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</si>
  <si>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</si>
  <si>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</si>
  <si>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</si>
  <si>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</si>
  <si>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</si>
  <si>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</si>
  <si>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</si>
  <si>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</si>
  <si>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</si>
  <si>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</si>
  <si>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</si>
  <si>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</si>
  <si>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</si>
  <si>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</si>
  <si>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</si>
  <si>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</si>
  <si>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</si>
  <si>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</si>
  <si>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</si>
  <si>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</si>
  <si>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</si>
  <si>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</si>
  <si>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</si>
  <si>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</si>
  <si>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</si>
  <si>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</si>
  <si>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</si>
  <si>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</si>
  <si>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</si>
  <si>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</si>
  <si>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</si>
  <si>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</si>
  <si>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</si>
  <si>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</si>
  <si>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</si>
  <si>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</si>
  <si>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</si>
  <si>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</si>
  <si>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</si>
  <si>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</si>
  <si>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</si>
  <si>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</si>
  <si>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</si>
  <si>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</si>
  <si>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</si>
  <si>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</si>
  <si>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</si>
  <si>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</si>
  <si>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</si>
  <si>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</si>
  <si>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</si>
  <si>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500798</t>
  </si>
  <si>
    <t>0</t>
  </si>
  <si>
    <t>DZ DEBRIEKASAN roztok s rozpraš. 500 ml</t>
  </si>
  <si>
    <t>roztok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</si>
  <si>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</si>
  <si>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</si>
  <si>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</si>
  <si>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</si>
  <si>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</si>
  <si>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</si>
  <si>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</si>
  <si>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</si>
  <si>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</si>
  <si>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</si>
  <si>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</si>
  <si>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</si>
  <si>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</si>
  <si>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</si>
  <si>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</si>
  <si>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</si>
  <si>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</si>
  <si>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</si>
  <si>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</si>
  <si>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</si>
  <si>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</si>
  <si>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</si>
  <si>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</si>
  <si>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</si>
  <si>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</si>
  <si>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</si>
  <si>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</si>
  <si>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</si>
  <si>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</si>
  <si>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</si>
  <si>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</si>
  <si>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</si>
  <si>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</si>
  <si>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</si>
  <si>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</si>
  <si>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</si>
  <si>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</si>
  <si>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</si>
  <si>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</si>
  <si>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</si>
  <si>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</si>
  <si>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</si>
  <si>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</si>
  <si>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</si>
  <si>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</si>
  <si>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</si>
  <si>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</si>
  <si>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</si>
  <si>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</si>
  <si>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</si>
  <si>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</si>
  <si>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</si>
  <si>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</si>
  <si>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</si>
  <si>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</si>
  <si>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</si>
  <si>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</si>
  <si>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</si>
  <si>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</si>
  <si>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</si>
  <si>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</si>
  <si>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</si>
  <si>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</si>
  <si>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</si>
  <si>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</si>
  <si>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</si>
  <si>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</si>
  <si>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</si>
  <si>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</si>
  <si>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</si>
  <si>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</si>
  <si>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</si>
  <si>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</si>
  <si>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</si>
  <si>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</si>
  <si>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</si>
  <si>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</si>
  <si>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</si>
  <si>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</si>
  <si>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</si>
  <si>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</si>
  <si>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</si>
  <si>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29328</t>
  </si>
  <si>
    <t>PRADAXA 110 MG</t>
  </si>
  <si>
    <t>POR CPS DUR 60X1X110MG</t>
  </si>
  <si>
    <t>51384</t>
  </si>
  <si>
    <t>INF SOL 10X1000MLPLAH</t>
  </si>
  <si>
    <t>102539</t>
  </si>
  <si>
    <t>2539</t>
  </si>
  <si>
    <t>GTT 1X10ML/20MG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</si>
  <si>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</si>
  <si>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</si>
  <si>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</si>
  <si>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</si>
  <si>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</si>
  <si>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</si>
  <si>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</si>
  <si>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</si>
  <si>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</si>
  <si>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</si>
  <si>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</si>
  <si>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</si>
  <si>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</si>
  <si>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</si>
  <si>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</si>
  <si>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</si>
  <si>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</si>
  <si>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</si>
  <si>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</si>
  <si>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</si>
  <si>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</si>
  <si>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</si>
  <si>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</si>
  <si>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</si>
  <si>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</si>
  <si>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</si>
  <si>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</si>
  <si>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</si>
  <si>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</si>
  <si>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</si>
  <si>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</si>
  <si>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</si>
  <si>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</si>
  <si>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</si>
  <si>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</si>
  <si>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</si>
  <si>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</si>
  <si>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</si>
  <si>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</si>
  <si>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118390</t>
  </si>
  <si>
    <t>18390</t>
  </si>
  <si>
    <t>DIAPREL MR</t>
  </si>
  <si>
    <t>POR TBL RET 120X30MG</t>
  </si>
  <si>
    <t>121794</t>
  </si>
  <si>
    <t>21794</t>
  </si>
  <si>
    <t>MONOTAB SR</t>
  </si>
  <si>
    <t>POR TBL PRO50X100MG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</si>
  <si>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</si>
  <si>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</si>
  <si>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</si>
  <si>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</si>
  <si>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</si>
  <si>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</si>
  <si>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</si>
  <si>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</si>
  <si>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</si>
  <si>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</si>
  <si>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</si>
  <si>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</si>
  <si>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</si>
  <si>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</si>
  <si>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</si>
  <si>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</si>
  <si>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</si>
  <si>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</si>
  <si>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</si>
  <si>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</si>
  <si>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</si>
  <si>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</si>
  <si>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</si>
  <si>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</si>
  <si>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</si>
  <si>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</si>
  <si>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</si>
  <si>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</si>
  <si>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</si>
  <si>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</si>
  <si>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</si>
  <si>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</si>
  <si>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</si>
  <si>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</si>
  <si>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</si>
  <si>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</si>
  <si>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</si>
  <si>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</si>
  <si>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</si>
  <si>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</si>
  <si>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</si>
  <si>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</si>
  <si>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</si>
  <si>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</si>
  <si>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</si>
  <si>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</si>
  <si>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</si>
  <si>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</si>
  <si>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</si>
  <si>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</si>
  <si>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</si>
  <si>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</si>
  <si>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</si>
  <si>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</si>
  <si>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</si>
  <si>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</si>
  <si>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</si>
  <si>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</si>
  <si>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</si>
  <si>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</si>
  <si>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</si>
  <si>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</si>
  <si>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</si>
  <si>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</si>
  <si>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</si>
  <si>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</si>
  <si>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</si>
  <si>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</si>
  <si>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</si>
  <si>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</si>
  <si>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</si>
  <si>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</si>
  <si>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</si>
  <si>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</si>
  <si>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</si>
  <si>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</si>
  <si>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</si>
  <si>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</si>
  <si>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</si>
  <si>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</si>
  <si>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</si>
  <si>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</si>
  <si>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</si>
  <si>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</si>
  <si>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</si>
  <si>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</si>
  <si>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</si>
  <si>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</si>
  <si>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</si>
  <si>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</si>
  <si>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</si>
  <si>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</si>
  <si>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</si>
  <si>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</si>
  <si>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</si>
  <si>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</si>
  <si>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</si>
  <si>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</si>
  <si>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</si>
  <si>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</si>
  <si>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</si>
  <si>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</si>
  <si>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</si>
  <si>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</si>
  <si>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</si>
  <si>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</si>
  <si>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</si>
  <si>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</si>
  <si>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</si>
  <si>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</si>
  <si>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</si>
  <si>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</si>
  <si>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</si>
  <si>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</si>
  <si>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</si>
  <si>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</si>
  <si>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</si>
  <si>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</si>
  <si>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</si>
  <si>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</si>
  <si>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</si>
  <si>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</si>
  <si>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</si>
  <si>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</si>
  <si>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</si>
  <si>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</si>
  <si>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</si>
  <si>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</si>
  <si>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</si>
  <si>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</si>
  <si>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</si>
  <si>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</si>
  <si>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</si>
  <si>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</si>
  <si>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</si>
  <si>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</si>
  <si>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</si>
  <si>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</si>
  <si>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</si>
  <si>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</si>
  <si>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</si>
  <si>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</si>
  <si>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</si>
  <si>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</si>
  <si>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</si>
  <si>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</si>
  <si>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</si>
  <si>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</si>
  <si>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</si>
  <si>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</si>
  <si>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</si>
  <si>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</si>
  <si>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</si>
  <si>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</si>
  <si>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</si>
  <si>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</si>
  <si>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</si>
  <si>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</si>
  <si>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</si>
  <si>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</si>
  <si>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</si>
  <si>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</si>
  <si>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</si>
  <si>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</si>
  <si>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</si>
  <si>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</si>
  <si>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</si>
  <si>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</si>
  <si>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</si>
  <si>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</si>
  <si>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</si>
  <si>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</si>
  <si>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</si>
  <si>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</si>
  <si>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</si>
  <si>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</si>
  <si>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</si>
  <si>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</si>
  <si>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</si>
  <si>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</si>
  <si>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</si>
  <si>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</si>
  <si>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</si>
  <si>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</si>
  <si>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</si>
  <si>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</si>
  <si>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</si>
  <si>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</si>
  <si>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</si>
  <si>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</si>
  <si>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</si>
  <si>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</si>
  <si>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</si>
  <si>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</si>
  <si>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</si>
  <si>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</si>
  <si>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</si>
  <si>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</si>
  <si>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</si>
  <si>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</si>
  <si>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</si>
  <si>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</si>
  <si>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</si>
  <si>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</si>
  <si>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</si>
  <si>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</si>
  <si>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</si>
  <si>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</si>
  <si>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</si>
  <si>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</si>
  <si>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</si>
  <si>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</si>
  <si>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</si>
  <si>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</si>
  <si>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</si>
  <si>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</si>
  <si>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</si>
  <si>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</si>
  <si>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</si>
  <si>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</si>
  <si>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</si>
  <si>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</si>
  <si>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</si>
  <si>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</si>
  <si>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</si>
  <si>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</si>
  <si>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841543</t>
  </si>
  <si>
    <t>MENALIND Krém na ruce 200ml</t>
  </si>
  <si>
    <t>846873</t>
  </si>
  <si>
    <t>82012</t>
  </si>
  <si>
    <t>DZ PRONTODERM ROZTOK 500 ml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</si>
  <si>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</si>
  <si>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</si>
  <si>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</si>
  <si>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</si>
  <si>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</si>
  <si>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</si>
  <si>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</si>
  <si>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</si>
  <si>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119372</t>
  </si>
  <si>
    <t>19372</t>
  </si>
  <si>
    <t>OFTAQUIX 5MG/ML OČNÍ KAPKY</t>
  </si>
  <si>
    <t>OPH GTT SOL 5X5MG</t>
  </si>
  <si>
    <t>129188</t>
  </si>
  <si>
    <t>29188</t>
  </si>
  <si>
    <t>EXELON 9,5 MG/24H</t>
  </si>
  <si>
    <t>DRM EMP TDR 30X18MG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</si>
  <si>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</si>
  <si>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</si>
  <si>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</si>
  <si>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</si>
  <si>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</si>
  <si>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</si>
  <si>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</si>
  <si>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</si>
  <si>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</si>
  <si>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</si>
  <si>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</si>
  <si>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</si>
  <si>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147271</t>
  </si>
  <si>
    <t>47271</t>
  </si>
  <si>
    <t>MOTILIUM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</si>
  <si>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</si>
  <si>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</si>
  <si>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</si>
  <si>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</si>
  <si>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</si>
  <si>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</si>
  <si>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</si>
  <si>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</si>
  <si>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185350</t>
  </si>
  <si>
    <t>85350</t>
  </si>
  <si>
    <t>ADVANTAN KRÉM</t>
  </si>
  <si>
    <t>DRM CRM 1X15GM</t>
  </si>
  <si>
    <t>199466</t>
  </si>
  <si>
    <t>BURONIL 25 MG</t>
  </si>
  <si>
    <t>POR TBL OBD 50X25MG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</si>
  <si>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</si>
  <si>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</si>
  <si>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</si>
  <si>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</si>
  <si>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</si>
  <si>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</si>
  <si>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</si>
  <si>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</si>
  <si>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</si>
  <si>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TBL 30X12.5MG</t>
  </si>
  <si>
    <t>900496</t>
  </si>
  <si>
    <t>KL OLIVAE OLEUM 20G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</si>
  <si>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</si>
  <si>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</si>
  <si>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</si>
  <si>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</si>
  <si>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</si>
  <si>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</si>
  <si>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</si>
  <si>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</si>
  <si>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</si>
  <si>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</si>
  <si>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</si>
  <si>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</si>
  <si>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</si>
  <si>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</si>
  <si>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</si>
  <si>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</si>
  <si>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</si>
  <si>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</si>
  <si>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</si>
  <si>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</si>
  <si>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</si>
  <si>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</si>
  <si>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CTB 60</t>
  </si>
  <si>
    <t>162322</t>
  </si>
  <si>
    <t>62322</t>
  </si>
  <si>
    <t>MAXI-KALZ 500</t>
  </si>
  <si>
    <t>TBL EFF 20X500MG</t>
  </si>
  <si>
    <t>188900</t>
  </si>
  <si>
    <t>88900</t>
  </si>
  <si>
    <t>POR GTT SOL 1X25ML</t>
  </si>
  <si>
    <t>191032</t>
  </si>
  <si>
    <t>91032</t>
  </si>
  <si>
    <t>SECATOXIN /R/ FORTE</t>
  </si>
  <si>
    <t>GTT 25ML 25MG/10ML</t>
  </si>
  <si>
    <t>196175</t>
  </si>
  <si>
    <t>96175</t>
  </si>
  <si>
    <t>ANSILAN</t>
  </si>
  <si>
    <t>CPS 25X10MG</t>
  </si>
  <si>
    <t>394072</t>
  </si>
  <si>
    <t>KL KAPSLE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</si>
  <si>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</si>
  <si>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</si>
  <si>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</si>
  <si>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</si>
  <si>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</si>
  <si>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</si>
  <si>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</si>
  <si>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</si>
  <si>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</si>
  <si>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</si>
  <si>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</si>
  <si>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</si>
  <si>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98901</t>
  </si>
  <si>
    <t>GLUKÓZA 5% VIAFLO</t>
  </si>
  <si>
    <t>INF SOL 20X500ML</t>
  </si>
  <si>
    <t>101807</t>
  </si>
  <si>
    <t>40538</t>
  </si>
  <si>
    <t>DICYNONE</t>
  </si>
  <si>
    <t>TBL 30x 500 mg</t>
  </si>
  <si>
    <t>114808</t>
  </si>
  <si>
    <t>14808</t>
  </si>
  <si>
    <t>COAXIL</t>
  </si>
  <si>
    <t>TBL OBD 90X12.5MG</t>
  </si>
  <si>
    <t>128223</t>
  </si>
  <si>
    <t>28223</t>
  </si>
  <si>
    <t>POR CPSDUR 56X150MG</t>
  </si>
  <si>
    <t>141669</t>
  </si>
  <si>
    <t>41669</t>
  </si>
  <si>
    <t>ALENDRONATE-TEVA 70 MG</t>
  </si>
  <si>
    <t>POR TBL NOB 4X70MG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</si>
  <si>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</si>
  <si>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</si>
  <si>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</si>
  <si>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</si>
  <si>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</si>
  <si>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</si>
  <si>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</si>
  <si>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</si>
  <si>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847727</t>
  </si>
  <si>
    <t>500717</t>
  </si>
  <si>
    <t>XARELTO 10 MG</t>
  </si>
  <si>
    <t>POR TBL FLM 10X10MG</t>
  </si>
  <si>
    <t>128831</t>
  </si>
  <si>
    <t>28831</t>
  </si>
  <si>
    <t>AERIUS 2,5 MG</t>
  </si>
  <si>
    <t>POR TBL DIS 30X2.5MG</t>
  </si>
  <si>
    <t>921547</t>
  </si>
  <si>
    <t>KL UNG.ELOCOM 45G,LENIENS AD 300G</t>
  </si>
  <si>
    <t>930127</t>
  </si>
  <si>
    <t>KL CHLADIVE MAZANI 800 g FAGRON</t>
  </si>
  <si>
    <t>140274</t>
  </si>
  <si>
    <t>40274</t>
  </si>
  <si>
    <t>TBL 50X10MG</t>
  </si>
  <si>
    <t>921394</t>
  </si>
  <si>
    <t>KL SUPP.BISACODYLI 0,01G  50KS</t>
  </si>
  <si>
    <t>141824</t>
  </si>
  <si>
    <t>41824</t>
  </si>
  <si>
    <t>DHC CONTINUS 60 MG</t>
  </si>
  <si>
    <t>PORTBLRET60X60MG B</t>
  </si>
  <si>
    <t>920154</t>
  </si>
  <si>
    <t>DZ PRONTODERM PENA 200ml</t>
  </si>
  <si>
    <t>116306</t>
  </si>
  <si>
    <t>16306</t>
  </si>
  <si>
    <t>MIFLONID 400</t>
  </si>
  <si>
    <t>INH PLV CPS60X400RG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</si>
  <si>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</si>
  <si>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</si>
  <si>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</si>
  <si>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</si>
  <si>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</si>
  <si>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</si>
  <si>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</si>
  <si>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</si>
  <si>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920270</t>
  </si>
  <si>
    <t>KL PERSTERIL 10% 100 G</t>
  </si>
  <si>
    <t>843067</t>
  </si>
  <si>
    <t>KL SUPP.BISACODYLI 0,01G  40KS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</si>
  <si>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</si>
  <si>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</si>
  <si>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</si>
  <si>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</si>
  <si>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</si>
  <si>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</si>
  <si>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</si>
  <si>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</si>
  <si>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846745</t>
  </si>
  <si>
    <t>Hyal- Drop multi oční kapky</t>
  </si>
  <si>
    <t>850305</t>
  </si>
  <si>
    <t>Biopron9 tob.120</t>
  </si>
  <si>
    <t>169417</t>
  </si>
  <si>
    <t>69417</t>
  </si>
  <si>
    <t>DIAZEPAM DESITIN RECTAL TUBE</t>
  </si>
  <si>
    <t>ENM 5X2.5ML/5MG</t>
  </si>
  <si>
    <t>395164</t>
  </si>
  <si>
    <t>Hylo-Comod gtt. 2 x10 ml</t>
  </si>
  <si>
    <t>921135</t>
  </si>
  <si>
    <t>KL UNG.ICHT.2G,CaCO3 10G,ZnO 6G,VAS.LEN. AA AD</t>
  </si>
  <si>
    <t>100G, 2% ichtamolu</t>
  </si>
  <si>
    <t>845827</t>
  </si>
  <si>
    <t>Recugel oční gel 10g</t>
  </si>
  <si>
    <t>921117</t>
  </si>
  <si>
    <t>KL ONDREJOVA MAST, 50G</t>
  </si>
  <si>
    <t>183741</t>
  </si>
  <si>
    <t>83741</t>
  </si>
  <si>
    <t>GLUCAGEN 1MG HYPOKIT</t>
  </si>
  <si>
    <t>INJ SIC 1MG+STRIK.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</si>
  <si>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</si>
  <si>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</si>
  <si>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</si>
  <si>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</si>
  <si>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</si>
  <si>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</si>
  <si>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</si>
  <si>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</si>
  <si>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</si>
  <si>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</si>
  <si>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</si>
  <si>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99884</t>
  </si>
  <si>
    <t>CINARIZIN LEK 75 MG</t>
  </si>
  <si>
    <t>POR TBL NOB 50X75MG</t>
  </si>
  <si>
    <t>19117</t>
  </si>
  <si>
    <t>FOSINOPRIL-TEVA 20 MG</t>
  </si>
  <si>
    <t>POR TBL NOB 30X20MG</t>
  </si>
  <si>
    <t>138541</t>
  </si>
  <si>
    <t>TARGIN 20/10 MG TABLETY S PRODLOUŽENÝM UVOLŇOVÁNÍM</t>
  </si>
  <si>
    <t>POR TBL PRO 60X20/10MG</t>
  </si>
  <si>
    <t>168903</t>
  </si>
  <si>
    <t>XARELTO 20 MG</t>
  </si>
  <si>
    <t>POR TBL FLM 28X20MG</t>
  </si>
  <si>
    <t>849055</t>
  </si>
  <si>
    <t>125314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</si>
  <si>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</si>
  <si>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</si>
  <si>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</si>
  <si>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</si>
  <si>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</si>
  <si>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</si>
  <si>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</si>
  <si>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500530</t>
  </si>
  <si>
    <t>KL UNG.ELOCOM 45G,LENIENS AD 500G</t>
  </si>
  <si>
    <t>131036</t>
  </si>
  <si>
    <t>31036</t>
  </si>
  <si>
    <t>JUMEX</t>
  </si>
  <si>
    <t>TBL 50X5MG</t>
  </si>
  <si>
    <t>116033</t>
  </si>
  <si>
    <t>16033</t>
  </si>
  <si>
    <t>LEPONEX 25 MG</t>
  </si>
  <si>
    <t>132738</t>
  </si>
  <si>
    <t>32738</t>
  </si>
  <si>
    <t>FLUZAK</t>
  </si>
  <si>
    <t>POR CPS DUR 30X20MG</t>
  </si>
  <si>
    <t>136107</t>
  </si>
  <si>
    <t>QUETIAPIN TEVA 200 MG POTAHOVANÉ TABLETY</t>
  </si>
  <si>
    <t>POR TBL FLM 60X200MG</t>
  </si>
  <si>
    <t>192216</t>
  </si>
  <si>
    <t>DIPROSONE</t>
  </si>
  <si>
    <t>197776</t>
  </si>
  <si>
    <t>97776</t>
  </si>
  <si>
    <t>ZOFRAN ZYDIS 4 MG</t>
  </si>
  <si>
    <t>TBL SOL 10X4MG</t>
  </si>
  <si>
    <t>114955</t>
  </si>
  <si>
    <t>14955</t>
  </si>
  <si>
    <t>MADOPAR HBS</t>
  </si>
  <si>
    <t>POR CPS DUR30X125MG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</si>
  <si>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</si>
  <si>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</si>
  <si>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</si>
  <si>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</si>
  <si>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</si>
  <si>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</si>
  <si>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988011</t>
  </si>
  <si>
    <t>HemaGel PROCTO čípky 5ks</t>
  </si>
  <si>
    <t>107812</t>
  </si>
  <si>
    <t>BRUFEN 400</t>
  </si>
  <si>
    <t>282667</t>
  </si>
  <si>
    <t>82667</t>
  </si>
  <si>
    <t>DEBRIECASAN ROZTOK 500 ML</t>
  </si>
  <si>
    <t>ROZPRAŠOVAČ  KAT.ČÍSLO  0210</t>
  </si>
  <si>
    <t>199011</t>
  </si>
  <si>
    <t>SENNA LIST LEROS</t>
  </si>
  <si>
    <t>POR SPC 20X1GM(SÁČKY)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</si>
  <si>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</si>
  <si>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</si>
  <si>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</si>
  <si>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</si>
  <si>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</si>
  <si>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</si>
  <si>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</si>
  <si>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</si>
  <si>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</si>
  <si>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</si>
  <si>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</si>
  <si>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158893</t>
  </si>
  <si>
    <t>58893</t>
  </si>
  <si>
    <t>GTT OPH 1X2.5ML</t>
  </si>
  <si>
    <t>842703</t>
  </si>
  <si>
    <t>Hypromeloza -P 10ml</t>
  </si>
  <si>
    <t>176954</t>
  </si>
  <si>
    <t>ALGIFEN NEO</t>
  </si>
  <si>
    <t>161158</t>
  </si>
  <si>
    <t>61158</t>
  </si>
  <si>
    <t>JODID 100</t>
  </si>
  <si>
    <t>TBL 100</t>
  </si>
  <si>
    <t>394153</t>
  </si>
  <si>
    <t>Calcium pantotenicum mast 30g Generica</t>
  </si>
  <si>
    <t>115562</t>
  </si>
  <si>
    <t>VENLAFAXIN MYLAN 150 MG</t>
  </si>
  <si>
    <t>POR CPS PRO 30X150MG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</si>
  <si>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</si>
  <si>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</si>
  <si>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</si>
  <si>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</si>
  <si>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</si>
  <si>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</si>
  <si>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</si>
  <si>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</si>
  <si>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</si>
  <si>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</si>
  <si>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</si>
  <si>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</si>
  <si>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</si>
  <si>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</si>
  <si>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</si>
  <si>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125251</t>
  </si>
  <si>
    <t>25251</t>
  </si>
  <si>
    <t>POR TBL NOB 20X5MG</t>
  </si>
  <si>
    <t>500829</t>
  </si>
  <si>
    <t>KL UNG.SEPT0,2gDEX 0,025gPROPYLENGL2,5gAMB.AD 100G</t>
  </si>
  <si>
    <t>100G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</si>
  <si>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</si>
  <si>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</si>
  <si>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</si>
  <si>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</si>
  <si>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</si>
  <si>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</si>
  <si>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202790</t>
  </si>
  <si>
    <t>DRM GEL 1X100GM II</t>
  </si>
  <si>
    <t>179333</t>
  </si>
  <si>
    <t>DORETA 75 MG/650 MG</t>
  </si>
  <si>
    <t>190958</t>
  </si>
  <si>
    <t>TRIPLIXAM 5 MG/1,25 MG/5 MG</t>
  </si>
  <si>
    <t>202821</t>
  </si>
  <si>
    <t>STOPTUSSIN SIRUP</t>
  </si>
  <si>
    <t>POR SIR 1X100ML + PIP</t>
  </si>
  <si>
    <t>191877</t>
  </si>
  <si>
    <t>INDAPAMID PMCS 2,5 MG</t>
  </si>
  <si>
    <t>POR TBL NOB 30X2.5MG</t>
  </si>
  <si>
    <t>179326</t>
  </si>
  <si>
    <t>988837</t>
  </si>
  <si>
    <t>Calcium pantothenicum krém Generica  30g</t>
  </si>
  <si>
    <t>100283</t>
  </si>
  <si>
    <t>MUCOSOLVAN JUNIOR</t>
  </si>
  <si>
    <t>500458</t>
  </si>
  <si>
    <t>B-komplex forte 100tbl. Zentiva</t>
  </si>
  <si>
    <t>202998</t>
  </si>
  <si>
    <t>ADVANTAN MLÉKO</t>
  </si>
  <si>
    <t>DRM EML 20GM</t>
  </si>
  <si>
    <t>124903</t>
  </si>
  <si>
    <t>SPASMED 30 MG</t>
  </si>
  <si>
    <t>POR TBL FLM 50X30MG</t>
  </si>
  <si>
    <t>990410</t>
  </si>
  <si>
    <t>196974</t>
  </si>
  <si>
    <t>CILOSTAZOL STADA 100 MG TABLETY</t>
  </si>
  <si>
    <t>POR TBL NOB 28X100MG</t>
  </si>
  <si>
    <t>203170</t>
  </si>
  <si>
    <t>GOPTEN 0,5 MG</t>
  </si>
  <si>
    <t>POR CPS DUR 28X0.5MG</t>
  </si>
  <si>
    <t>116032</t>
  </si>
  <si>
    <t>16032</t>
  </si>
  <si>
    <t>VOLTAREN RAPID 50 MG</t>
  </si>
  <si>
    <t>DRG 10X50MG</t>
  </si>
  <si>
    <t>188848</t>
  </si>
  <si>
    <t>STACYL 100 MG ENTEROSOLVENTNÍ TABLETY</t>
  </si>
  <si>
    <t>POR TBL ENT 60X100MG I</t>
  </si>
  <si>
    <t>214902</t>
  </si>
  <si>
    <t>EUPHYLLIN CR N 100</t>
  </si>
  <si>
    <t>POR CPS PRO 50X100MG</t>
  </si>
  <si>
    <t>215172</t>
  </si>
  <si>
    <t>KREON 25 000</t>
  </si>
  <si>
    <t>214421</t>
  </si>
  <si>
    <t>ALVESCO 160 INHALER</t>
  </si>
  <si>
    <t>INH SOL PSS 60X160RG</t>
  </si>
  <si>
    <t>215476</t>
  </si>
  <si>
    <t>EBRANTIL 30 RETARD</t>
  </si>
  <si>
    <t>POR CPS PRO 50X30MG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</si>
  <si>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</si>
  <si>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</si>
  <si>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</si>
  <si>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</si>
  <si>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</si>
  <si>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</si>
  <si>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</si>
  <si>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</si>
  <si>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214745</t>
  </si>
  <si>
    <t>THIOGAMMA TURBO SET 600 MG</t>
  </si>
  <si>
    <t>INJ SOL 10X50ML</t>
  </si>
  <si>
    <t>214615</t>
  </si>
  <si>
    <t>TENOLOC 200</t>
  </si>
  <si>
    <t>POR TBL FLM 30X200MG</t>
  </si>
  <si>
    <t>210402</t>
  </si>
  <si>
    <t>TOUJEO 300 JEDNOTEK/ML</t>
  </si>
  <si>
    <t>SDR INJ SOL 3X1.5ML</t>
  </si>
  <si>
    <t>189677</t>
  </si>
  <si>
    <t>TEZEO HCT 40 MG/12,5 MG</t>
  </si>
  <si>
    <t>162083</t>
  </si>
  <si>
    <t>ENTEROL</t>
  </si>
  <si>
    <t>POR CPS DUR 50X250MG</t>
  </si>
  <si>
    <t>501542</t>
  </si>
  <si>
    <t>KL CPS NITROFURANTOIN 100MG</t>
  </si>
  <si>
    <t>50 CPS</t>
  </si>
  <si>
    <t>115318</t>
  </si>
  <si>
    <t>HELICID 20 ZENTIVA</t>
  </si>
  <si>
    <t>POR CPS ETD 90X20MG</t>
  </si>
  <si>
    <t>138847</t>
  </si>
  <si>
    <t>POR TBL FLM 9X10</t>
  </si>
  <si>
    <t>990947</t>
  </si>
  <si>
    <t>Klysma salinické 10x135ml</t>
  </si>
  <si>
    <t>197864</t>
  </si>
  <si>
    <t>97864</t>
  </si>
  <si>
    <t>CPS 50X250MG</t>
  </si>
  <si>
    <t>214598</t>
  </si>
  <si>
    <t>990977</t>
  </si>
  <si>
    <t>VitA-POS oční mast 5g</t>
  </si>
  <si>
    <t>185625</t>
  </si>
  <si>
    <t>POR TBL FLM 30X400MG</t>
  </si>
  <si>
    <t>215168</t>
  </si>
  <si>
    <t>127243</t>
  </si>
  <si>
    <t>27243</t>
  </si>
  <si>
    <t>RAPAMUNE 2 MG</t>
  </si>
  <si>
    <t>POR TBL OBD 30X2MG</t>
  </si>
  <si>
    <t>132577</t>
  </si>
  <si>
    <t>216199</t>
  </si>
  <si>
    <t>KLACID 500</t>
  </si>
  <si>
    <t>POR TBL FLM 14X500MG</t>
  </si>
  <si>
    <t>930586</t>
  </si>
  <si>
    <t>23988</t>
  </si>
  <si>
    <t>DZ OCTENISEPT 500 ml</t>
  </si>
  <si>
    <t>848281</t>
  </si>
  <si>
    <t>129437</t>
  </si>
  <si>
    <t>DERIN 25 MG POTAHOVANÉ TABLETY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</si>
  <si>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</si>
  <si>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</si>
  <si>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</si>
  <si>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</si>
  <si>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</si>
  <si>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</si>
  <si>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</si>
  <si>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</si>
  <si>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185724</t>
  </si>
  <si>
    <t>AFONILUM SR 125 MG</t>
  </si>
  <si>
    <t>POR CPS PRO 50X125MG</t>
  </si>
  <si>
    <t>111094</t>
  </si>
  <si>
    <t>11094</t>
  </si>
  <si>
    <t>OXYCONTIN 10 MG</t>
  </si>
  <si>
    <t>POR TBL PRO 60X10MG</t>
  </si>
  <si>
    <t>123815</t>
  </si>
  <si>
    <t>23815</t>
  </si>
  <si>
    <t>VELAXIN 50 MG</t>
  </si>
  <si>
    <t>POR TBLNOB60X50MG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</si>
  <si>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</si>
  <si>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</si>
  <si>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</si>
  <si>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</si>
  <si>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</si>
  <si>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</si>
  <si>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</si>
  <si>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</si>
  <si>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</si>
  <si>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</si>
  <si>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</si>
  <si>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</si>
  <si>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</si>
  <si>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</si>
  <si>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</si>
  <si>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</si>
  <si>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</si>
  <si>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POR TBL NOB 30X10MG</t>
  </si>
  <si>
    <t>112892</t>
  </si>
  <si>
    <t>12892</t>
  </si>
  <si>
    <t>113603</t>
  </si>
  <si>
    <t>13603</t>
  </si>
  <si>
    <t>LODOZ 5 MG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</si>
  <si>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</si>
  <si>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</si>
  <si>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</si>
  <si>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</si>
  <si>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</si>
  <si>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</si>
  <si>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</si>
  <si>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</si>
  <si>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</si>
  <si>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</si>
  <si>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</si>
  <si>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</si>
  <si>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</si>
  <si>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</si>
  <si>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</si>
  <si>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</si>
  <si>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</si>
  <si>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</si>
  <si>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</si>
  <si>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</si>
  <si>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</si>
  <si>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</si>
  <si>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</si>
  <si>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</si>
  <si>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</si>
  <si>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</si>
  <si>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</si>
  <si>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</si>
  <si>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</si>
  <si>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</si>
  <si>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</si>
  <si>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</si>
  <si>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</si>
  <si>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</si>
  <si>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</si>
  <si>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</si>
  <si>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</si>
  <si>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</si>
  <si>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</si>
  <si>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</si>
  <si>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</si>
  <si>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</si>
  <si>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</si>
  <si>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</si>
  <si>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</si>
  <si>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</si>
  <si>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</si>
  <si>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</si>
  <si>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</si>
  <si>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</si>
  <si>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</si>
  <si>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</si>
  <si>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</si>
  <si>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</si>
  <si>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</si>
  <si>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</si>
  <si>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</si>
  <si>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</si>
  <si>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</si>
  <si>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</si>
  <si>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</si>
  <si>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</si>
  <si>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</si>
  <si>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</si>
  <si>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</si>
  <si>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</si>
  <si>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</si>
  <si>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</si>
  <si>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</si>
  <si>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</si>
  <si>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</si>
  <si>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</si>
  <si>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</si>
  <si>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</si>
  <si>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</si>
  <si>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</si>
  <si>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</si>
  <si>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</si>
  <si>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</si>
  <si>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</si>
  <si>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</si>
  <si>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</si>
  <si>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</si>
  <si>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</si>
  <si>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</si>
  <si>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</si>
  <si>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</si>
  <si>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</si>
  <si>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</si>
  <si>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</si>
  <si>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</si>
  <si>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</si>
  <si>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</si>
  <si>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</si>
  <si>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</si>
  <si>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</si>
  <si>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</si>
  <si>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</si>
  <si>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</si>
  <si>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</si>
  <si>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</si>
  <si>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</si>
  <si>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</si>
  <si>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</si>
  <si>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</si>
  <si>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</si>
  <si>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</si>
  <si>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</si>
  <si>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</si>
  <si>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</si>
  <si>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</si>
  <si>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</si>
  <si>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</si>
  <si>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</si>
  <si>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</si>
  <si>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</si>
  <si>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</si>
  <si>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</si>
  <si>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</si>
  <si>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</si>
  <si>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</si>
  <si>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</si>
  <si>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</si>
  <si>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</si>
  <si>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</si>
  <si>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</si>
  <si>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</si>
  <si>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</si>
  <si>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</si>
  <si>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</si>
  <si>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</si>
  <si>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</si>
  <si>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</si>
  <si>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</si>
  <si>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</si>
  <si>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</si>
  <si>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</si>
  <si>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</si>
  <si>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</si>
  <si>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</si>
  <si>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</si>
  <si>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</si>
  <si>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</si>
  <si>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</si>
  <si>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</si>
  <si>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</si>
  <si>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</si>
  <si>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</si>
  <si>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</si>
  <si>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</si>
  <si>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</si>
  <si>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</si>
  <si>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</si>
  <si>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</si>
  <si>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</si>
  <si>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</si>
  <si>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</si>
  <si>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</si>
  <si>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</si>
  <si>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</si>
  <si>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</si>
  <si>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</si>
  <si>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</si>
  <si>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</si>
  <si>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</si>
  <si>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</si>
  <si>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</si>
  <si>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</si>
  <si>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</si>
  <si>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</si>
  <si>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</si>
  <si>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</si>
  <si>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</si>
  <si>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</si>
  <si>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</si>
  <si>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</si>
  <si>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</si>
  <si>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</si>
  <si>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</si>
  <si>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</si>
  <si>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</si>
  <si>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</si>
  <si>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</si>
  <si>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</si>
  <si>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</si>
  <si>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</si>
  <si>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</si>
  <si>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</si>
  <si>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</si>
  <si>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</si>
  <si>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</si>
  <si>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</si>
  <si>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</si>
  <si>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</si>
  <si>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</si>
  <si>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</si>
  <si>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</si>
  <si>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</si>
  <si>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</si>
  <si>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</si>
  <si>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</si>
  <si>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</si>
  <si>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</si>
  <si>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</si>
  <si>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</si>
  <si>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</si>
  <si>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</si>
  <si>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</si>
  <si>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</si>
  <si>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</si>
  <si>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</si>
  <si>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</si>
  <si>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</si>
  <si>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</si>
  <si>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</si>
  <si>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</si>
  <si>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</si>
  <si>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</si>
  <si>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</si>
  <si>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</si>
  <si>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</si>
  <si>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</si>
  <si>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</si>
  <si>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</si>
  <si>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</si>
  <si>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</si>
  <si>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</si>
  <si>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</si>
  <si>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</si>
  <si>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</si>
  <si>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</si>
  <si>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</si>
  <si>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</si>
  <si>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</si>
  <si>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</si>
  <si>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</si>
  <si>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</si>
  <si>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</si>
  <si>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</si>
  <si>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</si>
  <si>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</si>
  <si>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</si>
  <si>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</si>
  <si>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</si>
  <si>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</si>
  <si>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</si>
  <si>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</si>
  <si>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</si>
  <si>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</si>
  <si>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</si>
  <si>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</si>
  <si>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</si>
  <si>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</si>
  <si>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</si>
  <si>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</si>
  <si>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</si>
  <si>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</si>
  <si>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</si>
  <si>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</si>
  <si>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</si>
  <si>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</si>
  <si>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</si>
  <si>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</si>
  <si>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</si>
  <si>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</si>
  <si>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</si>
  <si>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</si>
  <si>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</si>
  <si>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</si>
  <si>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</si>
  <si>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</si>
  <si>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</si>
  <si>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</si>
  <si>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</si>
  <si>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</si>
  <si>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</si>
  <si>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</si>
  <si>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</si>
  <si>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</si>
  <si>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</si>
  <si>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</si>
  <si>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</si>
  <si>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</si>
  <si>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</si>
  <si>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</si>
  <si>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</si>
  <si>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</si>
  <si>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</si>
  <si>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</si>
  <si>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</si>
  <si>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</si>
  <si>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</si>
  <si>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848895</t>
  </si>
  <si>
    <t>151056</t>
  </si>
  <si>
    <t>LAMICTAL 100 MG</t>
  </si>
  <si>
    <t>POR TBL NOB 42X100MG</t>
  </si>
  <si>
    <t>849767</t>
  </si>
  <si>
    <t>162012</t>
  </si>
  <si>
    <t>117431</t>
  </si>
  <si>
    <t>17431</t>
  </si>
  <si>
    <t>CITALEC 20 ZENTIVA</t>
  </si>
  <si>
    <t>POR TBL FLM30X20MG</t>
  </si>
  <si>
    <t>132083</t>
  </si>
  <si>
    <t>32083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</si>
  <si>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</si>
  <si>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</si>
  <si>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</si>
  <si>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</si>
  <si>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</si>
  <si>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</si>
  <si>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</si>
  <si>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</si>
  <si>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</si>
  <si>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</si>
  <si>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133152</t>
  </si>
  <si>
    <t>33152</t>
  </si>
  <si>
    <t>FANTOMALT</t>
  </si>
  <si>
    <t>POR PLV SOL 1X400GMenterar.</t>
  </si>
  <si>
    <t>849054</t>
  </si>
  <si>
    <t>107847</t>
  </si>
  <si>
    <t>APO-PAROX</t>
  </si>
  <si>
    <t>850106</t>
  </si>
  <si>
    <t>111898</t>
  </si>
  <si>
    <t>NITRESAN 10 MG</t>
  </si>
  <si>
    <t>846979</t>
  </si>
  <si>
    <t>124133</t>
  </si>
  <si>
    <t>POR TBL NOB 90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</si>
  <si>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</si>
  <si>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</si>
  <si>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</si>
  <si>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</si>
  <si>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</si>
  <si>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</si>
  <si>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</si>
  <si>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</si>
  <si>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</si>
  <si>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</si>
  <si>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</si>
  <si>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</si>
  <si>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</si>
  <si>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</si>
  <si>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</si>
  <si>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</si>
  <si>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</si>
  <si>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</si>
  <si>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</si>
  <si>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</si>
  <si>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</si>
  <si>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500566</t>
  </si>
  <si>
    <t>ZARZIO 30 MU/0,5 ML</t>
  </si>
  <si>
    <t>INJ+INF SOL 5X0.5ML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</si>
  <si>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</si>
  <si>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</si>
  <si>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</si>
  <si>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</si>
  <si>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</si>
  <si>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</si>
  <si>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</si>
  <si>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</si>
  <si>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</si>
  <si>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</si>
  <si>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</si>
  <si>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26794</t>
  </si>
  <si>
    <t>NOVORAPID FLEXPEN 100 U/ML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</si>
  <si>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</si>
  <si>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</si>
  <si>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</si>
  <si>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</si>
  <si>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</si>
  <si>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</si>
  <si>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</si>
  <si>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</si>
  <si>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</si>
  <si>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846141</t>
  </si>
  <si>
    <t>107794</t>
  </si>
  <si>
    <t>POR TBL NOB 90X4MG</t>
  </si>
  <si>
    <t>169714</t>
  </si>
  <si>
    <t>LETROX 125</t>
  </si>
  <si>
    <t>POR TBL NOB 100X125MCG</t>
  </si>
  <si>
    <t>848935</t>
  </si>
  <si>
    <t>148070</t>
  </si>
  <si>
    <t>ROSUCARD 10 MG POTAHOVANÉ TABLETY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</si>
  <si>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</si>
  <si>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</si>
  <si>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</si>
  <si>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</si>
  <si>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</si>
  <si>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</si>
  <si>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</si>
  <si>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</si>
  <si>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</si>
  <si>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</si>
  <si>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</si>
  <si>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</si>
  <si>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</si>
  <si>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</si>
  <si>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</si>
  <si>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</si>
  <si>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</si>
  <si>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</si>
  <si>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</si>
  <si>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</si>
  <si>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176192</t>
  </si>
  <si>
    <t>REQUIP-MODUTAB 2 MG</t>
  </si>
  <si>
    <t>POR TBL PRO 84X2MG</t>
  </si>
  <si>
    <t>132689</t>
  </si>
  <si>
    <t>POR TBL FLM 60X20MG</t>
  </si>
  <si>
    <t>990810</t>
  </si>
  <si>
    <t>195939</t>
  </si>
  <si>
    <t>SERTRALIN APOTEX 50 MG POTAHOVANÉ TABLETY</t>
  </si>
  <si>
    <t>214435</t>
  </si>
  <si>
    <t>POR TBL ENT 100X20MG</t>
  </si>
  <si>
    <t>124135</t>
  </si>
  <si>
    <t>POR TBL NOB 120</t>
  </si>
  <si>
    <t>132799</t>
  </si>
  <si>
    <t>POR TBL NOB 90X10MG</t>
  </si>
  <si>
    <t>50113006</t>
  </si>
  <si>
    <t>33557</t>
  </si>
  <si>
    <t>NUTRILAC NATURAL-Objednávat po 6 ks!</t>
  </si>
  <si>
    <t>POR SOL 1X500ML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</si>
  <si>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</si>
  <si>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</si>
  <si>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</si>
  <si>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</si>
  <si>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</si>
  <si>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</si>
  <si>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</si>
  <si>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988740</t>
  </si>
  <si>
    <t>Nutrison Advanced Diason 1000ml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</si>
  <si>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</si>
  <si>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</si>
  <si>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</si>
  <si>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</si>
  <si>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</si>
  <si>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</si>
  <si>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</si>
  <si>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</si>
  <si>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</si>
  <si>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</si>
  <si>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</si>
  <si>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</si>
  <si>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</si>
  <si>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</si>
  <si>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</si>
  <si>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</si>
  <si>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</si>
  <si>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</si>
  <si>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</si>
  <si>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</si>
  <si>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</si>
  <si>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</si>
  <si>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</si>
  <si>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</si>
  <si>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</si>
  <si>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</si>
  <si>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</si>
  <si>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</si>
  <si>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</si>
  <si>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</si>
  <si>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</si>
  <si>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</si>
  <si>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</si>
  <si>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</si>
  <si>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</si>
  <si>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</si>
  <si>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</si>
  <si>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</si>
  <si>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</si>
  <si>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</si>
  <si>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</si>
  <si>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</si>
  <si>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</si>
  <si>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</si>
  <si>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</si>
  <si>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</si>
  <si>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</si>
  <si>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</si>
  <si>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</si>
  <si>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</si>
  <si>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</si>
  <si>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</si>
  <si>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</si>
  <si>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</si>
  <si>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</si>
  <si>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</si>
  <si>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</si>
  <si>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</si>
  <si>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</si>
  <si>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</si>
  <si>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</si>
  <si>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</si>
  <si>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</si>
  <si>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</si>
  <si>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</si>
  <si>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</si>
  <si>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</si>
  <si>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</si>
  <si>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</si>
  <si>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</si>
  <si>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</si>
  <si>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</si>
  <si>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</si>
  <si>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</si>
  <si>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</si>
  <si>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</si>
  <si>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</si>
  <si>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</si>
  <si>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</si>
  <si>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</si>
  <si>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</si>
  <si>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</si>
  <si>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</si>
  <si>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</si>
  <si>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</si>
  <si>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</si>
  <si>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</si>
  <si>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</si>
  <si>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</si>
  <si>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</si>
  <si>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</si>
  <si>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</si>
  <si>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</si>
  <si>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</si>
  <si>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</si>
  <si>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</si>
  <si>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</si>
  <si>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</si>
  <si>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</si>
  <si>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</si>
  <si>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</si>
  <si>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</si>
  <si>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</si>
  <si>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</si>
  <si>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</si>
  <si>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</si>
  <si>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</si>
  <si>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</si>
  <si>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</si>
  <si>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</si>
  <si>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</si>
  <si>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</si>
  <si>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</si>
  <si>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</si>
  <si>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</si>
  <si>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</si>
  <si>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</si>
  <si>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</si>
  <si>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</si>
  <si>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</si>
  <si>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</si>
  <si>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</si>
  <si>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</si>
  <si>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</si>
  <si>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</si>
  <si>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</si>
  <si>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</si>
  <si>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</si>
  <si>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</si>
  <si>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</si>
  <si>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</si>
  <si>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</si>
  <si>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</si>
  <si>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</si>
  <si>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</si>
  <si>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</si>
  <si>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</si>
  <si>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</si>
  <si>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</si>
  <si>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</si>
  <si>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</si>
  <si>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</si>
  <si>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</si>
  <si>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</si>
  <si>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</si>
  <si>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184492</t>
  </si>
  <si>
    <t>84492</t>
  </si>
  <si>
    <t>FUCIDIN</t>
  </si>
  <si>
    <t>CRM 1X15GM 2%</t>
  </si>
  <si>
    <t>114875</t>
  </si>
  <si>
    <t>14875</t>
  </si>
  <si>
    <t>IALUGEN PLUS</t>
  </si>
  <si>
    <t>CRM 1X20GM</t>
  </si>
  <si>
    <t>188746</t>
  </si>
  <si>
    <t>88746</t>
  </si>
  <si>
    <t>UNG 1X15GM 2%</t>
  </si>
  <si>
    <t>175490</t>
  </si>
  <si>
    <t>75490</t>
  </si>
  <si>
    <t>KLACID 250MG</t>
  </si>
  <si>
    <t>TBL OBD 14X250MG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</si>
  <si>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</si>
  <si>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</si>
  <si>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</si>
  <si>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</si>
  <si>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</si>
  <si>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</si>
  <si>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</si>
  <si>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</si>
  <si>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</si>
  <si>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</si>
  <si>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</si>
  <si>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</si>
  <si>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</si>
  <si>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</si>
  <si>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</si>
  <si>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</si>
  <si>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</si>
  <si>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</si>
  <si>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</si>
  <si>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847759</t>
  </si>
  <si>
    <t>142077</t>
  </si>
  <si>
    <t>TIENAM 500 MG/500 MG I.V.</t>
  </si>
  <si>
    <t>INF PLV SOL 1X10LAH/20ML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</si>
  <si>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</si>
  <si>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</si>
  <si>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</si>
  <si>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</si>
  <si>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</si>
  <si>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</si>
  <si>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</si>
  <si>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</si>
  <si>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</si>
  <si>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112738</t>
  </si>
  <si>
    <t>12738</t>
  </si>
  <si>
    <t>TBL 20X200MG</t>
  </si>
  <si>
    <t>137499</t>
  </si>
  <si>
    <t>KLACID I.V.</t>
  </si>
  <si>
    <t>INF PLV SOL 1X500MG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</si>
  <si>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</si>
  <si>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</si>
  <si>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</si>
  <si>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</si>
  <si>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</si>
  <si>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</si>
  <si>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</si>
  <si>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</si>
  <si>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</si>
  <si>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</si>
  <si>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</si>
  <si>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</si>
  <si>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</si>
  <si>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</si>
  <si>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</si>
  <si>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</si>
  <si>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</si>
  <si>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</si>
  <si>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</si>
  <si>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</si>
  <si>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</si>
  <si>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</si>
  <si>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</si>
  <si>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</si>
  <si>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</si>
  <si>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</si>
  <si>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</si>
  <si>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</si>
  <si>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</si>
  <si>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</si>
  <si>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</si>
  <si>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</si>
  <si>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</si>
  <si>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</si>
  <si>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</si>
  <si>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</si>
  <si>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</si>
  <si>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</si>
  <si>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</si>
  <si>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</si>
  <si>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</si>
  <si>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</si>
  <si>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</si>
  <si>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</si>
  <si>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</si>
  <si>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</si>
  <si>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</si>
  <si>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</si>
  <si>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</si>
  <si>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</si>
  <si>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</si>
  <si>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</si>
  <si>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</si>
  <si>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</si>
  <si>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</si>
  <si>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</si>
  <si>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</si>
  <si>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</si>
  <si>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</si>
  <si>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</si>
  <si>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</si>
  <si>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</si>
  <si>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</si>
  <si>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</si>
  <si>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</si>
  <si>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</si>
  <si>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</si>
  <si>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</si>
  <si>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</si>
  <si>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</si>
  <si>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</si>
  <si>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</si>
  <si>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</si>
  <si>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</si>
  <si>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</si>
  <si>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50113002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</si>
  <si>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</si>
  <si>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</si>
  <si>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</si>
  <si>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</si>
  <si>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</si>
  <si>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</si>
  <si>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</si>
  <si>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196610</t>
  </si>
  <si>
    <t>96610</t>
  </si>
  <si>
    <t>APAURIN</t>
  </si>
  <si>
    <t>INJ 10X2ML/10MG</t>
  </si>
  <si>
    <t>126782</t>
  </si>
  <si>
    <t>26782</t>
  </si>
  <si>
    <t>NOVONORM 2 MG</t>
  </si>
  <si>
    <t>PORTBLNOB 90X2MG</t>
  </si>
  <si>
    <t>845815</t>
  </si>
  <si>
    <t>FOB test na okultní krvácení</t>
  </si>
  <si>
    <t>187659</t>
  </si>
  <si>
    <t>INJ SOL 100X10ML II</t>
  </si>
  <si>
    <t>187660</t>
  </si>
  <si>
    <t>INJ SOL 100X20ML II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</si>
  <si>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</si>
  <si>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</si>
  <si>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</si>
  <si>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</si>
  <si>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</si>
  <si>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</si>
  <si>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</si>
  <si>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3011 - GER lůž. odd. 46, 47,-původně 90 lůž/ 15 uzav</t>
  </si>
  <si>
    <t>J01GB06 - Amikacin</t>
  </si>
  <si>
    <t>J01MA01 - Ofloxacin</t>
  </si>
  <si>
    <t>A10AB01 - Inzulin lidský</t>
  </si>
  <si>
    <t>J01GB03 - Gentamicin</t>
  </si>
  <si>
    <t>V06XX - Potraviny pro zvláštní lékařské účely (PZLÚ)</t>
  </si>
  <si>
    <t>J01DC02 - Cefuroxim</t>
  </si>
  <si>
    <t>A10AC01 - Inzulin lidský</t>
  </si>
  <si>
    <t>A02BC02 - Pantoprazol</t>
  </si>
  <si>
    <t>J01CR02 - Amoxicilin a enzymový inhibitor</t>
  </si>
  <si>
    <t>C08DA01 - Verapamil</t>
  </si>
  <si>
    <t>N02AX02 - Tramadol</t>
  </si>
  <si>
    <t>M01AX17 - Nimesulid</t>
  </si>
  <si>
    <t>C09AA04 - Perindopril</t>
  </si>
  <si>
    <t>J01FA10 - Azithromycin</t>
  </si>
  <si>
    <t>N06AB10 - Escitalopram</t>
  </si>
  <si>
    <t>C02AC05 - Moxonidin</t>
  </si>
  <si>
    <t>C02CA04 - Doxazosin</t>
  </si>
  <si>
    <t>A10BA02 - Metformin</t>
  </si>
  <si>
    <t>C07AB05 - Betaxolol</t>
  </si>
  <si>
    <t>J01XA01 - Vankomycin</t>
  </si>
  <si>
    <t>C07AB07 - Bisoprolol</t>
  </si>
  <si>
    <t>N04BC04 - Ropinirol</t>
  </si>
  <si>
    <t>C07AG02 - Karvedilol</t>
  </si>
  <si>
    <t>R03AC13 - Formoterol</t>
  </si>
  <si>
    <t>C07BB07 - Bisoprolol a thiazidy</t>
  </si>
  <si>
    <t>J01DH51 - Imipenem a enzymový inhibitor</t>
  </si>
  <si>
    <t>C08CA08 - Nitrendipin</t>
  </si>
  <si>
    <t>A10AB05 - Inzulin aspart</t>
  </si>
  <si>
    <t>B01AB06 - Nadroparin</t>
  </si>
  <si>
    <t>J01XD01 - Metronidazol</t>
  </si>
  <si>
    <t>L02BG04 - Letrozol</t>
  </si>
  <si>
    <t>B01AC04 - Klopidogrel</t>
  </si>
  <si>
    <t>N03AX12 - Gabapentin</t>
  </si>
  <si>
    <t>C09AA05 - Ramipril</t>
  </si>
  <si>
    <t>N06AB04 - Citalopram</t>
  </si>
  <si>
    <t>C09BA04 - Perindopril a diuretika</t>
  </si>
  <si>
    <t>B01AA03 - Warfarin</t>
  </si>
  <si>
    <t>C09BA06 - Chinapril a diuretika</t>
  </si>
  <si>
    <t>R06AE07 - Cetirizin</t>
  </si>
  <si>
    <t>C09BB04 - Perindopril a amlodipin</t>
  </si>
  <si>
    <t>A10BB12 - Glimepirid</t>
  </si>
  <si>
    <t>C09CA01 - Losartan</t>
  </si>
  <si>
    <t>J01FA09 - Klarithromycin</t>
  </si>
  <si>
    <t>C09CA07 - Telmisartan</t>
  </si>
  <si>
    <t>A02BC03 - Lansoprazol</t>
  </si>
  <si>
    <t>C10AA01 - Simvastatin</t>
  </si>
  <si>
    <t>A02BC05 - Esomeprazol</t>
  </si>
  <si>
    <t>C10AA05 - Atorvastatin</t>
  </si>
  <si>
    <t>J01XB01 - Kolistin</t>
  </si>
  <si>
    <t>C10AA07 - Rosuvastatin</t>
  </si>
  <si>
    <t>J02AC01 - Flukonazol</t>
  </si>
  <si>
    <t>C10AB05 - Fenofibrát</t>
  </si>
  <si>
    <t>C01BD01 - Amiodaron</t>
  </si>
  <si>
    <t>L03AA02 - Filgrastim</t>
  </si>
  <si>
    <t>N02AE01 - Buprenorfin</t>
  </si>
  <si>
    <t>N03AG01 - Kyselina valproová</t>
  </si>
  <si>
    <t>C10BX03 - Atorvastatin a amlodipin</t>
  </si>
  <si>
    <t>N03AX09 - Lamotrigin</t>
  </si>
  <si>
    <t>H02AB04 - Methylprednisolon</t>
  </si>
  <si>
    <t>N03AX14 - Levetiracetam</t>
  </si>
  <si>
    <t>H03AA01 - Levothyroxin, sodná sůl</t>
  </si>
  <si>
    <t>N05BA12 - Alprazolam</t>
  </si>
  <si>
    <t>J01AA12 - Tigecyklin</t>
  </si>
  <si>
    <t>N06AB06 - Sertralin</t>
  </si>
  <si>
    <t>J01CA01 - Ampicilin</t>
  </si>
  <si>
    <t>N06AX11 - Mirtazapin</t>
  </si>
  <si>
    <t>N06BX18 - Vinpocetin</t>
  </si>
  <si>
    <t>N07CA01 - Betahistin</t>
  </si>
  <si>
    <t>R03AC02 - Salbutamol</t>
  </si>
  <si>
    <t>A03FA07 - Itopridum</t>
  </si>
  <si>
    <t>R05CB01 - Acetylcystein</t>
  </si>
  <si>
    <t>A06AD11 - Laktulóza</t>
  </si>
  <si>
    <t>R06AE09 - Levocetirizin</t>
  </si>
  <si>
    <t>J01DD01 - Cefotaxim</t>
  </si>
  <si>
    <t>B01AF02 - Apixaban</t>
  </si>
  <si>
    <t>J01DD02 - Ceftazidim</t>
  </si>
  <si>
    <t>J01DH02 - Meropenem</t>
  </si>
  <si>
    <t>J01CR05 - Piperacilin a enzymový inhibitor</t>
  </si>
  <si>
    <t>A02BC02</t>
  </si>
  <si>
    <t>IVN INJ PLV SOL 1X40MG</t>
  </si>
  <si>
    <t>A02BC03</t>
  </si>
  <si>
    <t>A02BC05</t>
  </si>
  <si>
    <t>A03FA07</t>
  </si>
  <si>
    <t>A06AD11</t>
  </si>
  <si>
    <t>A10AB01</t>
  </si>
  <si>
    <t>ACTRAPID PENFILL 100 MEZINÁRODNÍCH JEDNOTEK/ML</t>
  </si>
  <si>
    <t>SDR INJ SOL 5X3ML</t>
  </si>
  <si>
    <t>SDR INJ SOL ZVL 5X3ML</t>
  </si>
  <si>
    <t>A10AB05</t>
  </si>
  <si>
    <t>NOVORAPID FLEXPEN 100 JEDNOTEK/ML</t>
  </si>
  <si>
    <t>SDR+IVN INJ SOL 5X3ML</t>
  </si>
  <si>
    <t>A10AC01</t>
  </si>
  <si>
    <t>HUMULIN N (NPH) CARTRIDGE</t>
  </si>
  <si>
    <t>SDR INJ SUS 5X3ML</t>
  </si>
  <si>
    <t>A10BA02</t>
  </si>
  <si>
    <t>POR TBL FLM 60X500MG I</t>
  </si>
  <si>
    <t>POR TBL FLM 60X850MG I</t>
  </si>
  <si>
    <t>A10BB12</t>
  </si>
  <si>
    <t>B01AA03</t>
  </si>
  <si>
    <t>POR TBL NOB 100X2MG I</t>
  </si>
  <si>
    <t>WARFARIN ORION 3 MG</t>
  </si>
  <si>
    <t>POR TBL NOB 100X3MG</t>
  </si>
  <si>
    <t>WARFARIN ORION 5 MG</t>
  </si>
  <si>
    <t>B01AB06</t>
  </si>
  <si>
    <t>SDR+IVN INJ SOL 10X5ML</t>
  </si>
  <si>
    <t>SDR INJ SOL ISP 10X0,6ML</t>
  </si>
  <si>
    <t>SDR+IVN INJ SOL ISP 10X0,3ML</t>
  </si>
  <si>
    <t>SDR+IVN INJ SOL ISP 10X0,6ML</t>
  </si>
  <si>
    <t>SDR+IVN INJ SOL ISP 10X0,4ML</t>
  </si>
  <si>
    <t>SDR+IVN INJ SOL ISP 10X0,8ML</t>
  </si>
  <si>
    <t>SDR INJ SOL ISP 10X0,8ML</t>
  </si>
  <si>
    <t>B01AC04</t>
  </si>
  <si>
    <t>B01AF02</t>
  </si>
  <si>
    <t>POR TBL FLM 20X2,5MG</t>
  </si>
  <si>
    <t>C01BD01</t>
  </si>
  <si>
    <t>IVN INJ SOL 6X3ML</t>
  </si>
  <si>
    <t>POR TBL NOB 60X200MG</t>
  </si>
  <si>
    <t>C02AC05</t>
  </si>
  <si>
    <t>MOXOSTAD 0,3 MG</t>
  </si>
  <si>
    <t>POR TBL FLM 30X0,3MG</t>
  </si>
  <si>
    <t>C02CA04</t>
  </si>
  <si>
    <t>POR TBL NOB 30X4MG</t>
  </si>
  <si>
    <t>C07AB05</t>
  </si>
  <si>
    <t>C07AB07</t>
  </si>
  <si>
    <t>C07AG02</t>
  </si>
  <si>
    <t>C07BB07</t>
  </si>
  <si>
    <t>LODOZ 2,5 MG/6,25 MG</t>
  </si>
  <si>
    <t>LODOZ 5 MG/6,25 MG</t>
  </si>
  <si>
    <t>C08CA08</t>
  </si>
  <si>
    <t>C08DA01</t>
  </si>
  <si>
    <t>C09AA04</t>
  </si>
  <si>
    <t>C09AA05</t>
  </si>
  <si>
    <t>POR TBL NOB 20X1,25MG</t>
  </si>
  <si>
    <t>POR TBL NOB 20X2,5MG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</si>
  <si>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</si>
  <si>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</si>
  <si>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</si>
  <si>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</si>
  <si>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</si>
  <si>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</si>
  <si>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</si>
  <si>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LOZAP 12,5 ZENTIVA</t>
  </si>
  <si>
    <t>POR TBL FLM 30X12,5MG</t>
  </si>
  <si>
    <t>C09CA07</t>
  </si>
  <si>
    <t>C10AA01</t>
  </si>
  <si>
    <t>C10AA05</t>
  </si>
  <si>
    <t>SORTIS 10 MG</t>
  </si>
  <si>
    <t>POR TBL FLM 100X20MG</t>
  </si>
  <si>
    <t>POR TBL FLM 30X40MG</t>
  </si>
  <si>
    <t>POR TBL FLM 100X40MG</t>
  </si>
  <si>
    <t>C10AA07</t>
  </si>
  <si>
    <t>C10AB05</t>
  </si>
  <si>
    <t>C10BX03</t>
  </si>
  <si>
    <t>CADUET 10 MG/10 MG</t>
  </si>
  <si>
    <t>H02AB04</t>
  </si>
  <si>
    <t>POR TBL NOB 30X4MG I</t>
  </si>
  <si>
    <t>H03AA01</t>
  </si>
  <si>
    <t>EUTHYROX 75 MIKROGRAMŮ</t>
  </si>
  <si>
    <t>POR TBL NOB 100X75RG</t>
  </si>
  <si>
    <t>EUTHYROX 50 MIKROGRAMŮ</t>
  </si>
  <si>
    <t>POR TBL NOB 100X50RG</t>
  </si>
  <si>
    <t>J01AA12</t>
  </si>
  <si>
    <t>IVN INF PLV SOL 10X50MG</t>
  </si>
  <si>
    <t>J01CA01</t>
  </si>
  <si>
    <t>IMS+IVN INJ PLV SOL 10X1000MG</t>
  </si>
  <si>
    <t>J01CR02</t>
  </si>
  <si>
    <t>POR TBL FLM 21</t>
  </si>
  <si>
    <t>AMOKSIKLAV 1,2 G</t>
  </si>
  <si>
    <t>IVN INJ+INF PLV SOL 5</t>
  </si>
  <si>
    <t>J01CR05</t>
  </si>
  <si>
    <t>IVN INF PLV SOL 10</t>
  </si>
  <si>
    <t>J01DC02</t>
  </si>
  <si>
    <t>XORIMAX 500 MG POTAHOVANÉ TABLETY</t>
  </si>
  <si>
    <t>POR TBL FLM 10X500MG</t>
  </si>
  <si>
    <t>J01DD01</t>
  </si>
  <si>
    <t>IMS+IVN INJ PLV SOL 1X1GM</t>
  </si>
  <si>
    <t>J01DD02</t>
  </si>
  <si>
    <t>CEFTAZIDIM KABI 2 G</t>
  </si>
  <si>
    <t>IVN INJ+INF PLV SOL 10X2GM</t>
  </si>
  <si>
    <t>J01DH02</t>
  </si>
  <si>
    <t>IVN INJ+INF PLV SOL 10X500MG</t>
  </si>
  <si>
    <t>IVN INJ+INF PLV SOL 10X1GM</t>
  </si>
  <si>
    <t>J01DH51</t>
  </si>
  <si>
    <t>IVN INF PLV SOL 1X10</t>
  </si>
  <si>
    <t>J01FA09</t>
  </si>
  <si>
    <t>IVN INF PLV SOL 1X500MG</t>
  </si>
  <si>
    <t>J01FA10</t>
  </si>
  <si>
    <t>J01GB03</t>
  </si>
  <si>
    <t>GENTAMICIN B.BRAUN 3 MG/ML INFUZNÍ ROZTOK</t>
  </si>
  <si>
    <t>IVN INF SOL 20X80ML</t>
  </si>
  <si>
    <t>J01GB06</t>
  </si>
  <si>
    <t>IMS+IVN INJ+INF SOL 10X2ML</t>
  </si>
  <si>
    <t>J01MA01</t>
  </si>
  <si>
    <t>IVN INF SOL 10X100ML</t>
  </si>
  <si>
    <t>J01XA01</t>
  </si>
  <si>
    <t>IVN+POR INF PLV SOL 1X500MG</t>
  </si>
  <si>
    <t>J01XB01</t>
  </si>
  <si>
    <t>COLOMYCIN INJEKCE 1 000 000 MEZINÁRODNÍCH JEDNOTEK</t>
  </si>
  <si>
    <t>INH+IVN INJ PLV SOL+SOL NEB 10</t>
  </si>
  <si>
    <t>J01XD01</t>
  </si>
  <si>
    <t>METRONIDAZOLE 0,5%-POLPHARMA</t>
  </si>
  <si>
    <t>IVN INF SOL 1X100ML</t>
  </si>
  <si>
    <t>J02AC01</t>
  </si>
  <si>
    <t>L02BG04</t>
  </si>
  <si>
    <t>POR TBL FLM 30(3X10)X2,5MG</t>
  </si>
  <si>
    <t>L03AA02</t>
  </si>
  <si>
    <t>SDR+IVN INJ+INF SOL 5X0,5ML I</t>
  </si>
  <si>
    <t>M01AX17</t>
  </si>
  <si>
    <t>POR TBL NOB 15X100MG</t>
  </si>
  <si>
    <t>N02AE01</t>
  </si>
  <si>
    <t>TDR EMP 5</t>
  </si>
  <si>
    <t>TRANSTEC 52,5 MCG/H</t>
  </si>
  <si>
    <t>N02AX02</t>
  </si>
  <si>
    <t>TRAMAL RETARD TABLETY 100 MG</t>
  </si>
  <si>
    <t>POR TBL PRO 10X100MG</t>
  </si>
  <si>
    <t>POR GTT SOL 1X10ML</t>
  </si>
  <si>
    <t>INJ SOL 5X2ML</t>
  </si>
  <si>
    <t>INJ SOL 5X1ML</t>
  </si>
  <si>
    <t>POR TBL PRO 30X100MG</t>
  </si>
  <si>
    <t>POR TBL PRO 50X100MG</t>
  </si>
  <si>
    <t>N03AG01</t>
  </si>
  <si>
    <t>DEPAKINE CHRONO 500 MG SÉCABLE</t>
  </si>
  <si>
    <t>POR TBL RET 30X500MG</t>
  </si>
  <si>
    <t>N03AX09</t>
  </si>
  <si>
    <t>N03AX12</t>
  </si>
  <si>
    <t>NEURONTIN 100 MG</t>
  </si>
  <si>
    <t>POR CPS DUR 100X100MG</t>
  </si>
  <si>
    <t>POR CPS DUR 50X300MG</t>
  </si>
  <si>
    <t>N03AX14</t>
  </si>
  <si>
    <t>N04BC04</t>
  </si>
  <si>
    <t>N05BA12</t>
  </si>
  <si>
    <t>XANAX SR 0,5 MG</t>
  </si>
  <si>
    <t>POR TBL PRO 30X0,5MG</t>
  </si>
  <si>
    <t>XANAX 0,25 MG</t>
  </si>
  <si>
    <t>POR TBL NOB 30X0,25MG</t>
  </si>
  <si>
    <t>XANAX 0,5 MG</t>
  </si>
  <si>
    <t>POR TBL NOB 30X0,5MG</t>
  </si>
  <si>
    <t>XANAX 1 MG</t>
  </si>
  <si>
    <t>POR TBL NOB 30X1MG</t>
  </si>
  <si>
    <t>N06AB04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</si>
  <si>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</si>
  <si>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</si>
  <si>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</si>
  <si>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</si>
  <si>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</si>
  <si>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</si>
  <si>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</si>
  <si>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N06BX18</t>
  </si>
  <si>
    <t>N07CA01</t>
  </si>
  <si>
    <t>POR TBL NOB 100X8MG</t>
  </si>
  <si>
    <t>R03AC02</t>
  </si>
  <si>
    <t>INH SUS PSS 200X100RG</t>
  </si>
  <si>
    <t>R03AC13</t>
  </si>
  <si>
    <t>R05CB01</t>
  </si>
  <si>
    <t>POR TBL EFF 20X600MG</t>
  </si>
  <si>
    <t>R06AE07</t>
  </si>
  <si>
    <t>POR TBL FLM 60X10MG</t>
  </si>
  <si>
    <t>R06AE09</t>
  </si>
  <si>
    <t>V06XX</t>
  </si>
  <si>
    <t>CUBITAN S PŘÍCHUTÍ VANILKOVOU</t>
  </si>
  <si>
    <t>CUBITAN S PŘÍCHUTÍ ČOKOLÁDOVOU</t>
  </si>
  <si>
    <t>CUBITAN S PŘÍCHUTÍ JAHODOVOU</t>
  </si>
  <si>
    <t>NUTRILAC NATURAL</t>
  </si>
  <si>
    <t>NUTRILAC NATURAL PLUS</t>
  </si>
  <si>
    <t>NUTRIDRINK CREME S PŘÍCHUTÍ LESNÍHO OVOCE</t>
  </si>
  <si>
    <t>NUTRIDRINK BALÍČEK 5 + 1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</si>
  <si>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</si>
  <si>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</si>
  <si>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</si>
  <si>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</si>
  <si>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</si>
  <si>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</si>
  <si>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</si>
  <si>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</si>
  <si>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</si>
  <si>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</si>
  <si>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</si>
  <si>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</si>
  <si>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</si>
  <si>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</si>
  <si>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</si>
  <si>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Doupal Vlastimil</t>
  </si>
  <si>
    <t>Hrčková Yvona</t>
  </si>
  <si>
    <t>Kurašová Jitka</t>
  </si>
  <si>
    <t>Mertová Eva</t>
  </si>
  <si>
    <t>Molitorová Ivana</t>
  </si>
  <si>
    <t>Pavlů Naděžda</t>
  </si>
  <si>
    <t>Šanová Hana</t>
  </si>
  <si>
    <t>Záboj Zdeněk</t>
  </si>
  <si>
    <t>Gajdošová Lucie</t>
  </si>
  <si>
    <t>Aiglová Renáta</t>
  </si>
  <si>
    <t>Střídová Eva</t>
  </si>
  <si>
    <t>Atorvastatin</t>
  </si>
  <si>
    <t>Furosemid</t>
  </si>
  <si>
    <t>98218</t>
  </si>
  <si>
    <t>FURON 40 MG</t>
  </si>
  <si>
    <t>POR TBL NOB 20X40MG</t>
  </si>
  <si>
    <t>Klopidogrel</t>
  </si>
  <si>
    <t>Pantoprazol</t>
  </si>
  <si>
    <t>49113</t>
  </si>
  <si>
    <t>Spironolakton</t>
  </si>
  <si>
    <t>POR TBL NOB 100X25MG</t>
  </si>
  <si>
    <t>Warfarin</t>
  </si>
  <si>
    <t>Alopurinol</t>
  </si>
  <si>
    <t>MILURIT 100</t>
  </si>
  <si>
    <t>POR TBL NOB 50X100MG</t>
  </si>
  <si>
    <t>Alprazolam</t>
  </si>
  <si>
    <t>Amlodipin</t>
  </si>
  <si>
    <t>125045</t>
  </si>
  <si>
    <t>APO-AMLO 10</t>
  </si>
  <si>
    <t>125058</t>
  </si>
  <si>
    <t>POR TBL NOB 28X5MG</t>
  </si>
  <si>
    <t>125059</t>
  </si>
  <si>
    <t>Amoxicilin a enzymový inhibitor</t>
  </si>
  <si>
    <t>Betahistin</t>
  </si>
  <si>
    <t>Betaxolol</t>
  </si>
  <si>
    <t>Bisoprolol</t>
  </si>
  <si>
    <t>Cetirizin</t>
  </si>
  <si>
    <t>Ciprofloxacin</t>
  </si>
  <si>
    <t>Dabigatran-etexilát</t>
  </si>
  <si>
    <t>Digoxin</t>
  </si>
  <si>
    <t>DIGOXIN 0,125 LÉČIVA</t>
  </si>
  <si>
    <t>POR TBL NOB 30X0,125MG</t>
  </si>
  <si>
    <t>Diosmin, kombinace</t>
  </si>
  <si>
    <t>POR TBL FLM 60X500MG</t>
  </si>
  <si>
    <t>POR TBL FLM 30X500MG</t>
  </si>
  <si>
    <t>Dosulepin</t>
  </si>
  <si>
    <t>PROTHIADEN 25</t>
  </si>
  <si>
    <t>POR TBL OBD 30X25MG</t>
  </si>
  <si>
    <t>Draslík</t>
  </si>
  <si>
    <t>88356</t>
  </si>
  <si>
    <t>CARDILAN</t>
  </si>
  <si>
    <t>POR TBL NOB 100X175MG/175MG</t>
  </si>
  <si>
    <t>Famotidin</t>
  </si>
  <si>
    <t>96193</t>
  </si>
  <si>
    <t>FAMOSAN 20 MG</t>
  </si>
  <si>
    <t>POR TBL FLM 20X20MG</t>
  </si>
  <si>
    <t>Fosinopril</t>
  </si>
  <si>
    <t>200207</t>
  </si>
  <si>
    <t>MONOPRIL 20 MG</t>
  </si>
  <si>
    <t>POR TBL NOB 28X20MG</t>
  </si>
  <si>
    <t>13459</t>
  </si>
  <si>
    <t>FUROSEMID - SLOVAKOFARMA FORTE</t>
  </si>
  <si>
    <t>POR TBL NOB 20X250MG</t>
  </si>
  <si>
    <t>POR TBL NOB 50X250MG</t>
  </si>
  <si>
    <t>POR TBL NOB 50X40MG</t>
  </si>
  <si>
    <t>Glimepirid</t>
  </si>
  <si>
    <t>Hydrogenované námelové alkaloidy</t>
  </si>
  <si>
    <t>SECATOXIN FORTE</t>
  </si>
  <si>
    <t>Chlorid draselný</t>
  </si>
  <si>
    <t>17188</t>
  </si>
  <si>
    <t>POR TBL ENT 50X500MG</t>
  </si>
  <si>
    <t>Cholekalciferol</t>
  </si>
  <si>
    <t>Irbesartan a diuretika</t>
  </si>
  <si>
    <t>168105</t>
  </si>
  <si>
    <t>IFIRMACOMBI 300 MG/12,5 MG</t>
  </si>
  <si>
    <t>Isosorbid-mononitrát</t>
  </si>
  <si>
    <t>164344</t>
  </si>
  <si>
    <t>MONO MACK DEPOT</t>
  </si>
  <si>
    <t>POR TBL PRO 28X100MG</t>
  </si>
  <si>
    <t>96190</t>
  </si>
  <si>
    <t>MONOSAN 20 MG</t>
  </si>
  <si>
    <t>164342</t>
  </si>
  <si>
    <t>POR TBL PRO 20X100MG</t>
  </si>
  <si>
    <t>Kalcitriol</t>
  </si>
  <si>
    <t>14935</t>
  </si>
  <si>
    <t>ROCALTROL 0,25 MIKROGRAMU</t>
  </si>
  <si>
    <t>POR CPS MOL 30X0,25RG</t>
  </si>
  <si>
    <t>Karbamazepin</t>
  </si>
  <si>
    <t>POR TBL PRO 50X200MG</t>
  </si>
  <si>
    <t>Klonazepam</t>
  </si>
  <si>
    <t>RIVOTRIL 0,5 MG</t>
  </si>
  <si>
    <t>POR TBL NOB 50X0,5MG</t>
  </si>
  <si>
    <t>143526</t>
  </si>
  <si>
    <t>CLOPIDOGREL ACTAVIS 75 MG</t>
  </si>
  <si>
    <t>POR TBL FLM 30X75MG I</t>
  </si>
  <si>
    <t>Kyselina acetylsalicylová</t>
  </si>
  <si>
    <t>151142</t>
  </si>
  <si>
    <t>ANOPYRIN 100 MG</t>
  </si>
  <si>
    <t>155780</t>
  </si>
  <si>
    <t>188844</t>
  </si>
  <si>
    <t>POR TBL ENT 28X100MG I</t>
  </si>
  <si>
    <t>Kyselina listová</t>
  </si>
  <si>
    <t>ACIDUM FOLICUM LÉČIVA</t>
  </si>
  <si>
    <t>POR TBL OBD 30X10MG</t>
  </si>
  <si>
    <t>Lansoprazol</t>
  </si>
  <si>
    <t>Léčiva k terapii onemocnění jater</t>
  </si>
  <si>
    <t>Lerkanidipin</t>
  </si>
  <si>
    <t>169621</t>
  </si>
  <si>
    <t>POR TBL FLM 14X10MG</t>
  </si>
  <si>
    <t>Levodopa a inhibitor dekarboxylázy</t>
  </si>
  <si>
    <t>45239</t>
  </si>
  <si>
    <t>POR TBL NOB 30X100MG/25MG</t>
  </si>
  <si>
    <t>Levothyroxin, sodná sůl</t>
  </si>
  <si>
    <t>147452</t>
  </si>
  <si>
    <t>POR TBL NOB 100X88RG I</t>
  </si>
  <si>
    <t>69190</t>
  </si>
  <si>
    <t>POR TBL NOB 50X50RG</t>
  </si>
  <si>
    <t>Losartan</t>
  </si>
  <si>
    <t>13892</t>
  </si>
  <si>
    <t>POR TBL FLM 30X50MG I</t>
  </si>
  <si>
    <t>Losartan a diuretika</t>
  </si>
  <si>
    <t>15316</t>
  </si>
  <si>
    <t>LOZAP H</t>
  </si>
  <si>
    <t>97027</t>
  </si>
  <si>
    <t>LORISTA H 50 MG/12,5 MG</t>
  </si>
  <si>
    <t>POR TBL FLM 28X50/12,5MG</t>
  </si>
  <si>
    <t>Magnesium-laktát</t>
  </si>
  <si>
    <t>TBL.MAGNESII LACTICI 0,5 GLO</t>
  </si>
  <si>
    <t>POR TBL NOB 100X500MG</t>
  </si>
  <si>
    <t>Melperon</t>
  </si>
  <si>
    <t>69447</t>
  </si>
  <si>
    <t>Memantin</t>
  </si>
  <si>
    <t>26501</t>
  </si>
  <si>
    <t>POR TBL FLM 28X10MG I</t>
  </si>
  <si>
    <t>Metformin</t>
  </si>
  <si>
    <t>Methylprednisolon</t>
  </si>
  <si>
    <t>Metoprolol</t>
  </si>
  <si>
    <t>13778</t>
  </si>
  <si>
    <t>POR TBL PRO 28X25MG</t>
  </si>
  <si>
    <t>46981</t>
  </si>
  <si>
    <t>BETALOC SR 200 MG</t>
  </si>
  <si>
    <t>POR TBL PRO 30X200MG</t>
  </si>
  <si>
    <t>49934</t>
  </si>
  <si>
    <t>POR TBL PRO 30X25MG</t>
  </si>
  <si>
    <t>49937</t>
  </si>
  <si>
    <t>BETALOC ZOK 50 MG</t>
  </si>
  <si>
    <t>POR TBL PRO 28X50MG</t>
  </si>
  <si>
    <t>54150</t>
  </si>
  <si>
    <t>EGILOK 25 MG</t>
  </si>
  <si>
    <t>POR TBL NOB 60X25MG</t>
  </si>
  <si>
    <t>Moxonidin</t>
  </si>
  <si>
    <t>Nadroparin</t>
  </si>
  <si>
    <t>32059</t>
  </si>
  <si>
    <t>Nitrendipin</t>
  </si>
  <si>
    <t>Perindopril a diuretika</t>
  </si>
  <si>
    <t>Piracetam</t>
  </si>
  <si>
    <t>46128</t>
  </si>
  <si>
    <t>PIRACETAM-EGIS 400 MG</t>
  </si>
  <si>
    <t>POR TBL FLM 60X400MG</t>
  </si>
  <si>
    <t>Ramipril</t>
  </si>
  <si>
    <t>Rilmenidin</t>
  </si>
  <si>
    <t>Rosuvastatin</t>
  </si>
  <si>
    <t>148068</t>
  </si>
  <si>
    <t>Rutosid, kombinace</t>
  </si>
  <si>
    <t>ASCORUTIN</t>
  </si>
  <si>
    <t>POR TBL FLM 50X100MG/20MG</t>
  </si>
  <si>
    <t>Silymarin</t>
  </si>
  <si>
    <t>103787</t>
  </si>
  <si>
    <t>Sodná sůl metamizolu</t>
  </si>
  <si>
    <t>NOVALGIN TABLETY</t>
  </si>
  <si>
    <t>POR TBL FLM 20X500MG</t>
  </si>
  <si>
    <t>POR TBL NOB 20X25MG</t>
  </si>
  <si>
    <t>Sulodexid</t>
  </si>
  <si>
    <t>POR CPS MOL 50X250LSU</t>
  </si>
  <si>
    <t>Sultamicilin</t>
  </si>
  <si>
    <t>POR TBL FLM 12X375MG</t>
  </si>
  <si>
    <t>Telmisartan</t>
  </si>
  <si>
    <t>Theofylin</t>
  </si>
  <si>
    <t>44302</t>
  </si>
  <si>
    <t>POR CPS PRO 20X100MG</t>
  </si>
  <si>
    <t>Tiaprid</t>
  </si>
  <si>
    <t>48577</t>
  </si>
  <si>
    <t>Tramadol, kombinace</t>
  </si>
  <si>
    <t>POR TBL FLM 20X37,5MG/325MG I</t>
  </si>
  <si>
    <t>POR TBL FLM 30X37,5MG/325MG I</t>
  </si>
  <si>
    <t>Trimetazidin</t>
  </si>
  <si>
    <t>32914</t>
  </si>
  <si>
    <t>POR TBL RET 28X35MG</t>
  </si>
  <si>
    <t>Trospium</t>
  </si>
  <si>
    <t>Urapidil</t>
  </si>
  <si>
    <t>83272</t>
  </si>
  <si>
    <t>Valsartan</t>
  </si>
  <si>
    <t>Verapamil</t>
  </si>
  <si>
    <t>54032</t>
  </si>
  <si>
    <t>VERAPAMIL AL 240 RETARD</t>
  </si>
  <si>
    <t>POR TBL RET 50X240MG</t>
  </si>
  <si>
    <t>Vinpocetin</t>
  </si>
  <si>
    <t>POR TBL NOB 50X5MG</t>
  </si>
  <si>
    <t>Apixaban</t>
  </si>
  <si>
    <t>Itopridum</t>
  </si>
  <si>
    <t>Jiná</t>
  </si>
  <si>
    <t>*1004</t>
  </si>
  <si>
    <t>Jiný</t>
  </si>
  <si>
    <t>*1006</t>
  </si>
  <si>
    <t>*3012</t>
  </si>
  <si>
    <t>Kompenzační pomůcky pro tělesně postižené</t>
  </si>
  <si>
    <t>23796</t>
  </si>
  <si>
    <t>KŘESLO KLOZETOVÉ POJÍZDNÉ 512 E</t>
  </si>
  <si>
    <t>ODNÍMATELNÁ MADLA A OPĚRKA ZAD,PLASTOVÁ NÁDOBA,BRZDY</t>
  </si>
  <si>
    <t>POR TBL NOB 30X300MG</t>
  </si>
  <si>
    <t>Amiodaron</t>
  </si>
  <si>
    <t>13767</t>
  </si>
  <si>
    <t>POR TBL NOB 30X200MG</t>
  </si>
  <si>
    <t>125046</t>
  </si>
  <si>
    <t>19592</t>
  </si>
  <si>
    <t>TORVACARD 20</t>
  </si>
  <si>
    <t>Bisoprolol a thiazidy</t>
  </si>
  <si>
    <t>Bromazepam</t>
  </si>
  <si>
    <t>LEXAURIN 1,5</t>
  </si>
  <si>
    <t>POR TBL NOB 30X1,5MG</t>
  </si>
  <si>
    <t>Cinarizin</t>
  </si>
  <si>
    <t>Cinchokain</t>
  </si>
  <si>
    <t>93124</t>
  </si>
  <si>
    <t>FAKTU</t>
  </si>
  <si>
    <t>RCT UNG 20GM</t>
  </si>
  <si>
    <t>Citalopram</t>
  </si>
  <si>
    <t>Dehty</t>
  </si>
  <si>
    <t>Donepezil</t>
  </si>
  <si>
    <t>154025</t>
  </si>
  <si>
    <t>ALZIL 5 MG</t>
  </si>
  <si>
    <t>POR TBL FLM 28X5MG</t>
  </si>
  <si>
    <t>Doxazosin</t>
  </si>
  <si>
    <t>Escitalopram</t>
  </si>
  <si>
    <t>POR TBL NOB 30X125MG</t>
  </si>
  <si>
    <t>POR TBL NOB 50X125MG</t>
  </si>
  <si>
    <t>Gabapentin</t>
  </si>
  <si>
    <t>Hydrochlorothiazid a kalium šetřící diuretika</t>
  </si>
  <si>
    <t>47478</t>
  </si>
  <si>
    <t>LORADUR MITE</t>
  </si>
  <si>
    <t>POR TBL NOB 50</t>
  </si>
  <si>
    <t>POR TBL ENT 100X500MG</t>
  </si>
  <si>
    <t>Indapamid</t>
  </si>
  <si>
    <t>POR CPS DUR 30X2,5MG</t>
  </si>
  <si>
    <t>Ipratropium-bromid</t>
  </si>
  <si>
    <t>INH SOL PSS 200X20MCG</t>
  </si>
  <si>
    <t>Isradipin</t>
  </si>
  <si>
    <t>16439</t>
  </si>
  <si>
    <t>LOMIR SRO</t>
  </si>
  <si>
    <t>POR CPS PRO 30X5MG</t>
  </si>
  <si>
    <t>Kyanokobalamin</t>
  </si>
  <si>
    <t>VITAMIN B12 LÉČIVA 1000 MCG</t>
  </si>
  <si>
    <t>SDR+IMS INJ SOL 5X1ML</t>
  </si>
  <si>
    <t>155781</t>
  </si>
  <si>
    <t>Kyselina alendronová</t>
  </si>
  <si>
    <t>83230</t>
  </si>
  <si>
    <t>ALENDROGEN 70 MG</t>
  </si>
  <si>
    <t>Laktulóza</t>
  </si>
  <si>
    <t>POR TBL NOB 100X100MG/25MG</t>
  </si>
  <si>
    <t>ISICOM 250 MG</t>
  </si>
  <si>
    <t>POR TBL NOB 100X250MG/25MG</t>
  </si>
  <si>
    <t>Makrogol</t>
  </si>
  <si>
    <t>58827</t>
  </si>
  <si>
    <t>FORTRANS</t>
  </si>
  <si>
    <t>POR PLV SOL 4X64GM</t>
  </si>
  <si>
    <t>195131</t>
  </si>
  <si>
    <t>MEMANTIN APOTEX 10 MG POTAHOVANÉ TABLETY</t>
  </si>
  <si>
    <t>132559</t>
  </si>
  <si>
    <t>Metronidazol</t>
  </si>
  <si>
    <t>Multienzymové přípravky (lipáza, proteáza apod.)</t>
  </si>
  <si>
    <t>40378</t>
  </si>
  <si>
    <t>PANZYNORM FORTE-N</t>
  </si>
  <si>
    <t>POR TBL FLM 30X20000UT</t>
  </si>
  <si>
    <t>Nebivolol</t>
  </si>
  <si>
    <t>53761</t>
  </si>
  <si>
    <t>NEBILET</t>
  </si>
  <si>
    <t>13316</t>
  </si>
  <si>
    <t>LUSOPRESS</t>
  </si>
  <si>
    <t>3079</t>
  </si>
  <si>
    <t>UNIPRES 10</t>
  </si>
  <si>
    <t>Nitrofurantoin</t>
  </si>
  <si>
    <t>154748</t>
  </si>
  <si>
    <t>NITROFURANTOIN - RATIOPHARM 100 MG</t>
  </si>
  <si>
    <t>Omeprazol</t>
  </si>
  <si>
    <t>25364</t>
  </si>
  <si>
    <t>POR CPS ETD 14X20MG</t>
  </si>
  <si>
    <t>25365</t>
  </si>
  <si>
    <t>25366</t>
  </si>
  <si>
    <t>Organo-heparinoid</t>
  </si>
  <si>
    <t>HEPAROID LÉČIVA</t>
  </si>
  <si>
    <t>DRM CRM 1X30GM</t>
  </si>
  <si>
    <t>180578</t>
  </si>
  <si>
    <t>POR TBL ENT 90X20MG II</t>
  </si>
  <si>
    <t>Paracetamol</t>
  </si>
  <si>
    <t>Perindopril</t>
  </si>
  <si>
    <t>Perindopril a amlodipin</t>
  </si>
  <si>
    <t>Ramipril a felodipin</t>
  </si>
  <si>
    <t>166421</t>
  </si>
  <si>
    <t>RILMENIDIN TEVA 1 MG TABLETY</t>
  </si>
  <si>
    <t>Rivastigmin</t>
  </si>
  <si>
    <t>TDR EMP 30X18MG</t>
  </si>
  <si>
    <t>Různé jiné kombinace železa</t>
  </si>
  <si>
    <t>97402</t>
  </si>
  <si>
    <t>POR TBL FLM 50X320MG/60MG</t>
  </si>
  <si>
    <t>44305</t>
  </si>
  <si>
    <t>83270</t>
  </si>
  <si>
    <t>Vápník, kombinace s vitaminem D a/nebo jinými léčivy</t>
  </si>
  <si>
    <t>CALCICHEW D3 500 MG/ 200 IU</t>
  </si>
  <si>
    <t>POR TBL MND 20</t>
  </si>
  <si>
    <t>Zolpidem</t>
  </si>
  <si>
    <t>198051</t>
  </si>
  <si>
    <t>198053</t>
  </si>
  <si>
    <t>POR TBL FLM 15X10MG</t>
  </si>
  <si>
    <t>193745</t>
  </si>
  <si>
    <t>ELIQUIS 5 MG</t>
  </si>
  <si>
    <t>POR TBL FLM 60X5MG</t>
  </si>
  <si>
    <t>*2053</t>
  </si>
  <si>
    <t>Kompresní punčochy a návleky</t>
  </si>
  <si>
    <t>45389</t>
  </si>
  <si>
    <t>PUNČOCHY KOMPRESNÍ STEHENNÍ II.K.T.</t>
  </si>
  <si>
    <t>MAXIS COMFORT A-G</t>
  </si>
  <si>
    <t>Atenolol</t>
  </si>
  <si>
    <t>2949</t>
  </si>
  <si>
    <t>ATENOLOL AL 50</t>
  </si>
  <si>
    <t>POR TBL NOB 30X50MG</t>
  </si>
  <si>
    <t>122632</t>
  </si>
  <si>
    <t>SORTIS 80 MG</t>
  </si>
  <si>
    <t>POR TBL FLM 30X80MG</t>
  </si>
  <si>
    <t>132528</t>
  </si>
  <si>
    <t>Baklofen</t>
  </si>
  <si>
    <t>BACLOFEN-POLPHARMA 25 MG</t>
  </si>
  <si>
    <t>POR TBL NOB 50X25MG</t>
  </si>
  <si>
    <t>Dexamethason</t>
  </si>
  <si>
    <t>52336</t>
  </si>
  <si>
    <t>POR TBL NOB 100X4MG</t>
  </si>
  <si>
    <t>3542</t>
  </si>
  <si>
    <t>DIGOXIN 0,250 LÉČIVA</t>
  </si>
  <si>
    <t>Eplerenon</t>
  </si>
  <si>
    <t>174335</t>
  </si>
  <si>
    <t>EPLERENON ACTAVIS 50 MG</t>
  </si>
  <si>
    <t>POR TBL FLM 10X50MG</t>
  </si>
  <si>
    <t>Ezetimib</t>
  </si>
  <si>
    <t>8673</t>
  </si>
  <si>
    <t>POR TBL NOB 30X10MG A</t>
  </si>
  <si>
    <t>Gliklazid</t>
  </si>
  <si>
    <t>1244</t>
  </si>
  <si>
    <t>POR TBL RET 30X30MG</t>
  </si>
  <si>
    <t>Chinapril a diuretika</t>
  </si>
  <si>
    <t>168113</t>
  </si>
  <si>
    <t>IFIRMACOMBI 300 MG/25 MG</t>
  </si>
  <si>
    <t>Klindamycin</t>
  </si>
  <si>
    <t>83459</t>
  </si>
  <si>
    <t>DALACIN C 300 MG</t>
  </si>
  <si>
    <t>149479</t>
  </si>
  <si>
    <t>POR TBL FLM 14X75MG</t>
  </si>
  <si>
    <t>99295</t>
  </si>
  <si>
    <t>POR TBL NOB 2X10X100MG</t>
  </si>
  <si>
    <t>Kyselina ursodeoxycholová</t>
  </si>
  <si>
    <t>Kyselina valproová</t>
  </si>
  <si>
    <t>92034</t>
  </si>
  <si>
    <t>DEPAKINE CHRONO 300 MG SÉCABLE</t>
  </si>
  <si>
    <t>POR TBL RET 100X300MG</t>
  </si>
  <si>
    <t>42546</t>
  </si>
  <si>
    <t>POR SIR 1X200ML</t>
  </si>
  <si>
    <t>17121</t>
  </si>
  <si>
    <t>LANZUL 30 MG</t>
  </si>
  <si>
    <t>POR CPS DUR 28X30MG</t>
  </si>
  <si>
    <t>187427</t>
  </si>
  <si>
    <t>LETROX 100</t>
  </si>
  <si>
    <t>POR TBL NOB 100X100RG II</t>
  </si>
  <si>
    <t>97186</t>
  </si>
  <si>
    <t>EUTHYROX 100 MIKROGRAMŮ</t>
  </si>
  <si>
    <t>POR TBL NOB 100X100RG</t>
  </si>
  <si>
    <t>Linagliptin</t>
  </si>
  <si>
    <t>29468</t>
  </si>
  <si>
    <t>EBIXA 20 MG</t>
  </si>
  <si>
    <t>POR TBL FLM 28X20MG I</t>
  </si>
  <si>
    <t>40373</t>
  </si>
  <si>
    <t>MEDROL 16 MG</t>
  </si>
  <si>
    <t>POR TBL NOB 50X16MG</t>
  </si>
  <si>
    <t>163135</t>
  </si>
  <si>
    <t>VASOCARDIN 100</t>
  </si>
  <si>
    <t>Mirtazapin</t>
  </si>
  <si>
    <t>POR TBL FLM 30X0,2MG</t>
  </si>
  <si>
    <t>215171</t>
  </si>
  <si>
    <t>POR CPS ETD 20X25000UT</t>
  </si>
  <si>
    <t>32061</t>
  </si>
  <si>
    <t>49122</t>
  </si>
  <si>
    <t>180640</t>
  </si>
  <si>
    <t>POR TBL ENT 30X40MG II</t>
  </si>
  <si>
    <t>Pentoxifylin</t>
  </si>
  <si>
    <t>214618</t>
  </si>
  <si>
    <t>TRENTAL 400</t>
  </si>
  <si>
    <t>POR TBL PRO 20X400MG</t>
  </si>
  <si>
    <t>GERATAM 1200 MG</t>
  </si>
  <si>
    <t>POR TBL FLM 60X1200MG</t>
  </si>
  <si>
    <t>Pitofenon a analgetika</t>
  </si>
  <si>
    <t>Potraviny pro zvláštní lékařské účely (PZLÚ)</t>
  </si>
  <si>
    <t>Prednison</t>
  </si>
  <si>
    <t>PREDNISON 5 LÉČIVA</t>
  </si>
  <si>
    <t>Propafenon</t>
  </si>
  <si>
    <t>53535</t>
  </si>
  <si>
    <t>PROPAFENON AL 150</t>
  </si>
  <si>
    <t>POR TBL FLM 50X150MG</t>
  </si>
  <si>
    <t>TRITACE 10 MG</t>
  </si>
  <si>
    <t>56977</t>
  </si>
  <si>
    <t>POR TBL NOB 30X2,5MG</t>
  </si>
  <si>
    <t>Rivaroxaban</t>
  </si>
  <si>
    <t>Saccharomyces Boulardii</t>
  </si>
  <si>
    <t>Sertralin</t>
  </si>
  <si>
    <t>107885</t>
  </si>
  <si>
    <t>APO-SERTRAL 50</t>
  </si>
  <si>
    <t>Silikony</t>
  </si>
  <si>
    <t>20583</t>
  </si>
  <si>
    <t>ESPUMISAN</t>
  </si>
  <si>
    <t>POR CPS MOL 50X40MG</t>
  </si>
  <si>
    <t>Sulfamethoxazol a trimethoprim</t>
  </si>
  <si>
    <t>3377</t>
  </si>
  <si>
    <t>POR TBL NOB 20X480MG</t>
  </si>
  <si>
    <t>Telmisartan a diuretika</t>
  </si>
  <si>
    <t>26577</t>
  </si>
  <si>
    <t>MICARDISPLUS 80 MG/12,5 MG</t>
  </si>
  <si>
    <t>POR TBL NOB 28X1</t>
  </si>
  <si>
    <t>Tianeptin</t>
  </si>
  <si>
    <t>POR TBL OBD 90X12,5MG</t>
  </si>
  <si>
    <t>67436</t>
  </si>
  <si>
    <t>POR TBL OBD 30X12,5MG</t>
  </si>
  <si>
    <t>Timolol</t>
  </si>
  <si>
    <t>163304</t>
  </si>
  <si>
    <t>TIMOLOL-POS 0,5%</t>
  </si>
  <si>
    <t>OPH GTT SOL 1X5ML</t>
  </si>
  <si>
    <t>Tramadol</t>
  </si>
  <si>
    <t>Trandolapril</t>
  </si>
  <si>
    <t>100480</t>
  </si>
  <si>
    <t>POR CPS DUR 28X0,5MG</t>
  </si>
  <si>
    <t>Trazodon</t>
  </si>
  <si>
    <t>POR TBL RET 30X75MG</t>
  </si>
  <si>
    <t>32915</t>
  </si>
  <si>
    <t>POR TBL RET 30X35MG</t>
  </si>
  <si>
    <t>Valsartan a diuretika</t>
  </si>
  <si>
    <t>134271</t>
  </si>
  <si>
    <t>VALSACOMBI 80 MG/12,5 MG</t>
  </si>
  <si>
    <t>POR TBL FLM 30X80MG/12,5MG</t>
  </si>
  <si>
    <t>134270</t>
  </si>
  <si>
    <t>POR TBL FLM 28X80MG/12,5MG</t>
  </si>
  <si>
    <t>164886</t>
  </si>
  <si>
    <t>192341</t>
  </si>
  <si>
    <t>WARFARIN PMCS 5 MG</t>
  </si>
  <si>
    <t>POR TBL NOB 50X5MG I</t>
  </si>
  <si>
    <t>198055</t>
  </si>
  <si>
    <t>166774</t>
  </si>
  <si>
    <t>ITOPRID PMCS 50 MG</t>
  </si>
  <si>
    <t>POR TBL FLM 40X50MG I</t>
  </si>
  <si>
    <t>23799</t>
  </si>
  <si>
    <t>KŘESLO KLOZETOVÉ PEVNÉ 513 S</t>
  </si>
  <si>
    <t>NASTAVITELNÁ VÝŠKA,ODNÍMATELNÁ MADLA,PLASTOVÁ NÁDOBA S VÍKEM</t>
  </si>
  <si>
    <t>Acebutolol</t>
  </si>
  <si>
    <t>SECTRAL 400 MG</t>
  </si>
  <si>
    <t>53202</t>
  </si>
  <si>
    <t>CIPHIN 500</t>
  </si>
  <si>
    <t>132632</t>
  </si>
  <si>
    <t>Hořčík (různé sole v kombinaci)</t>
  </si>
  <si>
    <t>POR GRA SOL SCC 30X365MG</t>
  </si>
  <si>
    <t>181293</t>
  </si>
  <si>
    <t>ESSENTIALE FORTE 600 MG</t>
  </si>
  <si>
    <t>POR CPS DUR 30X600MG</t>
  </si>
  <si>
    <t>14811</t>
  </si>
  <si>
    <t>POR CPS ETD 50X25000UT</t>
  </si>
  <si>
    <t>59806</t>
  </si>
  <si>
    <t>Simvastatin</t>
  </si>
  <si>
    <t>125073</t>
  </si>
  <si>
    <t>APO-SIMVA 10</t>
  </si>
  <si>
    <t>Telmisartan a amlodipin</t>
  </si>
  <si>
    <t>26576</t>
  </si>
  <si>
    <t>POR TBL NOB 56</t>
  </si>
  <si>
    <t>91788</t>
  </si>
  <si>
    <t>NEUROL 0,25</t>
  </si>
  <si>
    <t>Distigmin</t>
  </si>
  <si>
    <t>2360</t>
  </si>
  <si>
    <t>UBRETID 5 MG</t>
  </si>
  <si>
    <t>21793</t>
  </si>
  <si>
    <t>Karvedilol</t>
  </si>
  <si>
    <t>141036</t>
  </si>
  <si>
    <t>TROMBEX 75 MG POTAHOVANÉ TABLETY</t>
  </si>
  <si>
    <t>POR TBL FLM 90X75MG</t>
  </si>
  <si>
    <t>POR TBL NOB 3X20X100MG</t>
  </si>
  <si>
    <t>POR TBL FLM 30X50MG II</t>
  </si>
  <si>
    <t>POR TBL PRO 30X50MG</t>
  </si>
  <si>
    <t>Oxikonazol</t>
  </si>
  <si>
    <t>POR TBL ENT 28X40MG I</t>
  </si>
  <si>
    <t>124101</t>
  </si>
  <si>
    <t>PRESTANCE 5 MG/10 MG</t>
  </si>
  <si>
    <t>168327</t>
  </si>
  <si>
    <t>POR TBL FLM 60X2,5MG</t>
  </si>
  <si>
    <t>*1005</t>
  </si>
  <si>
    <t>56973</t>
  </si>
  <si>
    <t>POR TBL NOB 30X1,25MG</t>
  </si>
  <si>
    <t>148076</t>
  </si>
  <si>
    <t>ROSUCARD 40 MG POTAHOVANÉ TABLETY</t>
  </si>
  <si>
    <t>24803</t>
  </si>
  <si>
    <t>132727</t>
  </si>
  <si>
    <t>POR TBL FLM 30X75MG</t>
  </si>
  <si>
    <t>171577</t>
  </si>
  <si>
    <t>MAGNESIUM LACTATE BIOMEDICA 500 MG TABLETY</t>
  </si>
  <si>
    <t>POR TBL NOB 50X500MG</t>
  </si>
  <si>
    <t>Molsidomin</t>
  </si>
  <si>
    <t>49560</t>
  </si>
  <si>
    <t>MOLSIHEXAL RETARD</t>
  </si>
  <si>
    <t>POR TBL PRO 30X8MG</t>
  </si>
  <si>
    <t>59805</t>
  </si>
  <si>
    <t>SDR INJ SOL ISP 2X0,6ML</t>
  </si>
  <si>
    <t>59810</t>
  </si>
  <si>
    <t>SDR INJ SOL ISP 10X1ML</t>
  </si>
  <si>
    <t>213479</t>
  </si>
  <si>
    <t>49112</t>
  </si>
  <si>
    <t>POR TBL ENT 14X20MG I</t>
  </si>
  <si>
    <t>46755</t>
  </si>
  <si>
    <t>VEROSPIRON 50 MG</t>
  </si>
  <si>
    <t>Perindopril, amlodipin a indapamid</t>
  </si>
  <si>
    <t>190968</t>
  </si>
  <si>
    <t>TRIPLIXAM 10 MG/2,5 MG/5 MG</t>
  </si>
  <si>
    <t>POR TBL FLM 30X10MG/2,5MG/5MG</t>
  </si>
  <si>
    <t>Aceklofenak</t>
  </si>
  <si>
    <t>191730</t>
  </si>
  <si>
    <t>BIOFENAC 100 MG POTAHOVANÉ TABLETY</t>
  </si>
  <si>
    <t>POR TBL FLM 60X100MG</t>
  </si>
  <si>
    <t>Alfakalcidol</t>
  </si>
  <si>
    <t>14398</t>
  </si>
  <si>
    <t>ALPHA D3 1 MIKROGRAM</t>
  </si>
  <si>
    <t>POR CPS MOL 30X1RG</t>
  </si>
  <si>
    <t>216284</t>
  </si>
  <si>
    <t>POR TBL NOB 90X100MG</t>
  </si>
  <si>
    <t>125064</t>
  </si>
  <si>
    <t>POR TBL NOB 90X5MG</t>
  </si>
  <si>
    <t>132711</t>
  </si>
  <si>
    <t>AUGMENTIN 1 G</t>
  </si>
  <si>
    <t>Antiagregancia kromě heparinu, kombinace</t>
  </si>
  <si>
    <t>57364</t>
  </si>
  <si>
    <t>AGGRENOX</t>
  </si>
  <si>
    <t>POR CPS RDR 60X25MG/200MG</t>
  </si>
  <si>
    <t>132529</t>
  </si>
  <si>
    <t>POR TBL FLM 90X20MG</t>
  </si>
  <si>
    <t>102681</t>
  </si>
  <si>
    <t>POR TBL NOB 20X16MG</t>
  </si>
  <si>
    <t>176913</t>
  </si>
  <si>
    <t>3801</t>
  </si>
  <si>
    <t>CONCOR COR 2,5 MG</t>
  </si>
  <si>
    <t>POR TBL FLM 28X2,5MG</t>
  </si>
  <si>
    <t>3802</t>
  </si>
  <si>
    <t>POR TBL FLM 56X2,5MG</t>
  </si>
  <si>
    <t>94164</t>
  </si>
  <si>
    <t>CONCOR 5</t>
  </si>
  <si>
    <t>Bisoprolol a jiná antihypertenziva</t>
  </si>
  <si>
    <t>184284</t>
  </si>
  <si>
    <t>CONCOR COMBI 5 MG/5 MG</t>
  </si>
  <si>
    <t>POR TBL NOB 30X5MG/5MG</t>
  </si>
  <si>
    <t>184286</t>
  </si>
  <si>
    <t>POR TBL NOB 90X5MG/5MG</t>
  </si>
  <si>
    <t>184290</t>
  </si>
  <si>
    <t>POR TBL NOB 90X5MG/10MG</t>
  </si>
  <si>
    <t>132676</t>
  </si>
  <si>
    <t>Bromhexin</t>
  </si>
  <si>
    <t>10225</t>
  </si>
  <si>
    <t>BROMHEXIN 12 KM-KAPKY</t>
  </si>
  <si>
    <t>POR GTT SOL 50ML</t>
  </si>
  <si>
    <t>Ciklopirox</t>
  </si>
  <si>
    <t>BATRAFEN KRÉM</t>
  </si>
  <si>
    <t>DRM CRM 1X20GM/200MG</t>
  </si>
  <si>
    <t>30381</t>
  </si>
  <si>
    <t>STUGERON</t>
  </si>
  <si>
    <t>Dihydrokodein</t>
  </si>
  <si>
    <t>80452</t>
  </si>
  <si>
    <t>DHC CONTINUS 90 MG</t>
  </si>
  <si>
    <t>POR TBL RET 56X90MG</t>
  </si>
  <si>
    <t>Diklofenak</t>
  </si>
  <si>
    <t>POR CPS RDR 30X75MG I</t>
  </si>
  <si>
    <t>125121</t>
  </si>
  <si>
    <t>APO-DICLO SR 100</t>
  </si>
  <si>
    <t>POR TBL RET 30X100MG</t>
  </si>
  <si>
    <t>125122</t>
  </si>
  <si>
    <t>POR TBL RET 100X100MG</t>
  </si>
  <si>
    <t>132660</t>
  </si>
  <si>
    <t>Doxycyklin</t>
  </si>
  <si>
    <t>90986</t>
  </si>
  <si>
    <t>DEOXYMYKOIN</t>
  </si>
  <si>
    <t>POR TBL NOB 10X100MG</t>
  </si>
  <si>
    <t>DOXYBENE 100 MG</t>
  </si>
  <si>
    <t>POR CPS MOL 10X100MG</t>
  </si>
  <si>
    <t>POR TBL NOB 10X200MG</t>
  </si>
  <si>
    <t>Dronedaron</t>
  </si>
  <si>
    <t>167351</t>
  </si>
  <si>
    <t>MULTAQ 400 MG</t>
  </si>
  <si>
    <t>Enalapril</t>
  </si>
  <si>
    <t>45274</t>
  </si>
  <si>
    <t>ENAP 10 MG</t>
  </si>
  <si>
    <t>46327</t>
  </si>
  <si>
    <t>FAMOSAN 10 MG</t>
  </si>
  <si>
    <t>Fenofibrát</t>
  </si>
  <si>
    <t>11014</t>
  </si>
  <si>
    <t>POR CPS DUR 90X267MG</t>
  </si>
  <si>
    <t>163085</t>
  </si>
  <si>
    <t>AMARYL 3 MG</t>
  </si>
  <si>
    <t>POR TBL NOB 30X3MG</t>
  </si>
  <si>
    <t>Guajfenesin</t>
  </si>
  <si>
    <t>GUAJACURAN 5%</t>
  </si>
  <si>
    <t>IVN INJ SOL 10X10ML</t>
  </si>
  <si>
    <t>Haloperidol</t>
  </si>
  <si>
    <t>2537</t>
  </si>
  <si>
    <t>HALOPERIDOL-RICHTER 1,5 MG</t>
  </si>
  <si>
    <t>POR TBL NOB 50X1,5MG</t>
  </si>
  <si>
    <t>215978</t>
  </si>
  <si>
    <t>47476</t>
  </si>
  <si>
    <t>LORADUR</t>
  </si>
  <si>
    <t>Chlortalidon a kalium šetřící diuretika</t>
  </si>
  <si>
    <t>88518</t>
  </si>
  <si>
    <t>AMICLOTON</t>
  </si>
  <si>
    <t>103788</t>
  </si>
  <si>
    <t>158287</t>
  </si>
  <si>
    <t>INDAP 2,5 MG</t>
  </si>
  <si>
    <t>Inzulin lidský</t>
  </si>
  <si>
    <t>Jodovaný povidon</t>
  </si>
  <si>
    <t>62320</t>
  </si>
  <si>
    <t>BETADINE</t>
  </si>
  <si>
    <t>DRM UNG 1X20GM 10%</t>
  </si>
  <si>
    <t>107135</t>
  </si>
  <si>
    <t>DALACIN C 150 MG</t>
  </si>
  <si>
    <t>POR CPS DUR 16X150MG</t>
  </si>
  <si>
    <t>Kodein</t>
  </si>
  <si>
    <t>88</t>
  </si>
  <si>
    <t>CODEIN SLOVAKOFARMA 15 MG</t>
  </si>
  <si>
    <t>POR TBL NOB 10X15MG</t>
  </si>
  <si>
    <t>Kyselina askorbová (vitamin C)</t>
  </si>
  <si>
    <t>92729</t>
  </si>
  <si>
    <t>ACIDUM ASCORBICUM BIOTIKA</t>
  </si>
  <si>
    <t>45242</t>
  </si>
  <si>
    <t>POR TBL NOB 30X250MG/25MG</t>
  </si>
  <si>
    <t>45243</t>
  </si>
  <si>
    <t>POR TBL NOB 60X250MG/25MG</t>
  </si>
  <si>
    <t>147464</t>
  </si>
  <si>
    <t>EUTHYROX 137 MIKROGRAMŮ</t>
  </si>
  <si>
    <t>POR TBL NOB 100X137RG I</t>
  </si>
  <si>
    <t>EUTHYROX 150 MIKROGRAMŮ</t>
  </si>
  <si>
    <t>POR TBL NOB 100X150RG</t>
  </si>
  <si>
    <t>Loperamid</t>
  </si>
  <si>
    <t>107174</t>
  </si>
  <si>
    <t>LORISTA 25</t>
  </si>
  <si>
    <t>POR TBL FLM 50X25MG</t>
  </si>
  <si>
    <t>15317</t>
  </si>
  <si>
    <t>163923</t>
  </si>
  <si>
    <t>Mebendazol</t>
  </si>
  <si>
    <t>122198</t>
  </si>
  <si>
    <t>VERMOX</t>
  </si>
  <si>
    <t>POR TBL NOB 6X100MG</t>
  </si>
  <si>
    <t>Medroxyprogesteron a estrogen</t>
  </si>
  <si>
    <t>14628</t>
  </si>
  <si>
    <t>DIVINA</t>
  </si>
  <si>
    <t>POR TBL NOB 3X21</t>
  </si>
  <si>
    <t>Měkký parafin a tukové produkty</t>
  </si>
  <si>
    <t>100272</t>
  </si>
  <si>
    <t>LIPOBASE</t>
  </si>
  <si>
    <t>100273</t>
  </si>
  <si>
    <t>DRM CRM 1X100GM</t>
  </si>
  <si>
    <t>12356</t>
  </si>
  <si>
    <t>POR TBL FLM 120X850MG I</t>
  </si>
  <si>
    <t>18630</t>
  </si>
  <si>
    <t>Nimesulid</t>
  </si>
  <si>
    <t>17187</t>
  </si>
  <si>
    <t>NIMESIL</t>
  </si>
  <si>
    <t>POR GRA SUS 30X100MG</t>
  </si>
  <si>
    <t>49114</t>
  </si>
  <si>
    <t>POR TBL ENT 56X20MG</t>
  </si>
  <si>
    <t>180645</t>
  </si>
  <si>
    <t>POR TBL ENT 90X40MG II</t>
  </si>
  <si>
    <t>109402</t>
  </si>
  <si>
    <t>NOLPAZA 20 MG ENTEROSOLVENTNÍ TABLETY</t>
  </si>
  <si>
    <t>POR TBL ENT 60X20MG</t>
  </si>
  <si>
    <t>20027</t>
  </si>
  <si>
    <t>AGAPURIN SR 400</t>
  </si>
  <si>
    <t>POR TBL PRO 50X400MG</t>
  </si>
  <si>
    <t>53200</t>
  </si>
  <si>
    <t>AGAPURIN</t>
  </si>
  <si>
    <t>IVN INJ SOL 5X5ML</t>
  </si>
  <si>
    <t>120795</t>
  </si>
  <si>
    <t>APO-PERINDO 4 MG</t>
  </si>
  <si>
    <t>85159</t>
  </si>
  <si>
    <t>PRENESSA 4 MG</t>
  </si>
  <si>
    <t>50118</t>
  </si>
  <si>
    <t>TRIASYN 2,5/2,5 MG</t>
  </si>
  <si>
    <t>Ranitidin</t>
  </si>
  <si>
    <t>58293</t>
  </si>
  <si>
    <t>RANISAN 75 MG</t>
  </si>
  <si>
    <t>POR TBL FLM 20X75MG</t>
  </si>
  <si>
    <t>26533</t>
  </si>
  <si>
    <t>EXELON 3,0 MG</t>
  </si>
  <si>
    <t>POR CPS DUR 56X3MG</t>
  </si>
  <si>
    <t>148074</t>
  </si>
  <si>
    <t>132768</t>
  </si>
  <si>
    <t>ASENTRA 50</t>
  </si>
  <si>
    <t>19572</t>
  </si>
  <si>
    <t>POR TBL OBD 25X150MG</t>
  </si>
  <si>
    <t>NOVALGIN INJEKCE</t>
  </si>
  <si>
    <t>IMS+IVN INJ SOL 5X5ML</t>
  </si>
  <si>
    <t>POR TBL NOB 20X400MG/80MG</t>
  </si>
  <si>
    <t>167863</t>
  </si>
  <si>
    <t>TWYNSTA 80 MG/10 MG</t>
  </si>
  <si>
    <t>POR TBL NOB 98</t>
  </si>
  <si>
    <t>167862</t>
  </si>
  <si>
    <t>POR TBL NOB 90X1</t>
  </si>
  <si>
    <t>167855</t>
  </si>
  <si>
    <t>26575</t>
  </si>
  <si>
    <t>Thiamazol</t>
  </si>
  <si>
    <t>146119</t>
  </si>
  <si>
    <t>THYROZOL 10</t>
  </si>
  <si>
    <t>Tolperison</t>
  </si>
  <si>
    <t>MYDOCALM 150 MG</t>
  </si>
  <si>
    <t>POR TBL FLM 30X150MG</t>
  </si>
  <si>
    <t>201612</t>
  </si>
  <si>
    <t>ZALDIAR</t>
  </si>
  <si>
    <t>POR TBL FLM 60X1X37,5MG/325MG</t>
  </si>
  <si>
    <t>POR TBL RET 60X150MG</t>
  </si>
  <si>
    <t>32916</t>
  </si>
  <si>
    <t>POR TBL RET 56X35MG</t>
  </si>
  <si>
    <t>32918</t>
  </si>
  <si>
    <t>POR TBL RET 90X35MG</t>
  </si>
  <si>
    <t>10253</t>
  </si>
  <si>
    <t>146893</t>
  </si>
  <si>
    <t>ZOLPIDEM MYLAN 10 MG</t>
  </si>
  <si>
    <t>146894</t>
  </si>
  <si>
    <t>146898</t>
  </si>
  <si>
    <t>146899</t>
  </si>
  <si>
    <t>POR TBL FLM 50X10MG</t>
  </si>
  <si>
    <t>132603</t>
  </si>
  <si>
    <t>STILNOX</t>
  </si>
  <si>
    <t>Železo v kombinaci s kyanokobalaminem a kyselinou listovou</t>
  </si>
  <si>
    <t>59570</t>
  </si>
  <si>
    <t>FERRO-FOLGAMMA</t>
  </si>
  <si>
    <t>POR CPS MOL 50X37MG/5MG/0,01MG</t>
  </si>
  <si>
    <t>Sodná sůl pentosan-polysulfátu</t>
  </si>
  <si>
    <t>21783</t>
  </si>
  <si>
    <t>THROMBOCID GEL</t>
  </si>
  <si>
    <t>DRM GEL 1X100GM</t>
  </si>
  <si>
    <t>193747</t>
  </si>
  <si>
    <t>POR TBL FLM 168X5MG</t>
  </si>
  <si>
    <t>*2002</t>
  </si>
  <si>
    <t>Obvazový materiál, náplasti</t>
  </si>
  <si>
    <t>170141</t>
  </si>
  <si>
    <t>KRYTÍ MEPILEX</t>
  </si>
  <si>
    <t>20X20CM,SE SILIKONOVOU VRSTVOU SAFETAC,POUZE K VÝKONU 09565,CENA ZA 1KS</t>
  </si>
  <si>
    <t>Desloratadin</t>
  </si>
  <si>
    <t>28839</t>
  </si>
  <si>
    <t>AERIUS 0,5 MG/ML</t>
  </si>
  <si>
    <t>POR SOL 120ML+LŽIČKA</t>
  </si>
  <si>
    <t>185435</t>
  </si>
  <si>
    <t>POR TBL FLM 120X500MG</t>
  </si>
  <si>
    <t>Jiná antibiotika pro lokální aplikaci</t>
  </si>
  <si>
    <t>55759</t>
  </si>
  <si>
    <t>DRM PLV SOL 1</t>
  </si>
  <si>
    <t>Benzoyl-peroxid</t>
  </si>
  <si>
    <t>47279</t>
  </si>
  <si>
    <t>ECLARAN 5</t>
  </si>
  <si>
    <t>DRM GEL 1X45GM</t>
  </si>
  <si>
    <t>29475</t>
  </si>
  <si>
    <t>POR TBL FLM 98X20MG I</t>
  </si>
  <si>
    <t>58874</t>
  </si>
  <si>
    <t>AMLOZEK 5</t>
  </si>
  <si>
    <t>93015</t>
  </si>
  <si>
    <t>Betamethason</t>
  </si>
  <si>
    <t>17169</t>
  </si>
  <si>
    <t>BELOSALIC</t>
  </si>
  <si>
    <t>DRM SOL 100ML</t>
  </si>
  <si>
    <t>Cefuroxim</t>
  </si>
  <si>
    <t>47728</t>
  </si>
  <si>
    <t>Celiprolol</t>
  </si>
  <si>
    <t>163143</t>
  </si>
  <si>
    <t>Ciprofibrát</t>
  </si>
  <si>
    <t>47683</t>
  </si>
  <si>
    <t>LIPANOR</t>
  </si>
  <si>
    <t>POR CPS DUR 30X100MG</t>
  </si>
  <si>
    <t>16031</t>
  </si>
  <si>
    <t>VOLTAREN 50</t>
  </si>
  <si>
    <t>POR TBL ENT 20X50MG</t>
  </si>
  <si>
    <t>46621</t>
  </si>
  <si>
    <t>UNO</t>
  </si>
  <si>
    <t>POR TBL PRO 20X150MG</t>
  </si>
  <si>
    <t>Domperidon</t>
  </si>
  <si>
    <t>170544</t>
  </si>
  <si>
    <t>KOGNEZIL 5 MG POTAHOVANÉ TABLETY</t>
  </si>
  <si>
    <t>Fluvastatin</t>
  </si>
  <si>
    <t>200993</t>
  </si>
  <si>
    <t>POR TBL PRO 30X80MG</t>
  </si>
  <si>
    <t>Klarithromycin</t>
  </si>
  <si>
    <t>53853</t>
  </si>
  <si>
    <t>Klenbuterol</t>
  </si>
  <si>
    <t>55449</t>
  </si>
  <si>
    <t>SPIROPENT</t>
  </si>
  <si>
    <t>90</t>
  </si>
  <si>
    <t>CODEIN SLOVAKOFARMA 30 MG</t>
  </si>
  <si>
    <t>POR TBL NOB 10X30MG</t>
  </si>
  <si>
    <t>Kvetiapin</t>
  </si>
  <si>
    <t>179027</t>
  </si>
  <si>
    <t>179042</t>
  </si>
  <si>
    <t>Levocetirizin</t>
  </si>
  <si>
    <t>124346</t>
  </si>
  <si>
    <t>Mefenoxalon</t>
  </si>
  <si>
    <t>3645</t>
  </si>
  <si>
    <t>DIMEXOL</t>
  </si>
  <si>
    <t>Mesalazin</t>
  </si>
  <si>
    <t>46616</t>
  </si>
  <si>
    <t>125516</t>
  </si>
  <si>
    <t>APO-METOPROLOL 50</t>
  </si>
  <si>
    <t>POR TBL NOB 100X50MG</t>
  </si>
  <si>
    <t>Midazolam</t>
  </si>
  <si>
    <t>15013</t>
  </si>
  <si>
    <t>DORMICUM 7,5 MG</t>
  </si>
  <si>
    <t>POR TBL FLM 10X7,5MG</t>
  </si>
  <si>
    <t>14812</t>
  </si>
  <si>
    <t>POR CPS ETD 100X25000UT</t>
  </si>
  <si>
    <t>92628</t>
  </si>
  <si>
    <t>PANZYTRAT 25 000</t>
  </si>
  <si>
    <t>POR CPS ETD 50X25000UT I</t>
  </si>
  <si>
    <t>POR GRA SUS 30X100MG I</t>
  </si>
  <si>
    <t>111904</t>
  </si>
  <si>
    <t>POR TBL NOB 100X20MG</t>
  </si>
  <si>
    <t>Paroxetin</t>
  </si>
  <si>
    <t>47085</t>
  </si>
  <si>
    <t>PENTOMER RETARD 400 MG</t>
  </si>
  <si>
    <t>POR TBL PRO 100X400MG</t>
  </si>
  <si>
    <t>124115</t>
  </si>
  <si>
    <t>PRESTANCE 10 MG/5 MG</t>
  </si>
  <si>
    <t>198056</t>
  </si>
  <si>
    <t>45387</t>
  </si>
  <si>
    <t>PUNČOCHY KOMPRESNÍ LÝTKOVÉ II.K.T.</t>
  </si>
  <si>
    <t>MAXIS COMFORT A-D</t>
  </si>
  <si>
    <t>19591</t>
  </si>
  <si>
    <t>TORVACARD 10</t>
  </si>
  <si>
    <t>POR TBL NOB 20X200MG</t>
  </si>
  <si>
    <t>Fluoxetin</t>
  </si>
  <si>
    <t>98791</t>
  </si>
  <si>
    <t>DEPREX LÉČIVA</t>
  </si>
  <si>
    <t>VITAMIN B12 LÉČIVA 300 MCG</t>
  </si>
  <si>
    <t>Methotrexát (pouze perorální)</t>
  </si>
  <si>
    <t>157119</t>
  </si>
  <si>
    <t>METHOTREXAT EBEWE 2,5 MG TABLETY</t>
  </si>
  <si>
    <t>POR TBL NOB 50X2,5MG</t>
  </si>
  <si>
    <t>Oxazepam</t>
  </si>
  <si>
    <t>OXAZEPAM LÉČIVA</t>
  </si>
  <si>
    <t>POR TBL NOB 20X10MG</t>
  </si>
  <si>
    <t>124091</t>
  </si>
  <si>
    <t>Prednisolon a antiseptika</t>
  </si>
  <si>
    <t>POR TBL FLM 100X320MG/60MG</t>
  </si>
  <si>
    <t>94584</t>
  </si>
  <si>
    <t>AKTIFERRIN</t>
  </si>
  <si>
    <t>POR CPS MOL 50</t>
  </si>
  <si>
    <t>POR TBL FLM 30X5MG/1,25MG/5MG</t>
  </si>
  <si>
    <t>*2016</t>
  </si>
  <si>
    <t>119773</t>
  </si>
  <si>
    <t>Atenolol a thiazidy</t>
  </si>
  <si>
    <t>76715</t>
  </si>
  <si>
    <t>TENORETIC</t>
  </si>
  <si>
    <t>POR TBL FLM 28</t>
  </si>
  <si>
    <t>187500</t>
  </si>
  <si>
    <t>187486</t>
  </si>
  <si>
    <t>187487</t>
  </si>
  <si>
    <t>187515</t>
  </si>
  <si>
    <t>POR TBL FLM 90X40MG</t>
  </si>
  <si>
    <t>97655</t>
  </si>
  <si>
    <t>POR CPS MOL 20X100MG</t>
  </si>
  <si>
    <t>Erdostein</t>
  </si>
  <si>
    <t>95560</t>
  </si>
  <si>
    <t>POR CPS DUR 30X300MG</t>
  </si>
  <si>
    <t>Flutikason-furoát</t>
  </si>
  <si>
    <t>29816</t>
  </si>
  <si>
    <t>AVAMYS 27,5 MIKROGRAMŮ</t>
  </si>
  <si>
    <t>NAS SPR SUS 1X120DÁV</t>
  </si>
  <si>
    <t>Ibuprofen</t>
  </si>
  <si>
    <t>180794</t>
  </si>
  <si>
    <t>IBALGIN DUO EFFECT</t>
  </si>
  <si>
    <t>Jiná kapiláry stabilizující látky</t>
  </si>
  <si>
    <t>POR TBL FLM 56X10MG I</t>
  </si>
  <si>
    <t>PREDNISON 20 LÉČIVA</t>
  </si>
  <si>
    <t>POR TBL NOB 20X20MG</t>
  </si>
  <si>
    <t>136249</t>
  </si>
  <si>
    <t>PROPANORM 150 MG</t>
  </si>
  <si>
    <t>POR TBL FLM 100X150MG</t>
  </si>
  <si>
    <t>POR TBL OBD 100X150MG</t>
  </si>
  <si>
    <t>Sukralfát</t>
  </si>
  <si>
    <t>91217</t>
  </si>
  <si>
    <t>VENTER</t>
  </si>
  <si>
    <t>POR TBL NOB 50X1GM</t>
  </si>
  <si>
    <t>16286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</si>
  <si>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</si>
  <si>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</si>
  <si>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</si>
  <si>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</si>
  <si>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</si>
  <si>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C01BC03 - Propafenon</t>
  </si>
  <si>
    <t>C09DA01 - Losartan a diuretika</t>
  </si>
  <si>
    <t>N06AB05 - Paroxetin</t>
  </si>
  <si>
    <t>N05CD08 - Midazolam</t>
  </si>
  <si>
    <t>A02BA02 - Ranitidin</t>
  </si>
  <si>
    <t>A02BA02</t>
  </si>
  <si>
    <t>C09DA01</t>
  </si>
  <si>
    <t>N06DX01</t>
  </si>
  <si>
    <t>C01BC03</t>
  </si>
  <si>
    <t>N05CD08</t>
  </si>
  <si>
    <t>N06AB05</t>
  </si>
  <si>
    <t>Přehled plnění PL - Preskripce léčivých přípravků - orientační přehled</t>
  </si>
  <si>
    <t>ZA314</t>
  </si>
  <si>
    <t>Obinadlo idealast-haft 8 cm x   4 m 9311113</t>
  </si>
  <si>
    <t>ZA318</t>
  </si>
  <si>
    <t>Náplast transpore 1,25 cm x 9,14 m 1527-0</t>
  </si>
  <si>
    <t>ZA324</t>
  </si>
  <si>
    <t>Náplast tegaderm 10,0 cm x 12,0 cm bal. á 50 ks 1626W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</si>
  <si>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</si>
  <si>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</si>
  <si>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</si>
  <si>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</si>
  <si>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</si>
  <si>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</si>
  <si>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</si>
  <si>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</si>
  <si>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</si>
  <si>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</si>
  <si>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</si>
  <si>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 aktivním uhlím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</si>
  <si>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</si>
  <si>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</si>
  <si>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</si>
  <si>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</si>
  <si>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</si>
  <si>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</si>
  <si>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</si>
  <si>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</si>
  <si>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</si>
  <si>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cm/1 ks sterilní NT savá 1230114051</t>
  </si>
  <si>
    <t>ZA563</t>
  </si>
  <si>
    <t>Kompresa AB 20 x 20 cm/1 ks sterilní NT savá 1230114041</t>
  </si>
  <si>
    <t>ZA569</t>
  </si>
  <si>
    <t>Podkolenky cambren C  K3 velké 997396/2</t>
  </si>
  <si>
    <t>ZA593</t>
  </si>
  <si>
    <t>Tampon sterilní stáčený 20 x 20 cm / 5 ks 28003+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</si>
  <si>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</si>
  <si>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</si>
  <si>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</si>
  <si>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</si>
  <si>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</si>
  <si>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</si>
  <si>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</si>
  <si>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</si>
  <si>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</si>
  <si>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</si>
  <si>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ZC845</t>
  </si>
  <si>
    <t>Kompresa NT 10 x 20 cm/5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</si>
  <si>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</si>
  <si>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</si>
  <si>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</si>
  <si>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</si>
  <si>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</si>
  <si>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</si>
  <si>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</si>
  <si>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</si>
  <si>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</si>
  <si>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</si>
  <si>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</si>
  <si>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</si>
  <si>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</si>
  <si>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</si>
  <si>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</si>
  <si>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</si>
  <si>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ZA526</t>
  </si>
  <si>
    <t>Krytí sorbalgon 10 x 10 cm bal. á 10 ks 999595</t>
  </si>
  <si>
    <t>ZA588</t>
  </si>
  <si>
    <t>Sada k odstranění stehů PEHA 9919004</t>
  </si>
  <si>
    <t>ZL410</t>
  </si>
  <si>
    <t>Krytí gelové Hemagel 100 g A2681147</t>
  </si>
  <si>
    <t>ZL667</t>
  </si>
  <si>
    <t>Náplast tegaderm i.v. advanced 6,5 cm x 7,0 cm bal. á 100 ks 1683</t>
  </si>
  <si>
    <t>ZL854</t>
  </si>
  <si>
    <t>Krytí mastný tyl jelonet 10 x 10 cm á 36 ks 66007478</t>
  </si>
  <si>
    <t>ZL996</t>
  </si>
  <si>
    <t>Obinadlo hyrofilní sterilní  8 cm x 5 m  004310182</t>
  </si>
  <si>
    <t>ZL997</t>
  </si>
  <si>
    <t>Obinadlo hyrofilní sterilní 10 cm x 5 m  004310174</t>
  </si>
  <si>
    <t>ZF042</t>
  </si>
  <si>
    <t>Krytí mastný tyl jelonet 10 x 10 cm á 10 ks 7404</t>
  </si>
  <si>
    <t>ZD819</t>
  </si>
  <si>
    <t>Krytí debrisoft 10 x 10 cm bal. á 5 ks 31222</t>
  </si>
  <si>
    <t>ZA492</t>
  </si>
  <si>
    <t>Krytí suprasorb H 10 x 10 cm hydrokoloidní standard bal. á 10 ks 20403</t>
  </si>
  <si>
    <t>ZL853</t>
  </si>
  <si>
    <t>Krytí mastný tyl jelonet 10 x 40 cm á 10 ks 7459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</si>
  <si>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</si>
  <si>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</si>
  <si>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</si>
  <si>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</si>
  <si>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</si>
  <si>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</si>
  <si>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</si>
  <si>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</si>
  <si>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</si>
  <si>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</si>
  <si>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</si>
  <si>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</si>
  <si>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</si>
  <si>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</si>
  <si>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</si>
  <si>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</si>
  <si>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</si>
  <si>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</si>
  <si>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</si>
  <si>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</si>
  <si>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</si>
  <si>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</si>
  <si>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</si>
  <si>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</si>
  <si>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ZB006</t>
  </si>
  <si>
    <t>Teploměr digitální thermoval basic 9250391</t>
  </si>
  <si>
    <t>ZB066</t>
  </si>
  <si>
    <t>Stříkačka janett 3-dílná 100 ml sterilní vyplachovací adaptér PLS1710</t>
  </si>
  <si>
    <t>ZB075</t>
  </si>
  <si>
    <t>Hadička kyslíková 2 m s koncovkami H-103007</t>
  </si>
  <si>
    <t>ZB102</t>
  </si>
  <si>
    <t>Láhev k odsávačce flovac 1l hadice 1,8 m á 45 ks 000-036-020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</si>
  <si>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</si>
  <si>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</si>
  <si>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</si>
  <si>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</si>
  <si>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</si>
  <si>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</si>
  <si>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</si>
  <si>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</si>
  <si>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</si>
  <si>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</si>
  <si>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</si>
  <si>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</si>
  <si>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</si>
  <si>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</si>
  <si>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</si>
  <si>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</si>
  <si>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</si>
  <si>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</si>
  <si>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</si>
  <si>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</si>
  <si>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</si>
  <si>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</si>
  <si>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</si>
  <si>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</si>
  <si>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</si>
  <si>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</si>
  <si>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</si>
  <si>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</si>
  <si>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</si>
  <si>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</si>
  <si>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</si>
  <si>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</si>
  <si>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</si>
  <si>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</si>
  <si>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ZD616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</si>
  <si>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</si>
  <si>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</si>
  <si>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</si>
  <si>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</si>
  <si>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</si>
  <si>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</si>
  <si>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</si>
  <si>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</si>
  <si>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</si>
  <si>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</si>
  <si>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</si>
  <si>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</si>
  <si>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</si>
  <si>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</si>
  <si>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</si>
  <si>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</si>
  <si>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</si>
  <si>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</si>
  <si>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</si>
  <si>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</si>
  <si>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</si>
  <si>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</si>
  <si>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</si>
  <si>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</si>
  <si>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</si>
  <si>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</si>
  <si>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</si>
  <si>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</si>
  <si>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</si>
  <si>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</si>
  <si>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</si>
  <si>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</si>
  <si>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</si>
  <si>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</si>
  <si>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</si>
  <si>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</si>
  <si>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</si>
  <si>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</si>
  <si>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</si>
  <si>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</si>
  <si>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</si>
  <si>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</si>
  <si>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</si>
  <si>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ZB966</t>
  </si>
  <si>
    <t>Nůžky rovné chirurgické hrotnaté 150 mm B397113920005</t>
  </si>
  <si>
    <t>ZN297</t>
  </si>
  <si>
    <t>Hadička spojovací Gamaplus 1,8 x 450 LL NO DOP (606301) 686401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</si>
  <si>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</si>
  <si>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</si>
  <si>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</si>
  <si>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</si>
  <si>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</si>
  <si>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</si>
  <si>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</si>
  <si>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</si>
  <si>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</si>
  <si>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</si>
  <si>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ZN646</t>
  </si>
  <si>
    <t>Fonendoskop oboustranný různé barvy 710045-s</t>
  </si>
  <si>
    <t>ZK857</t>
  </si>
  <si>
    <t>Láhev zvlhčovače kyslíku RotaOx 000-070-507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</si>
  <si>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</si>
  <si>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</si>
  <si>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</si>
  <si>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</si>
  <si>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</si>
  <si>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</si>
  <si>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ZA715</t>
  </si>
  <si>
    <t>Set infuzní intrafix primeline classic 150 cm 4062957</t>
  </si>
  <si>
    <t>ZB217</t>
  </si>
  <si>
    <t>Šití dafilon modrý 3/0 (2) bal. á 36 ks C0932353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</si>
  <si>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</si>
  <si>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</si>
  <si>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</si>
  <si>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</si>
  <si>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</si>
  <si>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</si>
  <si>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</si>
  <si>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</si>
  <si>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</si>
  <si>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</si>
  <si>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</si>
  <si>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</si>
  <si>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</si>
  <si>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</si>
  <si>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</si>
  <si>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</si>
  <si>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</si>
  <si>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</si>
  <si>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</si>
  <si>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</si>
  <si>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</si>
  <si>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</si>
  <si>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</si>
  <si>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</si>
  <si>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</si>
  <si>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</si>
  <si>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</si>
  <si>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</si>
  <si>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ZA748</t>
  </si>
  <si>
    <t>Kanyla venofix 25G oranžová 4056370</t>
  </si>
  <si>
    <t>ZB754</t>
  </si>
  <si>
    <t>Zkumavka černá 2 ml 454073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</si>
  <si>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</si>
  <si>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</si>
  <si>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</si>
  <si>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</si>
  <si>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</si>
  <si>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</si>
  <si>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</si>
  <si>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</si>
  <si>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</si>
  <si>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</si>
  <si>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</si>
  <si>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</si>
  <si>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</si>
  <si>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</si>
  <si>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</si>
  <si>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</si>
  <si>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</si>
  <si>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</si>
  <si>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</si>
  <si>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</si>
  <si>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</si>
  <si>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</si>
  <si>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</si>
  <si>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</si>
  <si>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</si>
  <si>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</si>
  <si>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</si>
  <si>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</si>
  <si>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101</t>
  </si>
  <si>
    <t>1</t>
  </si>
  <si>
    <t>0000499</t>
  </si>
  <si>
    <t>MAGNESIUM SULFURICUM BIOTIKA 20%</t>
  </si>
  <si>
    <t>0007981</t>
  </si>
  <si>
    <t>0089212</t>
  </si>
  <si>
    <t>INJECTIO PROCAINII CHLORATI 0,2% ARDEAPHARMA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</si>
  <si>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</si>
  <si>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</si>
  <si>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</si>
  <si>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</si>
  <si>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</si>
  <si>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</si>
  <si>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</si>
  <si>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</si>
  <si>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</si>
  <si>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</si>
  <si>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</si>
  <si>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</si>
  <si>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</si>
  <si>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</si>
  <si>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</si>
  <si>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</si>
  <si>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</si>
  <si>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</si>
  <si>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</si>
  <si>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</si>
  <si>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</si>
  <si>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</si>
  <si>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</si>
  <si>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</si>
  <si>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</si>
  <si>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</si>
  <si>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</si>
  <si>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</si>
  <si>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</si>
  <si>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</si>
  <si>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</si>
  <si>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</si>
  <si>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</si>
  <si>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</si>
  <si>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</si>
  <si>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</si>
  <si>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</si>
  <si>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</si>
  <si>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</si>
  <si>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</si>
  <si>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</si>
  <si>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</si>
  <si>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</si>
  <si>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</si>
  <si>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</si>
  <si>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</si>
  <si>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</si>
  <si>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</si>
  <si>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</si>
  <si>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</si>
  <si>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</si>
  <si>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</si>
  <si>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</si>
  <si>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</si>
  <si>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</si>
  <si>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</si>
  <si>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</si>
  <si>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</si>
  <si>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</si>
  <si>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</si>
  <si>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</si>
  <si>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</si>
  <si>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</si>
  <si>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</si>
  <si>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</si>
  <si>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</si>
  <si>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</si>
  <si>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</si>
  <si>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16</t>
  </si>
  <si>
    <t>17</t>
  </si>
  <si>
    <t>18</t>
  </si>
  <si>
    <t>20</t>
  </si>
  <si>
    <t>21</t>
  </si>
  <si>
    <t>26</t>
  </si>
  <si>
    <t>1F6</t>
  </si>
  <si>
    <t>0003952</t>
  </si>
  <si>
    <t>AMIKIN 500 MG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</si>
  <si>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</si>
  <si>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</si>
  <si>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</si>
  <si>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</si>
  <si>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</si>
  <si>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</si>
  <si>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</si>
  <si>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</si>
  <si>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</si>
  <si>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</si>
  <si>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CEFOBID 1 G</t>
  </si>
  <si>
    <t>0020605</t>
  </si>
  <si>
    <t>0025746</t>
  </si>
  <si>
    <t>INVANZ 1 G</t>
  </si>
  <si>
    <t>0026127</t>
  </si>
  <si>
    <t>0053922</t>
  </si>
  <si>
    <t>CIPHIN PRO INFUSIONE 200 MG/100 ML</t>
  </si>
  <si>
    <t>0065989</t>
  </si>
  <si>
    <t>MYCOMAX INF</t>
  </si>
  <si>
    <t>0066137</t>
  </si>
  <si>
    <t>0072972</t>
  </si>
  <si>
    <t>0072973</t>
  </si>
  <si>
    <t>0076360</t>
  </si>
  <si>
    <t>ZINACEF 1,5 G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</si>
  <si>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</si>
  <si>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</si>
  <si>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</si>
  <si>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</si>
  <si>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</si>
  <si>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</si>
  <si>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</si>
  <si>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</si>
  <si>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0094176</t>
  </si>
  <si>
    <t>0096414</t>
  </si>
  <si>
    <t>GENTAMICIN LEK 80 MG/2 ML</t>
  </si>
  <si>
    <t>0097910</t>
  </si>
  <si>
    <t>HUMAN ALBUMIN GRIFOLS 20%</t>
  </si>
  <si>
    <t>0112782</t>
  </si>
  <si>
    <t>0131654</t>
  </si>
  <si>
    <t>CEFTAZIDIM KABI 1 G</t>
  </si>
  <si>
    <t>0131656</t>
  </si>
  <si>
    <t>0137499</t>
  </si>
  <si>
    <t>0138455</t>
  </si>
  <si>
    <t>ALBUNORM 20%</t>
  </si>
  <si>
    <t>0141838</t>
  </si>
  <si>
    <t>AMIKACIN B.BRAUN 10 MG/ML</t>
  </si>
  <si>
    <t>0142077</t>
  </si>
  <si>
    <t>0151458</t>
  </si>
  <si>
    <t>CEFUROXIM KABI 1500 MG</t>
  </si>
  <si>
    <t>0156258</t>
  </si>
  <si>
    <t>VANCOMYCIN KABI 500 MG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</si>
  <si>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</si>
  <si>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</si>
  <si>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</si>
  <si>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</si>
  <si>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</si>
  <si>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</si>
  <si>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0164407</t>
  </si>
  <si>
    <t>0141836</t>
  </si>
  <si>
    <t>AMIKACIN B. BRAUN 5 MG/ML</t>
  </si>
  <si>
    <t>0113453</t>
  </si>
  <si>
    <t>0195147</t>
  </si>
  <si>
    <t>0183812</t>
  </si>
  <si>
    <t>0183817</t>
  </si>
  <si>
    <t>2</t>
  </si>
  <si>
    <t>0007917</t>
  </si>
  <si>
    <t>0007955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</si>
  <si>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</si>
  <si>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</si>
  <si>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</si>
  <si>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</si>
  <si>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</si>
  <si>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</si>
  <si>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</si>
  <si>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</si>
  <si>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</si>
  <si>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</si>
  <si>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</si>
  <si>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</si>
  <si>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</si>
  <si>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</si>
  <si>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</si>
  <si>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</si>
  <si>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</si>
  <si>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</si>
  <si>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</si>
  <si>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</si>
  <si>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</si>
  <si>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</si>
  <si>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</si>
  <si>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</si>
  <si>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</si>
  <si>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</si>
  <si>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</si>
  <si>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</si>
  <si>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</si>
  <si>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</si>
  <si>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</si>
  <si>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</si>
  <si>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</si>
  <si>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</si>
  <si>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</si>
  <si>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</si>
  <si>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</si>
  <si>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</si>
  <si>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</si>
  <si>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</si>
  <si>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</si>
  <si>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</si>
  <si>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</si>
  <si>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</si>
  <si>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</si>
  <si>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</si>
  <si>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</si>
  <si>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</si>
  <si>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</si>
  <si>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</si>
  <si>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</si>
  <si>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</si>
  <si>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</si>
  <si>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</si>
  <si>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</si>
  <si>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</si>
  <si>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</si>
  <si>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</si>
  <si>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</si>
  <si>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</si>
  <si>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</si>
  <si>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</si>
  <si>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</si>
  <si>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</si>
  <si>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</si>
  <si>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</si>
  <si>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</si>
  <si>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</si>
  <si>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</si>
  <si>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</si>
  <si>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</si>
  <si>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</si>
  <si>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</si>
  <si>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</si>
  <si>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</si>
  <si>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</si>
  <si>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</si>
  <si>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01411</t>
  </si>
  <si>
    <t xml:space="preserve">NETRAUMATICKÁ PORUCHA VĚDOMÍ A KÓMA BEZ CC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</si>
  <si>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</si>
  <si>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</si>
  <si>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</si>
  <si>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</si>
  <si>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</si>
  <si>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</si>
  <si>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</si>
  <si>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</si>
  <si>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</si>
  <si>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</si>
  <si>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</si>
  <si>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</si>
  <si>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</si>
  <si>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</si>
  <si>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</si>
  <si>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</si>
  <si>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</si>
  <si>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</si>
  <si>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</si>
  <si>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</si>
  <si>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</si>
  <si>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</si>
  <si>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</si>
  <si>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</si>
  <si>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</si>
  <si>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</si>
  <si>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</si>
  <si>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</si>
  <si>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</si>
  <si>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</si>
  <si>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</si>
  <si>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</si>
  <si>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</si>
  <si>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</si>
  <si>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</si>
  <si>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</si>
  <si>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</si>
  <si>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</si>
  <si>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</si>
  <si>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</si>
  <si>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</si>
  <si>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</si>
  <si>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</si>
  <si>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</si>
  <si>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</si>
  <si>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</si>
  <si>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</si>
  <si>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</si>
  <si>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</si>
  <si>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</si>
  <si>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</si>
  <si>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</si>
  <si>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</si>
  <si>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</si>
  <si>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05070</t>
  </si>
  <si>
    <t xml:space="preserve">IMPLANTACE TRVALÉHO KARDIOSTIMULÁTORU U AKUTNÍHO INFARK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</si>
  <si>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</si>
  <si>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</si>
  <si>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</si>
  <si>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05111</t>
  </si>
  <si>
    <t xml:space="preserve">IMPLANTACE TRVALÉHO KARDIOSTIMULÁTORU BEZ AKUTNÍHO INFA                                             </t>
  </si>
  <si>
    <t>05112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</si>
  <si>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</si>
  <si>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</si>
  <si>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</si>
  <si>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</si>
  <si>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</si>
  <si>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</si>
  <si>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</si>
  <si>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</si>
  <si>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</si>
  <si>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</si>
  <si>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</si>
  <si>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 xml:space="preserve">PERKUTÁNNÍ KORONÁRNÍ ANGIOPLASTIKA, &lt;=2 POTAHOVANÉ STEN                                             </t>
  </si>
  <si>
    <t>05272</t>
  </si>
  <si>
    <t>05273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</si>
  <si>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</si>
  <si>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</si>
  <si>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</si>
  <si>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</si>
  <si>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</si>
  <si>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</si>
  <si>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</si>
  <si>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</si>
  <si>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</si>
  <si>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</si>
  <si>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</si>
  <si>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</si>
  <si>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</si>
  <si>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</si>
  <si>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</si>
  <si>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</si>
  <si>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</si>
  <si>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</si>
  <si>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</si>
  <si>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</si>
  <si>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</si>
  <si>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</si>
  <si>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</si>
  <si>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</si>
  <si>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</si>
  <si>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</si>
  <si>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</si>
  <si>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</si>
  <si>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</si>
  <si>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</si>
  <si>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</si>
  <si>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</si>
  <si>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</si>
  <si>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</si>
  <si>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</si>
  <si>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</si>
  <si>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</si>
  <si>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</si>
  <si>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</si>
  <si>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</si>
  <si>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</si>
  <si>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</si>
  <si>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</si>
  <si>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</si>
  <si>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</si>
  <si>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</si>
  <si>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</si>
  <si>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</si>
  <si>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</si>
  <si>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</si>
  <si>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</si>
  <si>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</si>
  <si>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</si>
  <si>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</si>
  <si>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</si>
  <si>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</si>
  <si>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</si>
  <si>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</si>
  <si>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</si>
  <si>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</si>
  <si>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</si>
  <si>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</si>
  <si>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</si>
  <si>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</si>
  <si>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</si>
  <si>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</si>
  <si>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</si>
  <si>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</si>
  <si>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</si>
  <si>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                                             </t>
  </si>
  <si>
    <t>06101</t>
  </si>
  <si>
    <t xml:space="preserve">JINÉ VÝKONY PŘI PORUCHÁCH A ONEMOCNĚNÍCH TRÁVICÍHO SYST                                             </t>
  </si>
  <si>
    <t>06103</t>
  </si>
  <si>
    <t>06303</t>
  </si>
  <si>
    <t xml:space="preserve">MALIGNÍ ONEMOCNĚNÍ TRÁVICÍHO SYSTÉMU S MCC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</si>
  <si>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</si>
  <si>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</si>
  <si>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</si>
  <si>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</si>
  <si>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</si>
  <si>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</si>
  <si>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</si>
  <si>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</si>
  <si>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</si>
  <si>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</si>
  <si>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</si>
  <si>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</si>
  <si>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</si>
  <si>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</si>
  <si>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</si>
  <si>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</si>
  <si>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</si>
  <si>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</si>
  <si>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</si>
  <si>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</si>
  <si>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</si>
  <si>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</si>
  <si>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</si>
  <si>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                                             </t>
  </si>
  <si>
    <t>07302</t>
  </si>
  <si>
    <t xml:space="preserve">CIRHÓZA A ALKOHOLICKÁ HEPATITIDA S CC               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</si>
  <si>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</si>
  <si>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</si>
  <si>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</si>
  <si>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</si>
  <si>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</si>
  <si>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</si>
  <si>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</si>
  <si>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</si>
  <si>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</si>
  <si>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</si>
  <si>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</si>
  <si>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</si>
  <si>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</si>
  <si>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</si>
  <si>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</si>
  <si>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</si>
  <si>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</si>
  <si>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</si>
  <si>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</si>
  <si>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</si>
  <si>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</si>
  <si>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</si>
  <si>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08043</t>
  </si>
  <si>
    <t>08081</t>
  </si>
  <si>
    <t xml:space="preserve">VÝKONY NA KYČLÍCH A STEHENNÍ KOSTI, KROMĚ REPLANTACE VE     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</si>
  <si>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</si>
  <si>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</si>
  <si>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</si>
  <si>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</si>
  <si>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</si>
  <si>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</si>
  <si>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</si>
  <si>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</si>
  <si>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</si>
  <si>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08113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</si>
  <si>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</si>
  <si>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</si>
  <si>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</si>
  <si>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</si>
  <si>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</si>
  <si>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</si>
  <si>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</si>
  <si>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</si>
  <si>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</si>
  <si>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</si>
  <si>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</si>
  <si>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</si>
  <si>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</si>
  <si>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</si>
  <si>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</si>
  <si>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</si>
  <si>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</si>
  <si>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</si>
  <si>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</si>
  <si>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</si>
  <si>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</si>
  <si>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</si>
  <si>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</si>
  <si>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</si>
  <si>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</si>
  <si>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</si>
  <si>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</si>
  <si>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</si>
  <si>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</si>
  <si>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</si>
  <si>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</si>
  <si>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</si>
  <si>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</si>
  <si>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</si>
  <si>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</si>
  <si>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</si>
  <si>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</si>
  <si>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</si>
  <si>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</si>
  <si>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</si>
  <si>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</si>
  <si>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</si>
  <si>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</si>
  <si>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</si>
  <si>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</si>
  <si>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</si>
  <si>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</si>
  <si>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</si>
  <si>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</si>
  <si>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</si>
  <si>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</si>
  <si>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</si>
  <si>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</si>
  <si>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</si>
  <si>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</si>
  <si>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</si>
  <si>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</si>
  <si>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</si>
  <si>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</si>
  <si>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</si>
  <si>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</si>
  <si>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</si>
  <si>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</si>
  <si>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</si>
  <si>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</si>
  <si>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</si>
  <si>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</si>
  <si>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</si>
  <si>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</si>
  <si>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</si>
  <si>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</si>
  <si>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</si>
  <si>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</si>
  <si>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</si>
  <si>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</si>
  <si>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</si>
  <si>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</si>
  <si>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</si>
  <si>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11071</t>
  </si>
  <si>
    <t xml:space="preserve">URETRÁLNÍ A TRANSURETRÁLNÍ VÝKONY BEZ CC               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</si>
  <si>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</si>
  <si>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</si>
  <si>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</si>
  <si>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</si>
  <si>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</si>
  <si>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</si>
  <si>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</si>
  <si>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</si>
  <si>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</si>
  <si>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</si>
  <si>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</si>
  <si>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</si>
  <si>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</si>
  <si>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</si>
  <si>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</si>
  <si>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</si>
  <si>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13322</t>
  </si>
  <si>
    <t xml:space="preserve">MENSTRUAČNÍ A JINÉ PORUCHY ŽENSKÉHO REPRODUKČNÍHO SYSTÉ                                             </t>
  </si>
  <si>
    <t>16332</t>
  </si>
  <si>
    <t xml:space="preserve">PORUCHY ČERVENÝCH KRVINEK, KROMĚ SRPKOVITÉ CHUDOKREVNOS                                             </t>
  </si>
  <si>
    <t>16333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</si>
  <si>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</si>
  <si>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</si>
  <si>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</si>
  <si>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</si>
  <si>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</si>
  <si>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</si>
  <si>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</si>
  <si>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</si>
  <si>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</si>
  <si>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</si>
  <si>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</si>
  <si>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</si>
  <si>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21021</t>
  </si>
  <si>
    <t xml:space="preserve">JINÉ VÝKONY PŘI ÚRAZECH A KOMPLIKACÍCH BEZ CC                                                       </t>
  </si>
  <si>
    <t>22522</t>
  </si>
  <si>
    <t xml:space="preserve">NEROZSÁHLÉ POPÁLENINY SKRZ CELOU KŮŽI, S KOŽNÍM ŠTĚPEM                                              </t>
  </si>
  <si>
    <t>25012</t>
  </si>
  <si>
    <t xml:space="preserve">KRANIOTOMIE, VELKÝ VÝKON NA PÁTEŘI, KYČLI A KONČ. PŘI M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</si>
  <si>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</si>
  <si>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</si>
  <si>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</si>
  <si>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</si>
  <si>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</si>
  <si>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</si>
  <si>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</si>
  <si>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</si>
  <si>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</si>
  <si>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</si>
  <si>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</si>
  <si>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</si>
  <si>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</si>
  <si>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</si>
  <si>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</si>
  <si>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</si>
  <si>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</si>
  <si>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</si>
  <si>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</si>
  <si>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</si>
  <si>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</si>
  <si>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</si>
  <si>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</si>
  <si>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</si>
  <si>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</si>
  <si>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</si>
  <si>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22</t>
  </si>
  <si>
    <t>407</t>
  </si>
  <si>
    <t>0093626</t>
  </si>
  <si>
    <t>ULTRAVIST 370</t>
  </si>
  <si>
    <t>0002015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</si>
  <si>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</si>
  <si>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</si>
  <si>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</si>
  <si>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</si>
  <si>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</si>
  <si>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</si>
  <si>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</si>
  <si>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</si>
  <si>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</si>
  <si>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</si>
  <si>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</si>
  <si>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</si>
  <si>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</si>
  <si>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</si>
  <si>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</si>
  <si>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</si>
  <si>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</si>
  <si>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</si>
  <si>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</si>
  <si>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</si>
  <si>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</si>
  <si>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</si>
  <si>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</si>
  <si>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</si>
  <si>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</si>
  <si>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</si>
  <si>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</si>
  <si>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</si>
  <si>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</si>
  <si>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</si>
  <si>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</si>
  <si>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</si>
  <si>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</si>
  <si>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</si>
  <si>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</si>
  <si>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</si>
  <si>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</si>
  <si>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</si>
  <si>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</si>
  <si>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</si>
  <si>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</si>
  <si>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</si>
  <si>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</si>
  <si>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</si>
  <si>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</si>
  <si>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</si>
  <si>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</si>
  <si>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</si>
  <si>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</si>
  <si>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</si>
  <si>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</si>
  <si>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</si>
  <si>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</si>
  <si>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</si>
  <si>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</si>
  <si>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</si>
  <si>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</si>
  <si>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</si>
  <si>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</si>
  <si>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</si>
  <si>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</si>
  <si>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</si>
  <si>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</si>
  <si>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</si>
  <si>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</si>
  <si>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</si>
  <si>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</si>
  <si>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</si>
  <si>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</si>
  <si>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</si>
  <si>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</si>
  <si>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</si>
  <si>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</si>
  <si>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</si>
  <si>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</si>
  <si>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</si>
  <si>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</si>
  <si>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</si>
  <si>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</si>
  <si>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</si>
  <si>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</si>
  <si>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</si>
  <si>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</si>
  <si>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</si>
  <si>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</si>
  <si>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</si>
  <si>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</si>
  <si>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</si>
  <si>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</si>
  <si>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</si>
  <si>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</si>
  <si>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</si>
  <si>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</si>
  <si>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</si>
  <si>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</si>
  <si>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</si>
  <si>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</si>
  <si>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</si>
  <si>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</si>
  <si>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</si>
  <si>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</si>
  <si>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</si>
  <si>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</si>
  <si>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</si>
  <si>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</si>
  <si>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</si>
  <si>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</si>
  <si>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</si>
  <si>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</si>
  <si>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</si>
  <si>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</si>
  <si>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</si>
  <si>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</si>
  <si>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</si>
  <si>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</si>
  <si>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</si>
  <si>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</si>
  <si>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</si>
  <si>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</si>
  <si>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</si>
  <si>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</si>
  <si>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</si>
  <si>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</si>
  <si>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</si>
  <si>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</si>
  <si>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</si>
  <si>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</si>
  <si>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</si>
  <si>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</si>
  <si>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</si>
  <si>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</si>
  <si>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</si>
  <si>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</si>
  <si>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</si>
  <si>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</si>
  <si>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</si>
  <si>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</si>
  <si>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</si>
  <si>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</si>
  <si>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</si>
  <si>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</si>
  <si>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</si>
  <si>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</si>
  <si>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</si>
  <si>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</si>
  <si>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</si>
  <si>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</si>
  <si>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</si>
  <si>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</si>
  <si>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</si>
  <si>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</si>
  <si>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</si>
  <si>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</si>
  <si>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</si>
  <si>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</si>
  <si>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</si>
  <si>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</si>
  <si>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</si>
  <si>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</si>
  <si>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</si>
  <si>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</si>
  <si>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</si>
  <si>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</si>
  <si>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</si>
  <si>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</si>
  <si>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</si>
  <si>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</si>
  <si>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</si>
  <si>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</si>
  <si>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</si>
  <si>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</si>
  <si>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</si>
  <si>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</si>
  <si>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</si>
  <si>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</si>
  <si>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</si>
  <si>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</si>
  <si>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</si>
  <si>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</si>
  <si>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</si>
  <si>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</si>
  <si>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</si>
  <si>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</si>
  <si>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</si>
  <si>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</si>
  <si>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</si>
  <si>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</si>
  <si>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</si>
  <si>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</si>
  <si>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</si>
  <si>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</si>
  <si>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</si>
  <si>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</si>
  <si>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</si>
  <si>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</si>
  <si>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</si>
  <si>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</si>
  <si>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</si>
  <si>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</si>
  <si>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</si>
  <si>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</si>
  <si>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</si>
  <si>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</si>
  <si>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</si>
  <si>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</si>
  <si>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</si>
  <si>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</si>
  <si>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</si>
  <si>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</si>
  <si>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</si>
  <si>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</si>
  <si>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</si>
  <si>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</si>
  <si>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</si>
  <si>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</si>
  <si>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</si>
  <si>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</si>
  <si>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</si>
  <si>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</si>
  <si>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</si>
  <si>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</si>
  <si>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</si>
  <si>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</si>
  <si>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</si>
  <si>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91169</t>
  </si>
  <si>
    <t>STANOVENÍ LEHKÝCH ŘETĚZCŮ LAMBDA</t>
  </si>
  <si>
    <t>81733</t>
  </si>
  <si>
    <t>KVANTITATIVNÍ STANOVENÍ KRVE VE STOLICI NA ANALYZÁ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</si>
  <si>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</si>
  <si>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</si>
  <si>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</si>
  <si>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</si>
  <si>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</si>
  <si>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</si>
  <si>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</si>
  <si>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</si>
  <si>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</si>
  <si>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</si>
  <si>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</si>
  <si>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</si>
  <si>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</si>
  <si>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</si>
  <si>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</si>
  <si>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</si>
  <si>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</si>
  <si>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</si>
  <si>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</si>
  <si>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</si>
  <si>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</si>
  <si>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</si>
  <si>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</si>
  <si>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</si>
  <si>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</si>
  <si>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</si>
  <si>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</si>
  <si>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</si>
  <si>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</si>
  <si>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</si>
  <si>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</si>
  <si>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</si>
  <si>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</si>
  <si>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</si>
  <si>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</si>
  <si>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</si>
  <si>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</si>
  <si>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</si>
  <si>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</si>
  <si>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</si>
  <si>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</si>
  <si>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</si>
  <si>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</si>
  <si>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</si>
  <si>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</si>
  <si>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</si>
  <si>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</si>
  <si>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</si>
  <si>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</si>
  <si>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0057418</t>
  </si>
  <si>
    <t>DRÁT VODÍCÍ 300CM M001468XX0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</si>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</sst>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8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1" fillId="2" borderId="89" xfId="0" applyFont="1" applyFill="1" applyBorder="1" applyAlignment="1">
      <alignment horizontal="center" vertical="center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9" xfId="0" applyNumberFormat="1" applyFont="1" applyBorder="1"/>
    <xf numFmtId="174" fontId="41" fillId="0" borderId="103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3" fontId="34" fillId="0" borderId="138" xfId="0" applyNumberFormat="1" applyFont="1" applyFill="1" applyBorder="1"/>
    <xf numFmtId="3" fontId="34" fillId="0" borderId="140" xfId="0" applyNumberFormat="1" applyFont="1" applyFill="1" applyBorder="1"/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138" xfId="0" applyNumberFormat="1" applyFont="1" applyFill="1" applyBorder="1"/>
    <xf numFmtId="9" fontId="34" fillId="0" borderId="89" xfId="0" applyNumberFormat="1" applyFont="1" applyFill="1" applyBorder="1"/>
    <xf numFmtId="9" fontId="34" fillId="0" borderId="92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37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99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1" xfId="0" applyFont="1" applyFill="1" applyBorder="1"/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146" xfId="0" applyFont="1" applyFill="1" applyBorder="1"/>
    <xf numFmtId="9" fontId="34" fillId="0" borderId="147" xfId="0" applyNumberFormat="1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3" fontId="34" fillId="0" borderId="148" xfId="0" applyNumberFormat="1" applyFont="1" applyFill="1" applyBorder="1"/>
    <xf numFmtId="3" fontId="34" fillId="0" borderId="147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53" xfId="0" applyNumberFormat="1" applyFont="1" applyFill="1" applyBorder="1"/>
    <xf numFmtId="9" fontId="34" fillId="0" borderId="153" xfId="0" applyNumberFormat="1" applyFont="1" applyFill="1" applyBorder="1"/>
    <xf numFmtId="3" fontId="34" fillId="0" borderId="154" xfId="0" applyNumberFormat="1" applyFont="1" applyFill="1" applyBorder="1"/>
    <xf numFmtId="0" fontId="41" fillId="0" borderId="26" xfId="0" applyFont="1" applyFill="1" applyBorder="1"/>
    <xf numFmtId="0" fontId="41" fillId="0" borderId="146" xfId="0" applyFont="1" applyFill="1" applyBorder="1"/>
    <xf numFmtId="0" fontId="41" fillId="0" borderId="152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0" fontId="0" fillId="0" borderId="158" xfId="0" applyBorder="1" applyAlignment="1">
      <alignment horizontal="center"/>
    </xf>
    <xf numFmtId="0" fontId="0" fillId="0" borderId="159" xfId="0" applyBorder="1" applyAlignment="1">
      <alignment horizontal="right"/>
    </xf>
    <xf numFmtId="0" fontId="0" fillId="0" borderId="159" xfId="0" applyBorder="1" applyAlignment="1">
      <alignment horizontal="right" wrapText="1"/>
    </xf>
    <xf numFmtId="0" fontId="0" fillId="0" borderId="16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57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56" xfId="0" applyNumberFormat="1" applyFont="1" applyBorder="1"/>
    <xf numFmtId="174" fontId="34" fillId="0" borderId="162" xfId="0" applyNumberFormat="1" applyFont="1" applyBorder="1"/>
    <xf numFmtId="173" fontId="41" fillId="4" borderId="60" xfId="0" applyNumberFormat="1" applyFont="1" applyFill="1" applyBorder="1" applyAlignment="1"/>
    <xf numFmtId="173" fontId="34" fillId="0" borderId="156" xfId="0" applyNumberFormat="1" applyFont="1" applyBorder="1"/>
    <xf numFmtId="173" fontId="34" fillId="0" borderId="157" xfId="0" applyNumberFormat="1" applyFont="1" applyBorder="1"/>
    <xf numFmtId="173" fontId="41" fillId="2" borderId="60" xfId="0" applyNumberFormat="1" applyFont="1" applyFill="1" applyBorder="1" applyAlignment="1"/>
    <xf numFmtId="173" fontId="34" fillId="0" borderId="162" xfId="0" applyNumberFormat="1" applyFont="1" applyBorder="1"/>
    <xf numFmtId="173" fontId="34" fillId="0" borderId="60" xfId="0" applyNumberFormat="1" applyFont="1" applyBorder="1"/>
    <xf numFmtId="173" fontId="41" fillId="4" borderId="163" xfId="0" applyNumberFormat="1" applyFont="1" applyFill="1" applyBorder="1" applyAlignment="1">
      <alignment horizontal="center"/>
    </xf>
    <xf numFmtId="173" fontId="34" fillId="0" borderId="164" xfId="0" applyNumberFormat="1" applyFont="1" applyBorder="1" applyAlignment="1">
      <alignment horizontal="right"/>
    </xf>
    <xf numFmtId="175" fontId="34" fillId="0" borderId="164" xfId="0" applyNumberFormat="1" applyFont="1" applyBorder="1" applyAlignment="1">
      <alignment horizontal="right"/>
    </xf>
    <xf numFmtId="173" fontId="34" fillId="0" borderId="165" xfId="0" applyNumberFormat="1" applyFont="1" applyBorder="1" applyAlignment="1">
      <alignment horizontal="right"/>
    </xf>
    <xf numFmtId="0" fontId="0" fillId="0" borderId="161" xfId="0" applyBorder="1"/>
    <xf numFmtId="173" fontId="41" fillId="4" borderId="166" xfId="0" applyNumberFormat="1" applyFont="1" applyFill="1" applyBorder="1" applyAlignment="1">
      <alignment horizontal="center"/>
    </xf>
    <xf numFmtId="173" fontId="34" fillId="0" borderId="167" xfId="0" applyNumberFormat="1" applyFont="1" applyBorder="1" applyAlignment="1">
      <alignment horizontal="right"/>
    </xf>
    <xf numFmtId="173" fontId="34" fillId="0" borderId="167" xfId="0" applyNumberFormat="1" applyFont="1" applyBorder="1" applyAlignment="1">
      <alignment horizontal="right" wrapText="1"/>
    </xf>
    <xf numFmtId="175" fontId="34" fillId="0" borderId="167" xfId="0" applyNumberFormat="1" applyFont="1" applyBorder="1" applyAlignment="1">
      <alignment horizontal="right"/>
    </xf>
    <xf numFmtId="173" fontId="34" fillId="0" borderId="168" xfId="0" applyNumberFormat="1" applyFont="1" applyBorder="1" applyAlignment="1">
      <alignment horizontal="right"/>
    </xf>
    <xf numFmtId="0" fontId="0" fillId="0" borderId="35" xfId="0" applyBorder="1" applyAlignment="1"/>
    <xf numFmtId="0" fontId="0" fillId="0" borderId="169" xfId="0" applyBorder="1" applyAlignment="1">
      <alignment horizontal="right"/>
    </xf>
    <xf numFmtId="0" fontId="0" fillId="0" borderId="155" xfId="0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150" xfId="0" applyNumberFormat="1" applyFont="1" applyFill="1" applyBorder="1"/>
    <xf numFmtId="0" fontId="41" fillId="0" borderId="149" xfId="0" applyFont="1" applyFill="1" applyBorder="1"/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27" xfId="0" applyNumberFormat="1" applyFont="1" applyFill="1" applyBorder="1"/>
    <xf numFmtId="169" fontId="34" fillId="0" borderId="148" xfId="0" applyNumberFormat="1" applyFont="1" applyFill="1" applyBorder="1"/>
    <xf numFmtId="169" fontId="34" fillId="0" borderId="147" xfId="0" applyNumberFormat="1" applyFont="1" applyFill="1" applyBorder="1"/>
    <xf numFmtId="169" fontId="34" fillId="0" borderId="151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8" fillId="0" borderId="18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166" fontId="34" fillId="0" borderId="170" xfId="0" applyNumberFormat="1" applyFont="1" applyBorder="1"/>
    <xf numFmtId="166" fontId="5" fillId="0" borderId="170" xfId="0" applyNumberFormat="1" applyFont="1" applyBorder="1" applyAlignment="1">
      <alignment horizontal="right"/>
    </xf>
    <xf numFmtId="166" fontId="69" fillId="0" borderId="170" xfId="0" applyNumberFormat="1" applyFont="1" applyBorder="1" applyAlignment="1">
      <alignment horizontal="right"/>
    </xf>
    <xf numFmtId="3" fontId="11" fillId="0" borderId="155" xfId="0" applyNumberFormat="1" applyFont="1" applyBorder="1" applyAlignment="1">
      <alignment horizontal="center"/>
    </xf>
    <xf numFmtId="49" fontId="3" fillId="0" borderId="171" xfId="0" applyNumberFormat="1" applyFont="1" applyBorder="1" applyAlignment="1">
      <alignment horizontal="center"/>
    </xf>
    <xf numFmtId="3" fontId="34" fillId="0" borderId="172" xfId="0" applyNumberFormat="1" applyFont="1" applyBorder="1"/>
    <xf numFmtId="166" fontId="34" fillId="0" borderId="172" xfId="0" applyNumberFormat="1" applyFont="1" applyBorder="1"/>
    <xf numFmtId="166" fontId="34" fillId="0" borderId="173" xfId="0" applyNumberFormat="1" applyFont="1" applyBorder="1"/>
    <xf numFmtId="3" fontId="68" fillId="0" borderId="172" xfId="0" applyNumberFormat="1" applyFont="1" applyBorder="1" applyAlignment="1">
      <alignment horizontal="right"/>
    </xf>
    <xf numFmtId="166" fontId="68" fillId="0" borderId="172" xfId="0" applyNumberFormat="1" applyFont="1" applyBorder="1" applyAlignment="1">
      <alignment horizontal="right"/>
    </xf>
    <xf numFmtId="166" fontId="68" fillId="0" borderId="173" xfId="0" applyNumberFormat="1" applyFont="1" applyBorder="1" applyAlignment="1">
      <alignment horizontal="right"/>
    </xf>
    <xf numFmtId="3" fontId="5" fillId="0" borderId="172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177" fontId="5" fillId="0" borderId="172" xfId="0" applyNumberFormat="1" applyFont="1" applyBorder="1" applyAlignment="1">
      <alignment horizontal="right"/>
    </xf>
    <xf numFmtId="4" fontId="5" fillId="0" borderId="172" xfId="0" applyNumberFormat="1" applyFont="1" applyBorder="1" applyAlignment="1">
      <alignment horizontal="right"/>
    </xf>
    <xf numFmtId="0" fontId="5" fillId="0" borderId="172" xfId="0" applyFont="1" applyBorder="1"/>
    <xf numFmtId="3" fontId="5" fillId="0" borderId="172" xfId="0" applyNumberFormat="1" applyFont="1" applyBorder="1"/>
    <xf numFmtId="9" fontId="34" fillId="0" borderId="172" xfId="0" applyNumberFormat="1" applyFont="1" applyBorder="1"/>
    <xf numFmtId="3" fontId="11" fillId="0" borderId="171" xfId="0" applyNumberFormat="1" applyFont="1" applyBorder="1" applyAlignment="1">
      <alignment horizontal="center"/>
    </xf>
    <xf numFmtId="3" fontId="68" fillId="0" borderId="172" xfId="0" applyNumberFormat="1" applyFont="1" applyBorder="1"/>
    <xf numFmtId="166" fontId="68" fillId="0" borderId="172" xfId="0" applyNumberFormat="1" applyFont="1" applyBorder="1"/>
    <xf numFmtId="166" fontId="68" fillId="0" borderId="173" xfId="0" applyNumberFormat="1" applyFont="1" applyBorder="1"/>
    <xf numFmtId="3" fontId="34" fillId="0" borderId="172" xfId="0" applyNumberFormat="1" applyFont="1" applyBorder="1" applyAlignment="1">
      <alignment horizontal="right"/>
    </xf>
    <xf numFmtId="49" fontId="3" fillId="0" borderId="174" xfId="0" applyNumberFormat="1" applyFont="1" applyBorder="1" applyAlignment="1">
      <alignment horizontal="center"/>
    </xf>
    <xf numFmtId="3" fontId="34" fillId="0" borderId="175" xfId="0" applyNumberFormat="1" applyFont="1" applyBorder="1"/>
    <xf numFmtId="166" fontId="34" fillId="0" borderId="175" xfId="0" applyNumberFormat="1" applyFont="1" applyBorder="1"/>
    <xf numFmtId="166" fontId="34" fillId="0" borderId="176" xfId="0" applyNumberFormat="1" applyFont="1" applyBorder="1"/>
    <xf numFmtId="3" fontId="68" fillId="0" borderId="175" xfId="0" applyNumberFormat="1" applyFont="1" applyBorder="1" applyAlignment="1">
      <alignment horizontal="right"/>
    </xf>
    <xf numFmtId="166" fontId="68" fillId="0" borderId="175" xfId="0" applyNumberFormat="1" applyFont="1" applyBorder="1" applyAlignment="1">
      <alignment horizontal="right"/>
    </xf>
    <xf numFmtId="166" fontId="68" fillId="0" borderId="176" xfId="0" applyNumberFormat="1" applyFont="1" applyBorder="1" applyAlignment="1">
      <alignment horizontal="right"/>
    </xf>
    <xf numFmtId="3" fontId="5" fillId="0" borderId="175" xfId="0" applyNumberFormat="1" applyFont="1" applyBorder="1" applyAlignment="1">
      <alignment horizontal="right"/>
    </xf>
    <xf numFmtId="166" fontId="5" fillId="0" borderId="175" xfId="0" applyNumberFormat="1" applyFont="1" applyBorder="1" applyAlignment="1">
      <alignment horizontal="right"/>
    </xf>
    <xf numFmtId="166" fontId="5" fillId="0" borderId="176" xfId="0" applyNumberFormat="1" applyFont="1" applyBorder="1" applyAlignment="1">
      <alignment horizontal="right"/>
    </xf>
    <xf numFmtId="177" fontId="5" fillId="0" borderId="175" xfId="0" applyNumberFormat="1" applyFont="1" applyBorder="1" applyAlignment="1">
      <alignment horizontal="right"/>
    </xf>
    <xf numFmtId="4" fontId="5" fillId="0" borderId="175" xfId="0" applyNumberFormat="1" applyFont="1" applyBorder="1" applyAlignment="1">
      <alignment horizontal="right"/>
    </xf>
    <xf numFmtId="0" fontId="5" fillId="0" borderId="175" xfId="0" applyFont="1" applyBorder="1"/>
    <xf numFmtId="3" fontId="5" fillId="0" borderId="175" xfId="0" applyNumberFormat="1" applyFont="1" applyBorder="1"/>
    <xf numFmtId="9" fontId="34" fillId="0" borderId="175" xfId="0" applyNumberFormat="1" applyFont="1" applyBorder="1"/>
    <xf numFmtId="3" fontId="11" fillId="0" borderId="174" xfId="0" applyNumberFormat="1" applyFont="1" applyBorder="1" applyAlignment="1">
      <alignment horizontal="center"/>
    </xf>
    <xf numFmtId="166" fontId="69" fillId="0" borderId="173" xfId="0" applyNumberFormat="1" applyFont="1" applyBorder="1" applyAlignment="1">
      <alignment horizontal="right"/>
    </xf>
    <xf numFmtId="3" fontId="34" fillId="0" borderId="175" xfId="0" applyNumberFormat="1" applyFont="1" applyBorder="1" applyAlignment="1">
      <alignment horizontal="right"/>
    </xf>
    <xf numFmtId="166" fontId="69" fillId="0" borderId="176" xfId="0" applyNumberFormat="1" applyFont="1" applyBorder="1" applyAlignment="1">
      <alignment horizontal="right"/>
    </xf>
    <xf numFmtId="3" fontId="68" fillId="0" borderId="175" xfId="0" applyNumberFormat="1" applyFont="1" applyBorder="1"/>
    <xf numFmtId="166" fontId="68" fillId="0" borderId="175" xfId="0" applyNumberFormat="1" applyFont="1" applyBorder="1"/>
    <xf numFmtId="166" fontId="68" fillId="0" borderId="176" xfId="0" applyNumberFormat="1" applyFont="1" applyBorder="1"/>
    <xf numFmtId="3" fontId="34" fillId="0" borderId="177" xfId="0" applyNumberFormat="1" applyFont="1" applyBorder="1"/>
    <xf numFmtId="166" fontId="34" fillId="0" borderId="177" xfId="0" applyNumberFormat="1" applyFont="1" applyBorder="1"/>
    <xf numFmtId="3" fontId="34" fillId="0" borderId="177" xfId="0" applyNumberFormat="1" applyFont="1" applyBorder="1" applyAlignment="1">
      <alignment horizontal="right"/>
    </xf>
    <xf numFmtId="166" fontId="5" fillId="0" borderId="177" xfId="0" applyNumberFormat="1" applyFont="1" applyBorder="1" applyAlignment="1">
      <alignment horizontal="right"/>
    </xf>
    <xf numFmtId="3" fontId="68" fillId="0" borderId="177" xfId="0" applyNumberFormat="1" applyFont="1" applyBorder="1" applyAlignment="1">
      <alignment horizontal="right"/>
    </xf>
    <xf numFmtId="166" fontId="68" fillId="0" borderId="177" xfId="0" applyNumberFormat="1" applyFont="1" applyBorder="1" applyAlignment="1">
      <alignment horizontal="right"/>
    </xf>
    <xf numFmtId="177" fontId="5" fillId="0" borderId="177" xfId="0" applyNumberFormat="1" applyFont="1" applyBorder="1" applyAlignment="1">
      <alignment horizontal="right"/>
    </xf>
    <xf numFmtId="3" fontId="5" fillId="0" borderId="177" xfId="0" applyNumberFormat="1" applyFont="1" applyBorder="1" applyAlignment="1">
      <alignment horizontal="right"/>
    </xf>
    <xf numFmtId="4" fontId="5" fillId="0" borderId="177" xfId="0" applyNumberFormat="1" applyFont="1" applyBorder="1" applyAlignment="1">
      <alignment horizontal="right"/>
    </xf>
    <xf numFmtId="0" fontId="5" fillId="0" borderId="177" xfId="0" applyFont="1" applyBorder="1"/>
    <xf numFmtId="3" fontId="5" fillId="0" borderId="177" xfId="0" applyNumberFormat="1" applyFont="1" applyBorder="1"/>
    <xf numFmtId="9" fontId="34" fillId="0" borderId="177" xfId="0" applyNumberFormat="1" applyFont="1" applyBorder="1"/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78" xfId="0" applyFont="1" applyFill="1" applyBorder="1"/>
    <xf numFmtId="169" fontId="34" fillId="0" borderId="179" xfId="0" applyNumberFormat="1" applyFont="1" applyFill="1" applyBorder="1"/>
    <xf numFmtId="0" fontId="34" fillId="0" borderId="179" xfId="0" applyFont="1" applyFill="1" applyBorder="1"/>
    <xf numFmtId="9" fontId="34" fillId="0" borderId="179" xfId="0" applyNumberFormat="1" applyFont="1" applyFill="1" applyBorder="1"/>
    <xf numFmtId="9" fontId="34" fillId="0" borderId="180" xfId="0" applyNumberFormat="1" applyFont="1" applyFill="1" applyBorder="1"/>
    <xf numFmtId="0" fontId="41" fillId="0" borderId="178" xfId="0" applyFont="1" applyFill="1" applyBorder="1"/>
    <xf numFmtId="3" fontId="34" fillId="0" borderId="179" xfId="0" applyNumberFormat="1" applyFont="1" applyFill="1" applyBorder="1"/>
    <xf numFmtId="3" fontId="34" fillId="0" borderId="18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81" xfId="76" applyNumberFormat="1" applyFont="1" applyFill="1" applyBorder="1" applyAlignment="1">
      <alignment horizontal="left"/>
    </xf>
    <xf numFmtId="0" fontId="33" fillId="2" borderId="182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83" xfId="76" applyNumberFormat="1" applyFont="1" applyFill="1" applyBorder="1" applyAlignment="1">
      <alignment horizontal="left"/>
    </xf>
    <xf numFmtId="0" fontId="33" fillId="2" borderId="184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0.77520962072480815</c:v>
                </c:pt>
                <c:pt idx="1">
                  <c:v>1.0780529268670156</c:v>
                </c:pt>
                <c:pt idx="2">
                  <c:v>1.2715396657853433</c:v>
                </c:pt>
                <c:pt idx="3">
                  <c:v>1.4932440884606486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781280"/>
        <c:axId val="1639781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1.3606917934528953</c:v>
                </c:pt>
                <c:pt idx="1">
                  <c:v>1.3606917934528953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2528"/>
        <c:axId val="1219063072"/>
      </c:scatterChart>
      <c:catAx>
        <c:axId val="16397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39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978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39781280"/>
        <c:crosses val="autoZero"/>
        <c:crossBetween val="between"/>
      </c:valAx>
      <c:valAx>
        <c:axId val="12190625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3072"/>
        <c:crosses val="max"/>
        <c:crossBetween val="midCat"/>
      </c:valAx>
      <c:valAx>
        <c:axId val="12190630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90625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2.8507462686567164</c:v>
                </c:pt>
                <c:pt idx="1">
                  <c:v>2.9623217922606924</c:v>
                </c:pt>
                <c:pt idx="2">
                  <c:v>2.7766281192939744</c:v>
                </c:pt>
                <c:pt idx="3">
                  <c:v>2.8596881959910911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64160"/>
        <c:axId val="12190652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066336"/>
        <c:axId val="1219066880"/>
      </c:scatterChart>
      <c:catAx>
        <c:axId val="121906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90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652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19064160"/>
        <c:crosses val="autoZero"/>
        <c:crossBetween val="between"/>
      </c:valAx>
      <c:valAx>
        <c:axId val="12190663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9066880"/>
        <c:crosses val="max"/>
        <c:crossBetween val="midCat"/>
      </c:valAx>
      <c:valAx>
        <c:axId val="12190668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190663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307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310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77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2864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257</v>
      </c>
      <c r="C15" s="51" t="s">
        <v>267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3770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77" t="s">
        <v>3771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3784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4059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4063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4066</v>
      </c>
      <c r="C27" s="51" t="s">
        <v>270</v>
      </c>
    </row>
    <row r="28" spans="1:3" ht="14.4" customHeight="1" x14ac:dyDescent="0.3">
      <c r="A28" s="273" t="str">
        <f t="shared" si="4"/>
        <v>ZV Vykáz.-A Detail</v>
      </c>
      <c r="B28" s="184" t="s">
        <v>4111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4242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4640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5165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307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10496.743692233083</v>
      </c>
      <c r="D4" s="287">
        <f ca="1">IF(ISERROR(VLOOKUP("Náklady celkem",INDIRECT("HI!$A:$G"),5,0)),0,VLOOKUP("Náklady celkem",INDIRECT("HI!$A:$G"),5,0))</f>
        <v>10534.951440000001</v>
      </c>
      <c r="E4" s="288">
        <f ca="1">IF(C4=0,0,D4/C4)</f>
        <v>1.0036399619622216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841.12306619440392</v>
      </c>
      <c r="D7" s="295">
        <f>IF(ISERROR(HI!E5),"",HI!E5)</f>
        <v>885.99125000000004</v>
      </c>
      <c r="E7" s="292">
        <f t="shared" ref="E7:E15" si="0">IF(C7=0,0,D7/C7)</f>
        <v>1.0533431855680748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0.9548920694626567</v>
      </c>
      <c r="E8" s="292">
        <f t="shared" si="0"/>
        <v>1.0609911882918408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267</v>
      </c>
      <c r="C9" s="453">
        <v>0.3</v>
      </c>
      <c r="D9" s="453">
        <f>IF('LŽ Statim'!G3="",0,'LŽ Statim'!G3)</f>
        <v>0.27100646352723917</v>
      </c>
      <c r="E9" s="292">
        <f>IF(C9=0,0,D9/C9)</f>
        <v>0.90335487842413065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0.32698013226540823</v>
      </c>
      <c r="E11" s="292">
        <f t="shared" si="0"/>
        <v>0.54496688710901375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0.92945065157800877</v>
      </c>
      <c r="E12" s="292">
        <f t="shared" si="0"/>
        <v>1.1618133144725109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265.73866124983198</v>
      </c>
      <c r="D15" s="295">
        <f>IF(ISERROR(HI!E6),"",HI!E6)</f>
        <v>247.73396000000002</v>
      </c>
      <c r="E15" s="292">
        <f t="shared" si="0"/>
        <v>0.93224658705981445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7920.668850043422</v>
      </c>
      <c r="D16" s="291">
        <f ca="1">IF(ISERROR(VLOOKUP("Osobní náklady (Kč) *",INDIRECT("HI!$A:$G"),5,0)),0,VLOOKUP("Osobní náklady (Kč) *",INDIRECT("HI!$A:$G"),5,0))</f>
        <v>7848.5670300000002</v>
      </c>
      <c r="E16" s="292">
        <f ca="1">IF(C16=0,0,D16/C16)</f>
        <v>0.9908970035979946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14282.833000000001</v>
      </c>
      <c r="D18" s="310">
        <f ca="1">IF(ISERROR(VLOOKUP("Výnosy celkem",INDIRECT("HI!$A:$G"),5,0)),0,VLOOKUP("Výnosy celkem",INDIRECT("HI!$A:$G"),5,0))</f>
        <v>15731.25397</v>
      </c>
      <c r="E18" s="311">
        <f t="shared" ref="E18:E28" ca="1" si="1">IF(C18=0,0,D18/C18)</f>
        <v>1.1014099212670203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87.072999999999993</v>
      </c>
      <c r="D19" s="291">
        <f ca="1">IF(ISERROR(VLOOKUP("Ambulance *",INDIRECT("HI!$A:$G"),5,0)),0,VLOOKUP("Ambulance *",INDIRECT("HI!$A:$G"),5,0))</f>
        <v>77.883970000000019</v>
      </c>
      <c r="E19" s="292">
        <f t="shared" ca="1" si="1"/>
        <v>0.89446751576263628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0.89446751576263617</v>
      </c>
      <c r="E20" s="292">
        <f t="shared" si="1"/>
        <v>0.89446751576263617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0.99454217327805117</v>
      </c>
      <c r="E21" s="292">
        <f t="shared" si="1"/>
        <v>1.1700496156212368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14195.76</v>
      </c>
      <c r="D22" s="291">
        <f ca="1">IF(ISERROR(VLOOKUP("Hospitalizace *",INDIRECT("HI!$A:$G"),5,0)),0,VLOOKUP("Hospitalizace *",INDIRECT("HI!$A:$G"),5,0))</f>
        <v>15653.369999999999</v>
      </c>
      <c r="E22" s="292">
        <f ca="1">IF(C22=0,0,D22/C22)</f>
        <v>1.1026792507058445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1.1026792507058445</v>
      </c>
      <c r="E23" s="292">
        <f t="shared" si="1"/>
        <v>1.1026792507058445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1.1531321635789582</v>
      </c>
      <c r="E24" s="292">
        <f t="shared" si="1"/>
        <v>1.1531321635789582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0.82682976833185262</v>
      </c>
      <c r="E25" s="292">
        <f t="shared" si="1"/>
        <v>0.82682976833185262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1.2155172413793103</v>
      </c>
      <c r="E26" s="292">
        <f t="shared" si="1"/>
        <v>1.2794918330308529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2.8596881959910911</v>
      </c>
      <c r="E27" s="292">
        <f t="shared" si="1"/>
        <v>2.8596881959910911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0.8890540314159866</v>
      </c>
      <c r="E28" s="292">
        <f t="shared" si="1"/>
        <v>0.93584634885893325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307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791.60702000000106</v>
      </c>
      <c r="C5" s="33">
        <v>769.2507800000011</v>
      </c>
      <c r="D5" s="12"/>
      <c r="E5" s="230">
        <v>885.99125000000004</v>
      </c>
      <c r="F5" s="32">
        <v>841.12306619440392</v>
      </c>
      <c r="G5" s="229">
        <f>E5-F5</f>
        <v>44.868183805596118</v>
      </c>
      <c r="H5" s="235">
        <f>IF(F5&lt;0.00000001,"",E5/F5)</f>
        <v>1.0533431855680748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207.74826999999999</v>
      </c>
      <c r="C6" s="35">
        <v>224.73279000000002</v>
      </c>
      <c r="D6" s="12"/>
      <c r="E6" s="231">
        <v>247.73396000000002</v>
      </c>
      <c r="F6" s="34">
        <v>265.73866124983198</v>
      </c>
      <c r="G6" s="232">
        <f>E6-F6</f>
        <v>-18.004701249831953</v>
      </c>
      <c r="H6" s="236">
        <f>IF(F6&lt;0.00000001,"",E6/F6)</f>
        <v>0.93224658705981445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7062.4344500000107</v>
      </c>
      <c r="C7" s="35">
        <v>7242.6973200000011</v>
      </c>
      <c r="D7" s="12"/>
      <c r="E7" s="231">
        <v>7848.5670300000002</v>
      </c>
      <c r="F7" s="34">
        <v>7920.668850043422</v>
      </c>
      <c r="G7" s="232">
        <f>E7-F7</f>
        <v>-72.101820043421867</v>
      </c>
      <c r="H7" s="236">
        <f>IF(F7&lt;0.00000001,"",E7/F7)</f>
        <v>0.9908970035979946</v>
      </c>
    </row>
    <row r="8" spans="1:8" ht="14.4" customHeight="1" thickBot="1" x14ac:dyDescent="0.35">
      <c r="A8" s="1" t="s">
        <v>97</v>
      </c>
      <c r="B8" s="15">
        <v>1484.0614100000014</v>
      </c>
      <c r="C8" s="37">
        <v>1547.7322600000089</v>
      </c>
      <c r="D8" s="12"/>
      <c r="E8" s="233">
        <v>1552.6592000000005</v>
      </c>
      <c r="F8" s="36">
        <v>1469.2131147454256</v>
      </c>
      <c r="G8" s="234">
        <f>E8-F8</f>
        <v>83.446085254574882</v>
      </c>
      <c r="H8" s="237">
        <f>IF(F8&lt;0.00000001,"",E8/F8)</f>
        <v>1.0567964473071245</v>
      </c>
    </row>
    <row r="9" spans="1:8" ht="14.4" customHeight="1" thickBot="1" x14ac:dyDescent="0.35">
      <c r="A9" s="2" t="s">
        <v>98</v>
      </c>
      <c r="B9" s="3">
        <v>9545.8511500000131</v>
      </c>
      <c r="C9" s="39">
        <v>9784.4131500000112</v>
      </c>
      <c r="D9" s="12"/>
      <c r="E9" s="3">
        <v>10534.951440000001</v>
      </c>
      <c r="F9" s="38">
        <v>10496.743692233083</v>
      </c>
      <c r="G9" s="38">
        <f>E9-F9</f>
        <v>38.207747766917237</v>
      </c>
      <c r="H9" s="238">
        <f>IF(F9&lt;0.00000001,"",E9/F9)</f>
        <v>1.0036399619622216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87.072999999999993</v>
      </c>
      <c r="C11" s="33">
        <f>IF(ISERROR(VLOOKUP("Celkem:",'ZV Vykáz.-A'!A:F,4,0)),0,VLOOKUP("Celkem:",'ZV Vykáz.-A'!A:F,4,0)/1000)</f>
        <v>63.263330000000003</v>
      </c>
      <c r="D11" s="12"/>
      <c r="E11" s="230">
        <f>IF(ISERROR(VLOOKUP("Celkem:",'ZV Vykáz.-A'!A:F,6,0)),0,VLOOKUP("Celkem:",'ZV Vykáz.-A'!A:F,6,0)/1000)</f>
        <v>77.883970000000019</v>
      </c>
      <c r="F11" s="32">
        <f>B11</f>
        <v>87.072999999999993</v>
      </c>
      <c r="G11" s="229">
        <f>E11-F11</f>
        <v>-9.1890299999999741</v>
      </c>
      <c r="H11" s="235">
        <f>IF(F11&lt;0.00000001,"",E11/F11)</f>
        <v>0.89446751576263628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14195.76</v>
      </c>
      <c r="C12" s="37">
        <f>IF(ISERROR(VLOOKUP("Celkem",CaseMix!A:D,3,0)),0,VLOOKUP("Celkem",CaseMix!A:D,3,0)*30)</f>
        <v>17483.129999999997</v>
      </c>
      <c r="D12" s="12"/>
      <c r="E12" s="233">
        <f>IF(ISERROR(VLOOKUP("Celkem",CaseMix!A:D,4,0)),0,VLOOKUP("Celkem",CaseMix!A:D,4,0)*30)</f>
        <v>15653.369999999999</v>
      </c>
      <c r="F12" s="36">
        <f>B12</f>
        <v>14195.76</v>
      </c>
      <c r="G12" s="234">
        <f>E12-F12</f>
        <v>1457.6099999999988</v>
      </c>
      <c r="H12" s="237">
        <f>IF(F12&lt;0.00000001,"",E12/F12)</f>
        <v>1.1026792507058445</v>
      </c>
    </row>
    <row r="13" spans="1:8" ht="14.4" customHeight="1" thickBot="1" x14ac:dyDescent="0.35">
      <c r="A13" s="4" t="s">
        <v>101</v>
      </c>
      <c r="B13" s="9">
        <f>SUM(B11:B12)</f>
        <v>14282.833000000001</v>
      </c>
      <c r="C13" s="41">
        <f>SUM(C11:C12)</f>
        <v>17546.393329999999</v>
      </c>
      <c r="D13" s="12"/>
      <c r="E13" s="9">
        <f>SUM(E11:E12)</f>
        <v>15731.25397</v>
      </c>
      <c r="F13" s="40">
        <f>SUM(F11:F12)</f>
        <v>14282.833000000001</v>
      </c>
      <c r="G13" s="40">
        <f>E13-F13</f>
        <v>1448.4209699999992</v>
      </c>
      <c r="H13" s="239">
        <f>IF(F13&lt;0.00000001,"",E13/F13)</f>
        <v>1.1014099212670203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1.4962346233525736</v>
      </c>
      <c r="C15" s="43">
        <f>IF(C9=0,"",C13/C9)</f>
        <v>1.7933005343299488</v>
      </c>
      <c r="D15" s="12"/>
      <c r="E15" s="10">
        <f>IF(E9=0,"",E13/E9)</f>
        <v>1.49324408940987</v>
      </c>
      <c r="F15" s="42">
        <f>IF(F9=0,"",F13/F9)</f>
        <v>1.3606917934528953</v>
      </c>
      <c r="G15" s="42">
        <f>IF(ISERROR(F15-E15),"",E15-F15)</f>
        <v>0.13255229595697471</v>
      </c>
      <c r="H15" s="240">
        <f>IF(ISERROR(F15-E15),"",IF(F15&lt;0.00000001,"",E15/F15))</f>
        <v>1.0974153710596062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240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239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268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306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0.77520962072480815</v>
      </c>
      <c r="C4" s="330">
        <f t="shared" ref="C4:M4" si="0">(C10+C8)/C6</f>
        <v>1.0780529268670156</v>
      </c>
      <c r="D4" s="330">
        <f t="shared" si="0"/>
        <v>1.2715396657853433</v>
      </c>
      <c r="E4" s="330">
        <f t="shared" si="0"/>
        <v>1.4932440884606486</v>
      </c>
      <c r="F4" s="330">
        <f t="shared" si="0"/>
        <v>7.3929111532762791E-3</v>
      </c>
      <c r="G4" s="330">
        <f t="shared" si="0"/>
        <v>7.3929111532762791E-3</v>
      </c>
      <c r="H4" s="330">
        <f t="shared" si="0"/>
        <v>7.3929111532762791E-3</v>
      </c>
      <c r="I4" s="330">
        <f t="shared" si="0"/>
        <v>7.3929111532762791E-3</v>
      </c>
      <c r="J4" s="330">
        <f t="shared" si="0"/>
        <v>7.3929111532762791E-3</v>
      </c>
      <c r="K4" s="330">
        <f t="shared" si="0"/>
        <v>7.3929111532762791E-3</v>
      </c>
      <c r="L4" s="330">
        <f t="shared" si="0"/>
        <v>7.3929111532762791E-3</v>
      </c>
      <c r="M4" s="330">
        <f t="shared" si="0"/>
        <v>7.3929111532762791E-3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2638.1754500000002</v>
      </c>
      <c r="C5" s="330">
        <f>IF(ISERROR(VLOOKUP($A5,'Man Tab'!$A:$Q,COLUMN()+2,0)),0,VLOOKUP($A5,'Man Tab'!$A:$Q,COLUMN()+2,0))</f>
        <v>2562.8242599999999</v>
      </c>
      <c r="D5" s="330">
        <f>IF(ISERROR(VLOOKUP($A5,'Man Tab'!$A:$Q,COLUMN()+2,0)),0,VLOOKUP($A5,'Man Tab'!$A:$Q,COLUMN()+2,0))</f>
        <v>2816.2932099999998</v>
      </c>
      <c r="E5" s="330">
        <f>IF(ISERROR(VLOOKUP($A5,'Man Tab'!$A:$Q,COLUMN()+2,0)),0,VLOOKUP($A5,'Man Tab'!$A:$Q,COLUMN()+2,0))</f>
        <v>2517.65852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2638.1754500000002</v>
      </c>
      <c r="C6" s="332">
        <f t="shared" ref="C6:M6" si="1">C5+B6</f>
        <v>5200.9997100000001</v>
      </c>
      <c r="D6" s="332">
        <f t="shared" si="1"/>
        <v>8017.2929199999999</v>
      </c>
      <c r="E6" s="332">
        <f t="shared" si="1"/>
        <v>10534.951440000001</v>
      </c>
      <c r="F6" s="332">
        <f t="shared" si="1"/>
        <v>10534.951440000001</v>
      </c>
      <c r="G6" s="332">
        <f t="shared" si="1"/>
        <v>10534.951440000001</v>
      </c>
      <c r="H6" s="332">
        <f t="shared" si="1"/>
        <v>10534.951440000001</v>
      </c>
      <c r="I6" s="332">
        <f t="shared" si="1"/>
        <v>10534.951440000001</v>
      </c>
      <c r="J6" s="332">
        <f t="shared" si="1"/>
        <v>10534.951440000001</v>
      </c>
      <c r="K6" s="332">
        <f t="shared" si="1"/>
        <v>10534.951440000001</v>
      </c>
      <c r="L6" s="332">
        <f t="shared" si="1"/>
        <v>10534.951440000001</v>
      </c>
      <c r="M6" s="332">
        <f t="shared" si="1"/>
        <v>10534.951440000001</v>
      </c>
    </row>
    <row r="7" spans="1:13" ht="14.4" customHeight="1" x14ac:dyDescent="0.3">
      <c r="A7" s="331" t="s">
        <v>126</v>
      </c>
      <c r="B7" s="331">
        <v>67.563000000000002</v>
      </c>
      <c r="C7" s="331">
        <v>185.751</v>
      </c>
      <c r="D7" s="331">
        <v>338.03699999999998</v>
      </c>
      <c r="E7" s="331">
        <v>521.779</v>
      </c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2026.89</v>
      </c>
      <c r="C8" s="332">
        <f t="shared" ref="C8:M8" si="2">C7*30</f>
        <v>5572.53</v>
      </c>
      <c r="D8" s="332">
        <f t="shared" si="2"/>
        <v>10141.109999999999</v>
      </c>
      <c r="E8" s="332">
        <f t="shared" si="2"/>
        <v>15653.369999999999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18248.989999999998</v>
      </c>
      <c r="C9" s="331">
        <v>16173.97</v>
      </c>
      <c r="D9" s="331">
        <v>18773</v>
      </c>
      <c r="E9" s="331">
        <v>24688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18.248989999999999</v>
      </c>
      <c r="C10" s="332">
        <f t="shared" ref="C10:M10" si="3">C9/1000+B10</f>
        <v>34.422960000000003</v>
      </c>
      <c r="D10" s="332">
        <f t="shared" si="3"/>
        <v>53.195959999999999</v>
      </c>
      <c r="E10" s="332">
        <f t="shared" si="3"/>
        <v>77.883960000000002</v>
      </c>
      <c r="F10" s="332">
        <f t="shared" si="3"/>
        <v>77.883960000000002</v>
      </c>
      <c r="G10" s="332">
        <f t="shared" si="3"/>
        <v>77.883960000000002</v>
      </c>
      <c r="H10" s="332">
        <f t="shared" si="3"/>
        <v>77.883960000000002</v>
      </c>
      <c r="I10" s="332">
        <f t="shared" si="3"/>
        <v>77.883960000000002</v>
      </c>
      <c r="J10" s="332">
        <f t="shared" si="3"/>
        <v>77.883960000000002</v>
      </c>
      <c r="K10" s="332">
        <f t="shared" si="3"/>
        <v>77.883960000000002</v>
      </c>
      <c r="L10" s="332">
        <f t="shared" si="3"/>
        <v>77.883960000000002</v>
      </c>
      <c r="M10" s="332">
        <f t="shared" si="3"/>
        <v>77.883960000000002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4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1.3606917934528953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1.3606917934528953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310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282</v>
      </c>
      <c r="E4" s="242" t="s">
        <v>283</v>
      </c>
      <c r="F4" s="242" t="s">
        <v>284</v>
      </c>
      <c r="G4" s="242" t="s">
        <v>285</v>
      </c>
      <c r="H4" s="242" t="s">
        <v>286</v>
      </c>
      <c r="I4" s="242" t="s">
        <v>287</v>
      </c>
      <c r="J4" s="242" t="s">
        <v>288</v>
      </c>
      <c r="K4" s="242" t="s">
        <v>289</v>
      </c>
      <c r="L4" s="242" t="s">
        <v>290</v>
      </c>
      <c r="M4" s="242" t="s">
        <v>291</v>
      </c>
      <c r="N4" s="242" t="s">
        <v>292</v>
      </c>
      <c r="O4" s="242" t="s">
        <v>293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308</v>
      </c>
    </row>
    <row r="7" spans="1:17" ht="14.4" customHeight="1" x14ac:dyDescent="0.3">
      <c r="A7" s="19" t="s">
        <v>35</v>
      </c>
      <c r="B7" s="55">
        <v>2523.3691985832202</v>
      </c>
      <c r="C7" s="56">
        <v>210.28076654860101</v>
      </c>
      <c r="D7" s="56">
        <v>251.62970999999999</v>
      </c>
      <c r="E7" s="56">
        <v>239.96292</v>
      </c>
      <c r="F7" s="56">
        <v>214.66650999999999</v>
      </c>
      <c r="G7" s="56">
        <v>179.73211000000001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885.99125000000004</v>
      </c>
      <c r="Q7" s="189">
        <v>1.053343185568</v>
      </c>
    </row>
    <row r="8" spans="1:17" ht="14.4" customHeight="1" x14ac:dyDescent="0.3">
      <c r="A8" s="19" t="s">
        <v>36</v>
      </c>
      <c r="B8" s="55">
        <v>107.81637451837</v>
      </c>
      <c r="C8" s="56">
        <v>8.9846978765299994</v>
      </c>
      <c r="D8" s="56">
        <v>12</v>
      </c>
      <c r="E8" s="56">
        <v>8</v>
      </c>
      <c r="F8" s="56">
        <v>6</v>
      </c>
      <c r="G8" s="56">
        <v>10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36</v>
      </c>
      <c r="Q8" s="189">
        <v>1.0017031316659999</v>
      </c>
    </row>
    <row r="9" spans="1:17" ht="14.4" customHeight="1" x14ac:dyDescent="0.3">
      <c r="A9" s="19" t="s">
        <v>37</v>
      </c>
      <c r="B9" s="55">
        <v>797.21598374949701</v>
      </c>
      <c r="C9" s="56">
        <v>66.434665312457994</v>
      </c>
      <c r="D9" s="56">
        <v>55.734749999999998</v>
      </c>
      <c r="E9" s="56">
        <v>66.015929999999997</v>
      </c>
      <c r="F9" s="56">
        <v>90.096729999999994</v>
      </c>
      <c r="G9" s="56">
        <v>35.88655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247.73396</v>
      </c>
      <c r="Q9" s="189">
        <v>0.93224658705899999</v>
      </c>
    </row>
    <row r="10" spans="1:17" ht="14.4" customHeight="1" x14ac:dyDescent="0.3">
      <c r="A10" s="19" t="s">
        <v>38</v>
      </c>
      <c r="B10" s="55">
        <v>985.11825646945204</v>
      </c>
      <c r="C10" s="56">
        <v>82.093188039121003</v>
      </c>
      <c r="D10" s="56">
        <v>76.468940000000003</v>
      </c>
      <c r="E10" s="56">
        <v>77.642949999999999</v>
      </c>
      <c r="F10" s="56">
        <v>87.754000000000005</v>
      </c>
      <c r="G10" s="56">
        <v>84.773009999999999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326.63889999999998</v>
      </c>
      <c r="Q10" s="189">
        <v>0.99471986592899997</v>
      </c>
    </row>
    <row r="11" spans="1:17" ht="14.4" customHeight="1" x14ac:dyDescent="0.3">
      <c r="A11" s="19" t="s">
        <v>39</v>
      </c>
      <c r="B11" s="55">
        <v>426.13915908052002</v>
      </c>
      <c r="C11" s="56">
        <v>35.511596590042998</v>
      </c>
      <c r="D11" s="56">
        <v>30.196149999999999</v>
      </c>
      <c r="E11" s="56">
        <v>41.386270000000003</v>
      </c>
      <c r="F11" s="56">
        <v>26.83907</v>
      </c>
      <c r="G11" s="56">
        <v>26.231359999999999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124.65285</v>
      </c>
      <c r="Q11" s="189">
        <v>0.87755030729100003</v>
      </c>
    </row>
    <row r="12" spans="1:17" ht="14.4" customHeight="1" x14ac:dyDescent="0.3">
      <c r="A12" s="19" t="s">
        <v>40</v>
      </c>
      <c r="B12" s="55">
        <v>11.527805484642</v>
      </c>
      <c r="C12" s="56">
        <v>0.96065045705300001</v>
      </c>
      <c r="D12" s="56">
        <v>1.19103</v>
      </c>
      <c r="E12" s="56">
        <v>2.0720299999999998</v>
      </c>
      <c r="F12" s="56">
        <v>1.0186999999999999</v>
      </c>
      <c r="G12" s="56">
        <v>0.48720000000000002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4.7689599999999999</v>
      </c>
      <c r="Q12" s="189">
        <v>1.2410757640779999</v>
      </c>
    </row>
    <row r="13" spans="1:17" ht="14.4" customHeight="1" x14ac:dyDescent="0.3">
      <c r="A13" s="19" t="s">
        <v>41</v>
      </c>
      <c r="B13" s="55">
        <v>327.10683003636399</v>
      </c>
      <c r="C13" s="56">
        <v>27.258902503030001</v>
      </c>
      <c r="D13" s="56">
        <v>28.481269999999999</v>
      </c>
      <c r="E13" s="56">
        <v>15.92778</v>
      </c>
      <c r="F13" s="56">
        <v>34.211150000000004</v>
      </c>
      <c r="G13" s="56">
        <v>35.683779999999999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114.30398</v>
      </c>
      <c r="Q13" s="189">
        <v>1.0483178842880001</v>
      </c>
    </row>
    <row r="14" spans="1:17" ht="14.4" customHeight="1" x14ac:dyDescent="0.3">
      <c r="A14" s="19" t="s">
        <v>42</v>
      </c>
      <c r="B14" s="55">
        <v>907.07652403414795</v>
      </c>
      <c r="C14" s="56">
        <v>75.589710336178996</v>
      </c>
      <c r="D14" s="56">
        <v>119.39700000000001</v>
      </c>
      <c r="E14" s="56">
        <v>90.427999999999997</v>
      </c>
      <c r="F14" s="56">
        <v>97.64</v>
      </c>
      <c r="G14" s="56">
        <v>75.215999999999994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382.68099999999998</v>
      </c>
      <c r="Q14" s="189">
        <v>1.265651760993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308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308</v>
      </c>
    </row>
    <row r="17" spans="1:17" ht="14.4" customHeight="1" x14ac:dyDescent="0.3">
      <c r="A17" s="19" t="s">
        <v>45</v>
      </c>
      <c r="B17" s="55">
        <v>187.67911733918501</v>
      </c>
      <c r="C17" s="56">
        <v>15.639926444932</v>
      </c>
      <c r="D17" s="56">
        <v>11.88475</v>
      </c>
      <c r="E17" s="56">
        <v>25.475490000000001</v>
      </c>
      <c r="F17" s="56">
        <v>16.332519999999999</v>
      </c>
      <c r="G17" s="56">
        <v>10.42525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64.118009999999998</v>
      </c>
      <c r="Q17" s="189">
        <v>1.024909072075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1.1719999999999999</v>
      </c>
      <c r="E18" s="56">
        <v>2.4700000000000002</v>
      </c>
      <c r="F18" s="56">
        <v>6.6079999999999997</v>
      </c>
      <c r="G18" s="56">
        <v>4.7430000000000003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14.993</v>
      </c>
      <c r="Q18" s="189" t="s">
        <v>308</v>
      </c>
    </row>
    <row r="19" spans="1:17" ht="14.4" customHeight="1" x14ac:dyDescent="0.3">
      <c r="A19" s="19" t="s">
        <v>47</v>
      </c>
      <c r="B19" s="55">
        <v>1077.8980419475199</v>
      </c>
      <c r="C19" s="56">
        <v>89.824836828960002</v>
      </c>
      <c r="D19" s="56">
        <v>89.105599999999995</v>
      </c>
      <c r="E19" s="56">
        <v>74.858549999999994</v>
      </c>
      <c r="F19" s="56">
        <v>87.926469999999995</v>
      </c>
      <c r="G19" s="56">
        <v>86.687299999999993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338.57792000000001</v>
      </c>
      <c r="Q19" s="189">
        <v>0.94232823557599998</v>
      </c>
    </row>
    <row r="20" spans="1:17" ht="14.4" customHeight="1" x14ac:dyDescent="0.3">
      <c r="A20" s="19" t="s">
        <v>48</v>
      </c>
      <c r="B20" s="55">
        <v>23762.0065501303</v>
      </c>
      <c r="C20" s="56">
        <v>1980.1672125108601</v>
      </c>
      <c r="D20" s="56">
        <v>1932.5562399999999</v>
      </c>
      <c r="E20" s="56">
        <v>1886.4953399999999</v>
      </c>
      <c r="F20" s="56">
        <v>2114.1214300000001</v>
      </c>
      <c r="G20" s="56">
        <v>1915.39402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7848.5670300000002</v>
      </c>
      <c r="Q20" s="189">
        <v>0.99089700359699995</v>
      </c>
    </row>
    <row r="21" spans="1:17" ht="14.4" customHeight="1" x14ac:dyDescent="0.3">
      <c r="A21" s="20" t="s">
        <v>49</v>
      </c>
      <c r="B21" s="55">
        <v>337.000840692417</v>
      </c>
      <c r="C21" s="56">
        <v>28.083403391034</v>
      </c>
      <c r="D21" s="56">
        <v>28.084</v>
      </c>
      <c r="E21" s="56">
        <v>28.084</v>
      </c>
      <c r="F21" s="56">
        <v>28.084</v>
      </c>
      <c r="G21" s="56">
        <v>28.084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112.336</v>
      </c>
      <c r="Q21" s="189">
        <v>1.0000212441830001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3.63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3.63</v>
      </c>
      <c r="Q22" s="189" t="s">
        <v>308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308</v>
      </c>
    </row>
    <row r="24" spans="1:17" ht="14.4" customHeight="1" x14ac:dyDescent="0.3">
      <c r="A24" s="20" t="s">
        <v>52</v>
      </c>
      <c r="B24" s="55">
        <v>40.276394633609002</v>
      </c>
      <c r="C24" s="56">
        <v>3.3563662194670001</v>
      </c>
      <c r="D24" s="56">
        <v>0.274009999999</v>
      </c>
      <c r="E24" s="56">
        <v>4.0049999999989998</v>
      </c>
      <c r="F24" s="56">
        <v>4.9946299999989998</v>
      </c>
      <c r="G24" s="56">
        <v>20.684940000000001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29.958579999998001</v>
      </c>
      <c r="Q24" s="189">
        <v>2.2314743118779998</v>
      </c>
    </row>
    <row r="25" spans="1:17" ht="14.4" customHeight="1" x14ac:dyDescent="0.3">
      <c r="A25" s="21" t="s">
        <v>53</v>
      </c>
      <c r="B25" s="58">
        <v>31490.231076699201</v>
      </c>
      <c r="C25" s="59">
        <v>2624.18592305827</v>
      </c>
      <c r="D25" s="59">
        <v>2638.1754500000002</v>
      </c>
      <c r="E25" s="59">
        <v>2562.8242599999999</v>
      </c>
      <c r="F25" s="59">
        <v>2816.2932099999998</v>
      </c>
      <c r="G25" s="59">
        <v>2517.65852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10534.951440000001</v>
      </c>
      <c r="Q25" s="190">
        <v>1.003639961962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410.31394</v>
      </c>
      <c r="E26" s="56">
        <v>389.96863999999999</v>
      </c>
      <c r="F26" s="56">
        <v>464.52222</v>
      </c>
      <c r="G26" s="56">
        <v>408.03687000000002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1672.84167</v>
      </c>
      <c r="Q26" s="189" t="s">
        <v>308</v>
      </c>
    </row>
    <row r="27" spans="1:17" ht="14.4" customHeight="1" x14ac:dyDescent="0.3">
      <c r="A27" s="22" t="s">
        <v>55</v>
      </c>
      <c r="B27" s="58">
        <v>31490.231076699201</v>
      </c>
      <c r="C27" s="59">
        <v>2624.18592305827</v>
      </c>
      <c r="D27" s="59">
        <v>3048.4893900000002</v>
      </c>
      <c r="E27" s="59">
        <v>2952.7928999999999</v>
      </c>
      <c r="F27" s="59">
        <v>3280.8154300000001</v>
      </c>
      <c r="G27" s="59">
        <v>2925.6953899999999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12207.793110000001</v>
      </c>
      <c r="Q27" s="190">
        <v>1.163007640077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0.249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0.249</v>
      </c>
      <c r="Q28" s="189" t="s">
        <v>309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308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0.27400999999999998</v>
      </c>
      <c r="E31" s="62">
        <v>0</v>
      </c>
      <c r="F31" s="62">
        <v>0.29899999999999999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0.57301000000000002</v>
      </c>
      <c r="Q31" s="191" t="s">
        <v>308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299</v>
      </c>
      <c r="G4" s="489" t="s">
        <v>64</v>
      </c>
      <c r="H4" s="266" t="s">
        <v>183</v>
      </c>
      <c r="I4" s="487" t="s">
        <v>65</v>
      </c>
      <c r="J4" s="489" t="s">
        <v>271</v>
      </c>
      <c r="K4" s="490" t="s">
        <v>301</v>
      </c>
    </row>
    <row r="5" spans="1:11" ht="42" thickBot="1" x14ac:dyDescent="0.35">
      <c r="A5" s="103"/>
      <c r="B5" s="28" t="s">
        <v>295</v>
      </c>
      <c r="C5" s="29" t="s">
        <v>296</v>
      </c>
      <c r="D5" s="30" t="s">
        <v>297</v>
      </c>
      <c r="E5" s="30" t="s">
        <v>298</v>
      </c>
      <c r="F5" s="488"/>
      <c r="G5" s="488"/>
      <c r="H5" s="29" t="s">
        <v>300</v>
      </c>
      <c r="I5" s="488"/>
      <c r="J5" s="488"/>
      <c r="K5" s="491"/>
    </row>
    <row r="6" spans="1:11" ht="14.4" customHeight="1" thickBot="1" x14ac:dyDescent="0.35">
      <c r="A6" s="624" t="s">
        <v>311</v>
      </c>
      <c r="B6" s="606">
        <v>30909.093259698398</v>
      </c>
      <c r="C6" s="606">
        <v>31662.444159999999</v>
      </c>
      <c r="D6" s="607">
        <v>753.35090030158597</v>
      </c>
      <c r="E6" s="608">
        <v>1.0243731155089999</v>
      </c>
      <c r="F6" s="606">
        <v>31490.231076699201</v>
      </c>
      <c r="G6" s="607">
        <v>10496.7436922331</v>
      </c>
      <c r="H6" s="609">
        <v>2517.65852</v>
      </c>
      <c r="I6" s="606">
        <v>10534.951440000001</v>
      </c>
      <c r="J6" s="607">
        <v>38.207747766924001</v>
      </c>
      <c r="K6" s="610">
        <v>0.33454665398700001</v>
      </c>
    </row>
    <row r="7" spans="1:11" ht="14.4" customHeight="1" thickBot="1" x14ac:dyDescent="0.35">
      <c r="A7" s="625" t="s">
        <v>312</v>
      </c>
      <c r="B7" s="606">
        <v>5838.8077963363003</v>
      </c>
      <c r="C7" s="606">
        <v>5846.6325900000002</v>
      </c>
      <c r="D7" s="607">
        <v>7.824793663696</v>
      </c>
      <c r="E7" s="608">
        <v>1.0013401355089999</v>
      </c>
      <c r="F7" s="606">
        <v>6085.3701319562097</v>
      </c>
      <c r="G7" s="607">
        <v>2028.4567106520699</v>
      </c>
      <c r="H7" s="609">
        <v>448.01001000000002</v>
      </c>
      <c r="I7" s="606">
        <v>2123.3439100000001</v>
      </c>
      <c r="J7" s="607">
        <v>94.887199347929993</v>
      </c>
      <c r="K7" s="610">
        <v>0.34892600843600002</v>
      </c>
    </row>
    <row r="8" spans="1:11" ht="14.4" customHeight="1" thickBot="1" x14ac:dyDescent="0.35">
      <c r="A8" s="626" t="s">
        <v>313</v>
      </c>
      <c r="B8" s="606">
        <v>4890.8530044340996</v>
      </c>
      <c r="C8" s="606">
        <v>4925.2855900000004</v>
      </c>
      <c r="D8" s="607">
        <v>34.432585565901</v>
      </c>
      <c r="E8" s="608">
        <v>1.0070402004579999</v>
      </c>
      <c r="F8" s="606">
        <v>5178.2936079220599</v>
      </c>
      <c r="G8" s="607">
        <v>1726.09786930735</v>
      </c>
      <c r="H8" s="609">
        <v>372.79401000000001</v>
      </c>
      <c r="I8" s="606">
        <v>1740.66291</v>
      </c>
      <c r="J8" s="607">
        <v>14.565040692646001</v>
      </c>
      <c r="K8" s="610">
        <v>0.33614604381199997</v>
      </c>
    </row>
    <row r="9" spans="1:11" ht="14.4" customHeight="1" thickBot="1" x14ac:dyDescent="0.35">
      <c r="A9" s="627" t="s">
        <v>314</v>
      </c>
      <c r="B9" s="611">
        <v>0</v>
      </c>
      <c r="C9" s="611">
        <v>5.1999999999999995E-4</v>
      </c>
      <c r="D9" s="612">
        <v>5.1999999999999995E-4</v>
      </c>
      <c r="E9" s="613" t="s">
        <v>308</v>
      </c>
      <c r="F9" s="611">
        <v>0</v>
      </c>
      <c r="G9" s="612">
        <v>0</v>
      </c>
      <c r="H9" s="614">
        <v>0</v>
      </c>
      <c r="I9" s="611">
        <v>0</v>
      </c>
      <c r="J9" s="612">
        <v>0</v>
      </c>
      <c r="K9" s="615" t="s">
        <v>308</v>
      </c>
    </row>
    <row r="10" spans="1:11" ht="14.4" customHeight="1" thickBot="1" x14ac:dyDescent="0.35">
      <c r="A10" s="628" t="s">
        <v>315</v>
      </c>
      <c r="B10" s="606">
        <v>0</v>
      </c>
      <c r="C10" s="606">
        <v>5.1999999999999995E-4</v>
      </c>
      <c r="D10" s="607">
        <v>5.1999999999999995E-4</v>
      </c>
      <c r="E10" s="616" t="s">
        <v>308</v>
      </c>
      <c r="F10" s="606">
        <v>0</v>
      </c>
      <c r="G10" s="607">
        <v>0</v>
      </c>
      <c r="H10" s="609">
        <v>0</v>
      </c>
      <c r="I10" s="606">
        <v>0</v>
      </c>
      <c r="J10" s="607">
        <v>0</v>
      </c>
      <c r="K10" s="617" t="s">
        <v>308</v>
      </c>
    </row>
    <row r="11" spans="1:11" ht="14.4" customHeight="1" thickBot="1" x14ac:dyDescent="0.35">
      <c r="A11" s="627" t="s">
        <v>316</v>
      </c>
      <c r="B11" s="611">
        <v>2372.64103537347</v>
      </c>
      <c r="C11" s="611">
        <v>2309.77594</v>
      </c>
      <c r="D11" s="612">
        <v>-62.865095373472002</v>
      </c>
      <c r="E11" s="618">
        <v>0.97350416922000005</v>
      </c>
      <c r="F11" s="611">
        <v>2523.3691985832202</v>
      </c>
      <c r="G11" s="612">
        <v>841.12306619440506</v>
      </c>
      <c r="H11" s="614">
        <v>179.73211000000001</v>
      </c>
      <c r="I11" s="611">
        <v>885.99125000000004</v>
      </c>
      <c r="J11" s="612">
        <v>44.868183805594001</v>
      </c>
      <c r="K11" s="619">
        <v>0.35111439518900001</v>
      </c>
    </row>
    <row r="12" spans="1:11" ht="14.4" customHeight="1" thickBot="1" x14ac:dyDescent="0.35">
      <c r="A12" s="628" t="s">
        <v>317</v>
      </c>
      <c r="B12" s="606">
        <v>1760.9604636240199</v>
      </c>
      <c r="C12" s="606">
        <v>1739.95631</v>
      </c>
      <c r="D12" s="607">
        <v>-21.004153624021001</v>
      </c>
      <c r="E12" s="608">
        <v>0.98807233094699998</v>
      </c>
      <c r="F12" s="606">
        <v>1790.0004934236499</v>
      </c>
      <c r="G12" s="607">
        <v>596.66683114121702</v>
      </c>
      <c r="H12" s="609">
        <v>139.42314999999999</v>
      </c>
      <c r="I12" s="606">
        <v>602.63003000000003</v>
      </c>
      <c r="J12" s="607">
        <v>5.9631988587820004</v>
      </c>
      <c r="K12" s="610">
        <v>0.336664728425</v>
      </c>
    </row>
    <row r="13" spans="1:11" ht="14.4" customHeight="1" thickBot="1" x14ac:dyDescent="0.35">
      <c r="A13" s="628" t="s">
        <v>318</v>
      </c>
      <c r="B13" s="606">
        <v>45</v>
      </c>
      <c r="C13" s="606">
        <v>56.052579999999999</v>
      </c>
      <c r="D13" s="607">
        <v>11.052580000000001</v>
      </c>
      <c r="E13" s="608">
        <v>1.245612888888</v>
      </c>
      <c r="F13" s="606">
        <v>87.000023982043004</v>
      </c>
      <c r="G13" s="607">
        <v>29.000007994013998</v>
      </c>
      <c r="H13" s="609">
        <v>3.5207099999999998</v>
      </c>
      <c r="I13" s="606">
        <v>19.944880000000001</v>
      </c>
      <c r="J13" s="607">
        <v>-9.0551279940140006</v>
      </c>
      <c r="K13" s="610">
        <v>0.229251431058</v>
      </c>
    </row>
    <row r="14" spans="1:11" ht="14.4" customHeight="1" thickBot="1" x14ac:dyDescent="0.35">
      <c r="A14" s="628" t="s">
        <v>319</v>
      </c>
      <c r="B14" s="606">
        <v>128</v>
      </c>
      <c r="C14" s="606">
        <v>124.16782000000001</v>
      </c>
      <c r="D14" s="607">
        <v>-3.8321800000000001</v>
      </c>
      <c r="E14" s="608">
        <v>0.97006109375000005</v>
      </c>
      <c r="F14" s="606">
        <v>177.014492247193</v>
      </c>
      <c r="G14" s="607">
        <v>59.004830749063998</v>
      </c>
      <c r="H14" s="609">
        <v>17.116440000000001</v>
      </c>
      <c r="I14" s="606">
        <v>78.926590000000004</v>
      </c>
      <c r="J14" s="607">
        <v>19.921759250935001</v>
      </c>
      <c r="K14" s="610">
        <v>0.44587643078200001</v>
      </c>
    </row>
    <row r="15" spans="1:11" ht="14.4" customHeight="1" thickBot="1" x14ac:dyDescent="0.35">
      <c r="A15" s="628" t="s">
        <v>320</v>
      </c>
      <c r="B15" s="606">
        <v>17.217311066657</v>
      </c>
      <c r="C15" s="606">
        <v>0</v>
      </c>
      <c r="D15" s="607">
        <v>-17.217311066657</v>
      </c>
      <c r="E15" s="608">
        <v>0</v>
      </c>
      <c r="F15" s="606">
        <v>0</v>
      </c>
      <c r="G15" s="607">
        <v>0</v>
      </c>
      <c r="H15" s="609">
        <v>0</v>
      </c>
      <c r="I15" s="606">
        <v>0</v>
      </c>
      <c r="J15" s="607">
        <v>0</v>
      </c>
      <c r="K15" s="610">
        <v>0</v>
      </c>
    </row>
    <row r="16" spans="1:11" ht="14.4" customHeight="1" thickBot="1" x14ac:dyDescent="0.35">
      <c r="A16" s="628" t="s">
        <v>321</v>
      </c>
      <c r="B16" s="606">
        <v>329.99035355252602</v>
      </c>
      <c r="C16" s="606">
        <v>264.95330999999999</v>
      </c>
      <c r="D16" s="607">
        <v>-65.037043552525006</v>
      </c>
      <c r="E16" s="608">
        <v>0.80291228863999997</v>
      </c>
      <c r="F16" s="606">
        <v>370.356300333771</v>
      </c>
      <c r="G16" s="607">
        <v>123.452100111257</v>
      </c>
      <c r="H16" s="609">
        <v>15.79688</v>
      </c>
      <c r="I16" s="606">
        <v>159.42847</v>
      </c>
      <c r="J16" s="607">
        <v>35.976369888741999</v>
      </c>
      <c r="K16" s="610">
        <v>0.43047322228899998</v>
      </c>
    </row>
    <row r="17" spans="1:11" ht="14.4" customHeight="1" thickBot="1" x14ac:dyDescent="0.35">
      <c r="A17" s="628" t="s">
        <v>322</v>
      </c>
      <c r="B17" s="606">
        <v>55.478355254451998</v>
      </c>
      <c r="C17" s="606">
        <v>91.199219999999997</v>
      </c>
      <c r="D17" s="607">
        <v>35.720864745547999</v>
      </c>
      <c r="E17" s="608">
        <v>1.6438702910659999</v>
      </c>
      <c r="F17" s="606">
        <v>64.997879224263002</v>
      </c>
      <c r="G17" s="607">
        <v>21.665959741420998</v>
      </c>
      <c r="H17" s="609">
        <v>1.74478</v>
      </c>
      <c r="I17" s="606">
        <v>12.007849999999999</v>
      </c>
      <c r="J17" s="607">
        <v>-9.6581097414210006</v>
      </c>
      <c r="K17" s="610">
        <v>0.18474218148800001</v>
      </c>
    </row>
    <row r="18" spans="1:11" ht="14.4" customHeight="1" thickBot="1" x14ac:dyDescent="0.35">
      <c r="A18" s="628" t="s">
        <v>323</v>
      </c>
      <c r="B18" s="606">
        <v>35.994551875814999</v>
      </c>
      <c r="C18" s="606">
        <v>33.4467</v>
      </c>
      <c r="D18" s="607">
        <v>-2.5478518758150002</v>
      </c>
      <c r="E18" s="608">
        <v>0.92921562450299999</v>
      </c>
      <c r="F18" s="606">
        <v>34.000009372291998</v>
      </c>
      <c r="G18" s="607">
        <v>11.333336457431001</v>
      </c>
      <c r="H18" s="609">
        <v>2.13015</v>
      </c>
      <c r="I18" s="606">
        <v>13.053430000000001</v>
      </c>
      <c r="J18" s="607">
        <v>1.720093542569</v>
      </c>
      <c r="K18" s="610">
        <v>0.38392430593299998</v>
      </c>
    </row>
    <row r="19" spans="1:11" ht="14.4" customHeight="1" thickBot="1" x14ac:dyDescent="0.35">
      <c r="A19" s="627" t="s">
        <v>324</v>
      </c>
      <c r="B19" s="611">
        <v>86.537765246438994</v>
      </c>
      <c r="C19" s="611">
        <v>100.17</v>
      </c>
      <c r="D19" s="612">
        <v>13.632234753560001</v>
      </c>
      <c r="E19" s="618">
        <v>1.157529313528</v>
      </c>
      <c r="F19" s="611">
        <v>107.81637451837</v>
      </c>
      <c r="G19" s="612">
        <v>35.938791506123003</v>
      </c>
      <c r="H19" s="614">
        <v>10</v>
      </c>
      <c r="I19" s="611">
        <v>36</v>
      </c>
      <c r="J19" s="612">
        <v>6.1208493875999997E-2</v>
      </c>
      <c r="K19" s="619">
        <v>0.33390104388800002</v>
      </c>
    </row>
    <row r="20" spans="1:11" ht="14.4" customHeight="1" thickBot="1" x14ac:dyDescent="0.35">
      <c r="A20" s="628" t="s">
        <v>325</v>
      </c>
      <c r="B20" s="606">
        <v>79.252901456238007</v>
      </c>
      <c r="C20" s="606">
        <v>98.07</v>
      </c>
      <c r="D20" s="607">
        <v>18.817098543760999</v>
      </c>
      <c r="E20" s="608">
        <v>1.237431036567</v>
      </c>
      <c r="F20" s="606">
        <v>105.80575571006401</v>
      </c>
      <c r="G20" s="607">
        <v>35.268585236687002</v>
      </c>
      <c r="H20" s="609">
        <v>10</v>
      </c>
      <c r="I20" s="606">
        <v>36</v>
      </c>
      <c r="J20" s="607">
        <v>0.73141476331199995</v>
      </c>
      <c r="K20" s="610">
        <v>0.34024614028200001</v>
      </c>
    </row>
    <row r="21" spans="1:11" ht="14.4" customHeight="1" thickBot="1" x14ac:dyDescent="0.35">
      <c r="A21" s="628" t="s">
        <v>326</v>
      </c>
      <c r="B21" s="606">
        <v>7.2848637902000002</v>
      </c>
      <c r="C21" s="606">
        <v>2.1</v>
      </c>
      <c r="D21" s="607">
        <v>-5.1848637901999997</v>
      </c>
      <c r="E21" s="608">
        <v>0.28826894510000001</v>
      </c>
      <c r="F21" s="606">
        <v>2.0106188083049998</v>
      </c>
      <c r="G21" s="607">
        <v>0.67020626943499995</v>
      </c>
      <c r="H21" s="609">
        <v>0</v>
      </c>
      <c r="I21" s="606">
        <v>0</v>
      </c>
      <c r="J21" s="607">
        <v>-0.67020626943499995</v>
      </c>
      <c r="K21" s="610">
        <v>0</v>
      </c>
    </row>
    <row r="22" spans="1:11" ht="14.4" customHeight="1" thickBot="1" x14ac:dyDescent="0.35">
      <c r="A22" s="627" t="s">
        <v>327</v>
      </c>
      <c r="B22" s="611">
        <v>697.12203804234503</v>
      </c>
      <c r="C22" s="611">
        <v>700.10703999999998</v>
      </c>
      <c r="D22" s="612">
        <v>2.9850019576540001</v>
      </c>
      <c r="E22" s="618">
        <v>1.0042818929749999</v>
      </c>
      <c r="F22" s="611">
        <v>797.21598374949701</v>
      </c>
      <c r="G22" s="612">
        <v>265.73866124983198</v>
      </c>
      <c r="H22" s="614">
        <v>35.88655</v>
      </c>
      <c r="I22" s="611">
        <v>247.73396</v>
      </c>
      <c r="J22" s="612">
        <v>-18.004701249831999</v>
      </c>
      <c r="K22" s="619">
        <v>0.31074886235299998</v>
      </c>
    </row>
    <row r="23" spans="1:11" ht="14.4" customHeight="1" thickBot="1" x14ac:dyDescent="0.35">
      <c r="A23" s="628" t="s">
        <v>328</v>
      </c>
      <c r="B23" s="606">
        <v>7.9999997480190004</v>
      </c>
      <c r="C23" s="606">
        <v>8.1400299999999994</v>
      </c>
      <c r="D23" s="607">
        <v>0.14003025197999999</v>
      </c>
      <c r="E23" s="608">
        <v>1.017503782048</v>
      </c>
      <c r="F23" s="606">
        <v>8.0000022052449999</v>
      </c>
      <c r="G23" s="607">
        <v>2.6666674017480001</v>
      </c>
      <c r="H23" s="609">
        <v>0.83664000000000005</v>
      </c>
      <c r="I23" s="606">
        <v>4.0471000000000004</v>
      </c>
      <c r="J23" s="607">
        <v>1.380432598251</v>
      </c>
      <c r="K23" s="610">
        <v>0.50588736054899996</v>
      </c>
    </row>
    <row r="24" spans="1:11" ht="14.4" customHeight="1" thickBot="1" x14ac:dyDescent="0.35">
      <c r="A24" s="628" t="s">
        <v>329</v>
      </c>
      <c r="B24" s="606">
        <v>0.99999996850200001</v>
      </c>
      <c r="C24" s="606">
        <v>0.79088999999999998</v>
      </c>
      <c r="D24" s="607">
        <v>-0.209109968502</v>
      </c>
      <c r="E24" s="608">
        <v>0.79089002491100002</v>
      </c>
      <c r="F24" s="606">
        <v>0.79089021801299997</v>
      </c>
      <c r="G24" s="607">
        <v>0.26363007267100003</v>
      </c>
      <c r="H24" s="609">
        <v>0.20327999999999999</v>
      </c>
      <c r="I24" s="606">
        <v>0.47915999999999997</v>
      </c>
      <c r="J24" s="607">
        <v>0.215529927328</v>
      </c>
      <c r="K24" s="610">
        <v>0.60584893969599996</v>
      </c>
    </row>
    <row r="25" spans="1:11" ht="14.4" customHeight="1" thickBot="1" x14ac:dyDescent="0.35">
      <c r="A25" s="628" t="s">
        <v>330</v>
      </c>
      <c r="B25" s="606">
        <v>255.12205196427399</v>
      </c>
      <c r="C25" s="606">
        <v>260.23865000000001</v>
      </c>
      <c r="D25" s="607">
        <v>5.1165980357259997</v>
      </c>
      <c r="E25" s="608">
        <v>1.020055491073</v>
      </c>
      <c r="F25" s="606">
        <v>251.000069189573</v>
      </c>
      <c r="G25" s="607">
        <v>83.666689729856998</v>
      </c>
      <c r="H25" s="609">
        <v>7.5872200000000003</v>
      </c>
      <c r="I25" s="606">
        <v>82.396640000000005</v>
      </c>
      <c r="J25" s="607">
        <v>-1.2700497298569999</v>
      </c>
      <c r="K25" s="610">
        <v>0.32827337564499998</v>
      </c>
    </row>
    <row r="26" spans="1:11" ht="14.4" customHeight="1" thickBot="1" x14ac:dyDescent="0.35">
      <c r="A26" s="628" t="s">
        <v>331</v>
      </c>
      <c r="B26" s="606">
        <v>248.999992157104</v>
      </c>
      <c r="C26" s="606">
        <v>260.63128</v>
      </c>
      <c r="D26" s="607">
        <v>11.631287842896</v>
      </c>
      <c r="E26" s="608">
        <v>1.0467120008399999</v>
      </c>
      <c r="F26" s="606">
        <v>350.26957054621698</v>
      </c>
      <c r="G26" s="607">
        <v>116.756523515406</v>
      </c>
      <c r="H26" s="609">
        <v>17.156459999999999</v>
      </c>
      <c r="I26" s="606">
        <v>105.27001</v>
      </c>
      <c r="J26" s="607">
        <v>-11.486513515405001</v>
      </c>
      <c r="K26" s="610">
        <v>0.30053998077999999</v>
      </c>
    </row>
    <row r="27" spans="1:11" ht="14.4" customHeight="1" thickBot="1" x14ac:dyDescent="0.35">
      <c r="A27" s="628" t="s">
        <v>332</v>
      </c>
      <c r="B27" s="606">
        <v>49.999998425120999</v>
      </c>
      <c r="C27" s="606">
        <v>44.666600000000003</v>
      </c>
      <c r="D27" s="607">
        <v>-5.3333984251209996</v>
      </c>
      <c r="E27" s="608">
        <v>0.89333202813699997</v>
      </c>
      <c r="F27" s="606">
        <v>50.000013782783</v>
      </c>
      <c r="G27" s="607">
        <v>16.666671260927</v>
      </c>
      <c r="H27" s="609">
        <v>1.6339999999999999</v>
      </c>
      <c r="I27" s="606">
        <v>13.885</v>
      </c>
      <c r="J27" s="607">
        <v>-2.7816712609269998</v>
      </c>
      <c r="K27" s="610">
        <v>0.27769992345</v>
      </c>
    </row>
    <row r="28" spans="1:11" ht="14.4" customHeight="1" thickBot="1" x14ac:dyDescent="0.35">
      <c r="A28" s="628" t="s">
        <v>333</v>
      </c>
      <c r="B28" s="606">
        <v>0.99999996850200001</v>
      </c>
      <c r="C28" s="606">
        <v>0</v>
      </c>
      <c r="D28" s="607">
        <v>-0.99999996850200001</v>
      </c>
      <c r="E28" s="608">
        <v>0</v>
      </c>
      <c r="F28" s="606">
        <v>0</v>
      </c>
      <c r="G28" s="607">
        <v>0</v>
      </c>
      <c r="H28" s="609">
        <v>0.98099999999999998</v>
      </c>
      <c r="I28" s="606">
        <v>0.98099999999999998</v>
      </c>
      <c r="J28" s="607">
        <v>0.98099999999999998</v>
      </c>
      <c r="K28" s="617" t="s">
        <v>309</v>
      </c>
    </row>
    <row r="29" spans="1:11" ht="14.4" customHeight="1" thickBot="1" x14ac:dyDescent="0.35">
      <c r="A29" s="628" t="s">
        <v>334</v>
      </c>
      <c r="B29" s="606">
        <v>3.9999998740090001</v>
      </c>
      <c r="C29" s="606">
        <v>11.79354</v>
      </c>
      <c r="D29" s="607">
        <v>7.7935401259899999</v>
      </c>
      <c r="E29" s="608">
        <v>2.9483850928659998</v>
      </c>
      <c r="F29" s="606">
        <v>10.000002756556</v>
      </c>
      <c r="G29" s="607">
        <v>3.3333342521849998</v>
      </c>
      <c r="H29" s="609">
        <v>0.39100000000000001</v>
      </c>
      <c r="I29" s="606">
        <v>3.7440000000000002</v>
      </c>
      <c r="J29" s="607">
        <v>0.410665747814</v>
      </c>
      <c r="K29" s="610">
        <v>0.37439989679399999</v>
      </c>
    </row>
    <row r="30" spans="1:11" ht="14.4" customHeight="1" thickBot="1" x14ac:dyDescent="0.35">
      <c r="A30" s="628" t="s">
        <v>335</v>
      </c>
      <c r="B30" s="606">
        <v>121.999996157296</v>
      </c>
      <c r="C30" s="606">
        <v>108.33499999999999</v>
      </c>
      <c r="D30" s="607">
        <v>-13.664996157295001</v>
      </c>
      <c r="E30" s="608">
        <v>0.88799183124799996</v>
      </c>
      <c r="F30" s="606">
        <v>122.000033629992</v>
      </c>
      <c r="G30" s="607">
        <v>40.666677876663996</v>
      </c>
      <c r="H30" s="609">
        <v>5.68</v>
      </c>
      <c r="I30" s="606">
        <v>35.357999999999997</v>
      </c>
      <c r="J30" s="607">
        <v>-5.3086778766630003</v>
      </c>
      <c r="K30" s="610">
        <v>0.28981959223999998</v>
      </c>
    </row>
    <row r="31" spans="1:11" ht="14.4" customHeight="1" thickBot="1" x14ac:dyDescent="0.35">
      <c r="A31" s="628" t="s">
        <v>336</v>
      </c>
      <c r="B31" s="606">
        <v>6.9999997795160001</v>
      </c>
      <c r="C31" s="606">
        <v>5.3556499999999998</v>
      </c>
      <c r="D31" s="607">
        <v>-1.644349779516</v>
      </c>
      <c r="E31" s="608">
        <v>0.76509288124099994</v>
      </c>
      <c r="F31" s="606">
        <v>5.0000013782780002</v>
      </c>
      <c r="G31" s="607">
        <v>1.6666671260920001</v>
      </c>
      <c r="H31" s="609">
        <v>1.3389</v>
      </c>
      <c r="I31" s="606">
        <v>1.3389</v>
      </c>
      <c r="J31" s="607">
        <v>-0.32776712609199998</v>
      </c>
      <c r="K31" s="610">
        <v>0.26777992618399998</v>
      </c>
    </row>
    <row r="32" spans="1:11" ht="14.4" customHeight="1" thickBot="1" x14ac:dyDescent="0.35">
      <c r="A32" s="628" t="s">
        <v>337</v>
      </c>
      <c r="B32" s="606">
        <v>0</v>
      </c>
      <c r="C32" s="606">
        <v>0.15540000000000001</v>
      </c>
      <c r="D32" s="607">
        <v>0.15540000000000001</v>
      </c>
      <c r="E32" s="616" t="s">
        <v>309</v>
      </c>
      <c r="F32" s="606">
        <v>0.15540004283600001</v>
      </c>
      <c r="G32" s="607">
        <v>5.1800014278000003E-2</v>
      </c>
      <c r="H32" s="609">
        <v>7.8049999999999994E-2</v>
      </c>
      <c r="I32" s="606">
        <v>0.23415</v>
      </c>
      <c r="J32" s="607">
        <v>0.182349985721</v>
      </c>
      <c r="K32" s="610">
        <v>1.50675634141</v>
      </c>
    </row>
    <row r="33" spans="1:11" ht="14.4" customHeight="1" thickBot="1" x14ac:dyDescent="0.35">
      <c r="A33" s="627" t="s">
        <v>338</v>
      </c>
      <c r="B33" s="611">
        <v>892.99997187266399</v>
      </c>
      <c r="C33" s="611">
        <v>973.46187999999995</v>
      </c>
      <c r="D33" s="612">
        <v>80.461908127334993</v>
      </c>
      <c r="E33" s="618">
        <v>1.090102923473</v>
      </c>
      <c r="F33" s="611">
        <v>985.11825646945204</v>
      </c>
      <c r="G33" s="612">
        <v>328.37275215648401</v>
      </c>
      <c r="H33" s="614">
        <v>84.773009999999999</v>
      </c>
      <c r="I33" s="611">
        <v>326.63889999999998</v>
      </c>
      <c r="J33" s="612">
        <v>-1.7338521564830001</v>
      </c>
      <c r="K33" s="619">
        <v>0.33157328864300001</v>
      </c>
    </row>
    <row r="34" spans="1:11" ht="14.4" customHeight="1" thickBot="1" x14ac:dyDescent="0.35">
      <c r="A34" s="628" t="s">
        <v>339</v>
      </c>
      <c r="B34" s="606">
        <v>764.99997590435396</v>
      </c>
      <c r="C34" s="606">
        <v>735.71100000000001</v>
      </c>
      <c r="D34" s="607">
        <v>-29.288975904354</v>
      </c>
      <c r="E34" s="608">
        <v>0.96171375578100005</v>
      </c>
      <c r="F34" s="606">
        <v>816.68345343536305</v>
      </c>
      <c r="G34" s="607">
        <v>272.22781781178799</v>
      </c>
      <c r="H34" s="609">
        <v>61.973999999999997</v>
      </c>
      <c r="I34" s="606">
        <v>247.09399999999999</v>
      </c>
      <c r="J34" s="607">
        <v>-25.133817811787001</v>
      </c>
      <c r="K34" s="610">
        <v>0.30255786248700001</v>
      </c>
    </row>
    <row r="35" spans="1:11" ht="14.4" customHeight="1" thickBot="1" x14ac:dyDescent="0.35">
      <c r="A35" s="628" t="s">
        <v>340</v>
      </c>
      <c r="B35" s="606">
        <v>127.99999596831</v>
      </c>
      <c r="C35" s="606">
        <v>237.75088</v>
      </c>
      <c r="D35" s="607">
        <v>109.75088403169001</v>
      </c>
      <c r="E35" s="608">
        <v>1.8574288085040001</v>
      </c>
      <c r="F35" s="606">
        <v>168.43480303408899</v>
      </c>
      <c r="G35" s="607">
        <v>56.144934344695997</v>
      </c>
      <c r="H35" s="609">
        <v>22.799009999999999</v>
      </c>
      <c r="I35" s="606">
        <v>79.544899999999998</v>
      </c>
      <c r="J35" s="607">
        <v>23.399965655302999</v>
      </c>
      <c r="K35" s="610">
        <v>0.47225928707699999</v>
      </c>
    </row>
    <row r="36" spans="1:11" ht="14.4" customHeight="1" thickBot="1" x14ac:dyDescent="0.35">
      <c r="A36" s="627" t="s">
        <v>341</v>
      </c>
      <c r="B36" s="611">
        <v>433.46991867229099</v>
      </c>
      <c r="C36" s="611">
        <v>432.78593000000001</v>
      </c>
      <c r="D36" s="612">
        <v>-0.68398867229100002</v>
      </c>
      <c r="E36" s="618">
        <v>0.99842206196299998</v>
      </c>
      <c r="F36" s="611">
        <v>426.13915908052002</v>
      </c>
      <c r="G36" s="612">
        <v>142.04638636017299</v>
      </c>
      <c r="H36" s="614">
        <v>26.231359999999999</v>
      </c>
      <c r="I36" s="611">
        <v>124.65285</v>
      </c>
      <c r="J36" s="612">
        <v>-17.393536360173002</v>
      </c>
      <c r="K36" s="619">
        <v>0.29251676909699997</v>
      </c>
    </row>
    <row r="37" spans="1:11" ht="14.4" customHeight="1" thickBot="1" x14ac:dyDescent="0.35">
      <c r="A37" s="628" t="s">
        <v>342</v>
      </c>
      <c r="B37" s="606">
        <v>2</v>
      </c>
      <c r="C37" s="606">
        <v>29.49972</v>
      </c>
      <c r="D37" s="607">
        <v>27.49972</v>
      </c>
      <c r="E37" s="608">
        <v>14.74986</v>
      </c>
      <c r="F37" s="606">
        <v>27.428831827591999</v>
      </c>
      <c r="G37" s="607">
        <v>9.1429439425299996</v>
      </c>
      <c r="H37" s="609">
        <v>0</v>
      </c>
      <c r="I37" s="606">
        <v>1.998</v>
      </c>
      <c r="J37" s="607">
        <v>-7.1449439425300003</v>
      </c>
      <c r="K37" s="610">
        <v>7.2843058448E-2</v>
      </c>
    </row>
    <row r="38" spans="1:11" ht="14.4" customHeight="1" thickBot="1" x14ac:dyDescent="0.35">
      <c r="A38" s="628" t="s">
        <v>343</v>
      </c>
      <c r="B38" s="606">
        <v>39.999998740095997</v>
      </c>
      <c r="C38" s="606">
        <v>38.330869999999997</v>
      </c>
      <c r="D38" s="607">
        <v>-1.669128740096</v>
      </c>
      <c r="E38" s="608">
        <v>0.95827178018299997</v>
      </c>
      <c r="F38" s="606">
        <v>41.000011301881997</v>
      </c>
      <c r="G38" s="607">
        <v>13.66667043396</v>
      </c>
      <c r="H38" s="609">
        <v>3.6120399999999999</v>
      </c>
      <c r="I38" s="606">
        <v>13.589180000000001</v>
      </c>
      <c r="J38" s="607">
        <v>-7.7490433959999994E-2</v>
      </c>
      <c r="K38" s="610">
        <v>0.331443323269</v>
      </c>
    </row>
    <row r="39" spans="1:11" ht="14.4" customHeight="1" thickBot="1" x14ac:dyDescent="0.35">
      <c r="A39" s="628" t="s">
        <v>344</v>
      </c>
      <c r="B39" s="606">
        <v>199.99999370048499</v>
      </c>
      <c r="C39" s="606">
        <v>189.52134000000001</v>
      </c>
      <c r="D39" s="607">
        <v>-10.478653700483999</v>
      </c>
      <c r="E39" s="608">
        <v>0.94760672984700001</v>
      </c>
      <c r="F39" s="606">
        <v>198.077870590467</v>
      </c>
      <c r="G39" s="607">
        <v>66.025956863489</v>
      </c>
      <c r="H39" s="609">
        <v>12.91925</v>
      </c>
      <c r="I39" s="606">
        <v>65.550389999999993</v>
      </c>
      <c r="J39" s="607">
        <v>-0.47556686348799998</v>
      </c>
      <c r="K39" s="610">
        <v>0.33093242473000001</v>
      </c>
    </row>
    <row r="40" spans="1:11" ht="14.4" customHeight="1" thickBot="1" x14ac:dyDescent="0.35">
      <c r="A40" s="628" t="s">
        <v>345</v>
      </c>
      <c r="B40" s="606">
        <v>49.606060271994998</v>
      </c>
      <c r="C40" s="606">
        <v>58.26003</v>
      </c>
      <c r="D40" s="607">
        <v>8.6539697280040002</v>
      </c>
      <c r="E40" s="608">
        <v>1.174453880847</v>
      </c>
      <c r="F40" s="606">
        <v>55.091718994257</v>
      </c>
      <c r="G40" s="607">
        <v>18.363906331418999</v>
      </c>
      <c r="H40" s="609">
        <v>3.4830399999999999</v>
      </c>
      <c r="I40" s="606">
        <v>12.12711</v>
      </c>
      <c r="J40" s="607">
        <v>-6.2367963314189998</v>
      </c>
      <c r="K40" s="610">
        <v>0.22012582328800001</v>
      </c>
    </row>
    <row r="41" spans="1:11" ht="14.4" customHeight="1" thickBot="1" x14ac:dyDescent="0.35">
      <c r="A41" s="628" t="s">
        <v>346</v>
      </c>
      <c r="B41" s="606">
        <v>13.999999559034</v>
      </c>
      <c r="C41" s="606">
        <v>14.379049999999999</v>
      </c>
      <c r="D41" s="607">
        <v>0.37905044096599999</v>
      </c>
      <c r="E41" s="608">
        <v>1.02707503235</v>
      </c>
      <c r="F41" s="606">
        <v>16.047509731178</v>
      </c>
      <c r="G41" s="607">
        <v>5.3491699103919998</v>
      </c>
      <c r="H41" s="609">
        <v>0.19700000000000001</v>
      </c>
      <c r="I41" s="606">
        <v>0.54403999999999997</v>
      </c>
      <c r="J41" s="607">
        <v>-4.805129910392</v>
      </c>
      <c r="K41" s="610">
        <v>3.3901833313E-2</v>
      </c>
    </row>
    <row r="42" spans="1:11" ht="14.4" customHeight="1" thickBot="1" x14ac:dyDescent="0.35">
      <c r="A42" s="628" t="s">
        <v>347</v>
      </c>
      <c r="B42" s="606">
        <v>9.6639414285999994E-2</v>
      </c>
      <c r="C42" s="606">
        <v>0</v>
      </c>
      <c r="D42" s="607">
        <v>-9.6639414285999994E-2</v>
      </c>
      <c r="E42" s="608">
        <v>0</v>
      </c>
      <c r="F42" s="606">
        <v>0</v>
      </c>
      <c r="G42" s="607">
        <v>0</v>
      </c>
      <c r="H42" s="609">
        <v>0</v>
      </c>
      <c r="I42" s="606">
        <v>0</v>
      </c>
      <c r="J42" s="607">
        <v>0</v>
      </c>
      <c r="K42" s="610">
        <v>0</v>
      </c>
    </row>
    <row r="43" spans="1:11" ht="14.4" customHeight="1" thickBot="1" x14ac:dyDescent="0.35">
      <c r="A43" s="628" t="s">
        <v>348</v>
      </c>
      <c r="B43" s="606">
        <v>1.7211983770399999</v>
      </c>
      <c r="C43" s="606">
        <v>2.9105599999999998</v>
      </c>
      <c r="D43" s="607">
        <v>1.1893616229590001</v>
      </c>
      <c r="E43" s="608">
        <v>1.6910078691829999</v>
      </c>
      <c r="F43" s="606">
        <v>1.5279906662739999</v>
      </c>
      <c r="G43" s="607">
        <v>0.50933022209099998</v>
      </c>
      <c r="H43" s="609">
        <v>0</v>
      </c>
      <c r="I43" s="606">
        <v>0.43089</v>
      </c>
      <c r="J43" s="607">
        <v>-7.8440222091000003E-2</v>
      </c>
      <c r="K43" s="610">
        <v>0.28199779587000001</v>
      </c>
    </row>
    <row r="44" spans="1:11" ht="14.4" customHeight="1" thickBot="1" x14ac:dyDescent="0.35">
      <c r="A44" s="628" t="s">
        <v>349</v>
      </c>
      <c r="B44" s="606">
        <v>18.546028735343999</v>
      </c>
      <c r="C44" s="606">
        <v>13.25637</v>
      </c>
      <c r="D44" s="607">
        <v>-5.2896587353440001</v>
      </c>
      <c r="E44" s="608">
        <v>0.71478213417900005</v>
      </c>
      <c r="F44" s="606">
        <v>18.195952846602999</v>
      </c>
      <c r="G44" s="607">
        <v>6.0653176155340001</v>
      </c>
      <c r="H44" s="609">
        <v>1.61409</v>
      </c>
      <c r="I44" s="606">
        <v>6.8299700000000003</v>
      </c>
      <c r="J44" s="607">
        <v>0.76465238446499995</v>
      </c>
      <c r="K44" s="610">
        <v>0.375356545358</v>
      </c>
    </row>
    <row r="45" spans="1:11" ht="14.4" customHeight="1" thickBot="1" x14ac:dyDescent="0.35">
      <c r="A45" s="628" t="s">
        <v>350</v>
      </c>
      <c r="B45" s="606">
        <v>0</v>
      </c>
      <c r="C45" s="606">
        <v>0</v>
      </c>
      <c r="D45" s="607">
        <v>0</v>
      </c>
      <c r="E45" s="608">
        <v>1</v>
      </c>
      <c r="F45" s="606">
        <v>0</v>
      </c>
      <c r="G45" s="607">
        <v>0</v>
      </c>
      <c r="H45" s="609">
        <v>0</v>
      </c>
      <c r="I45" s="606">
        <v>5.5469999999999997</v>
      </c>
      <c r="J45" s="607">
        <v>5.5469999999999997</v>
      </c>
      <c r="K45" s="617" t="s">
        <v>309</v>
      </c>
    </row>
    <row r="46" spans="1:11" ht="14.4" customHeight="1" thickBot="1" x14ac:dyDescent="0.35">
      <c r="A46" s="628" t="s">
        <v>351</v>
      </c>
      <c r="B46" s="606">
        <v>107.49999987401</v>
      </c>
      <c r="C46" s="606">
        <v>86.627989999999997</v>
      </c>
      <c r="D46" s="607">
        <v>-20.872009874008999</v>
      </c>
      <c r="E46" s="608">
        <v>0.80584176838599997</v>
      </c>
      <c r="F46" s="606">
        <v>68.769273122263002</v>
      </c>
      <c r="G46" s="607">
        <v>22.923091040753999</v>
      </c>
      <c r="H46" s="609">
        <v>4.4059400000000002</v>
      </c>
      <c r="I46" s="606">
        <v>18.036269999999998</v>
      </c>
      <c r="J46" s="607">
        <v>-4.8868210407539996</v>
      </c>
      <c r="K46" s="610">
        <v>0.262272221024</v>
      </c>
    </row>
    <row r="47" spans="1:11" ht="14.4" customHeight="1" thickBot="1" x14ac:dyDescent="0.35">
      <c r="A47" s="627" t="s">
        <v>352</v>
      </c>
      <c r="B47" s="611">
        <v>29.082287164467999</v>
      </c>
      <c r="C47" s="611">
        <v>12.79189</v>
      </c>
      <c r="D47" s="612">
        <v>-16.290397164468001</v>
      </c>
      <c r="E47" s="618">
        <v>0.43985158139899999</v>
      </c>
      <c r="F47" s="611">
        <v>11.527805484642</v>
      </c>
      <c r="G47" s="612">
        <v>3.8426018282140002</v>
      </c>
      <c r="H47" s="614">
        <v>0.48720000000000002</v>
      </c>
      <c r="I47" s="611">
        <v>4.7689599999999999</v>
      </c>
      <c r="J47" s="612">
        <v>0.92635817178500002</v>
      </c>
      <c r="K47" s="619">
        <v>0.41369192135900001</v>
      </c>
    </row>
    <row r="48" spans="1:11" ht="14.4" customHeight="1" thickBot="1" x14ac:dyDescent="0.35">
      <c r="A48" s="628" t="s">
        <v>353</v>
      </c>
      <c r="B48" s="606">
        <v>0</v>
      </c>
      <c r="C48" s="606">
        <v>0.25503999999999999</v>
      </c>
      <c r="D48" s="607">
        <v>0.25503999999999999</v>
      </c>
      <c r="E48" s="616" t="s">
        <v>308</v>
      </c>
      <c r="F48" s="606">
        <v>0.18492195578599999</v>
      </c>
      <c r="G48" s="607">
        <v>6.1640651928000001E-2</v>
      </c>
      <c r="H48" s="609">
        <v>0</v>
      </c>
      <c r="I48" s="606">
        <v>0</v>
      </c>
      <c r="J48" s="607">
        <v>-6.1640651928000001E-2</v>
      </c>
      <c r="K48" s="610">
        <v>0</v>
      </c>
    </row>
    <row r="49" spans="1:11" ht="14.4" customHeight="1" thickBot="1" x14ac:dyDescent="0.35">
      <c r="A49" s="628" t="s">
        <v>354</v>
      </c>
      <c r="B49" s="606">
        <v>0</v>
      </c>
      <c r="C49" s="606">
        <v>2.4137200000000001</v>
      </c>
      <c r="D49" s="607">
        <v>2.4137200000000001</v>
      </c>
      <c r="E49" s="616" t="s">
        <v>308</v>
      </c>
      <c r="F49" s="606">
        <v>1.9988832162879999</v>
      </c>
      <c r="G49" s="607">
        <v>0.66629440542899998</v>
      </c>
      <c r="H49" s="609">
        <v>0</v>
      </c>
      <c r="I49" s="606">
        <v>0</v>
      </c>
      <c r="J49" s="607">
        <v>-0.66629440542899998</v>
      </c>
      <c r="K49" s="610">
        <v>0</v>
      </c>
    </row>
    <row r="50" spans="1:11" ht="14.4" customHeight="1" thickBot="1" x14ac:dyDescent="0.35">
      <c r="A50" s="628" t="s">
        <v>355</v>
      </c>
      <c r="B50" s="606">
        <v>2.1774600441610001</v>
      </c>
      <c r="C50" s="606">
        <v>2.5</v>
      </c>
      <c r="D50" s="607">
        <v>0.32253995583799999</v>
      </c>
      <c r="E50" s="608">
        <v>1.148126693164</v>
      </c>
      <c r="F50" s="606">
        <v>2.2508687086669998</v>
      </c>
      <c r="G50" s="607">
        <v>0.75028956955500004</v>
      </c>
      <c r="H50" s="609">
        <v>0</v>
      </c>
      <c r="I50" s="606">
        <v>0</v>
      </c>
      <c r="J50" s="607">
        <v>-0.75028956955500004</v>
      </c>
      <c r="K50" s="610">
        <v>0</v>
      </c>
    </row>
    <row r="51" spans="1:11" ht="14.4" customHeight="1" thickBot="1" x14ac:dyDescent="0.35">
      <c r="A51" s="628" t="s">
        <v>356</v>
      </c>
      <c r="B51" s="606">
        <v>20.904827309291999</v>
      </c>
      <c r="C51" s="606">
        <v>1.90937</v>
      </c>
      <c r="D51" s="607">
        <v>-18.995457309292</v>
      </c>
      <c r="E51" s="608">
        <v>9.1336320159000006E-2</v>
      </c>
      <c r="F51" s="606">
        <v>0.22452105393300001</v>
      </c>
      <c r="G51" s="607">
        <v>7.4840351311000003E-2</v>
      </c>
      <c r="H51" s="609">
        <v>0</v>
      </c>
      <c r="I51" s="606">
        <v>0.89539999999999997</v>
      </c>
      <c r="J51" s="607">
        <v>0.82055964868800002</v>
      </c>
      <c r="K51" s="610">
        <v>3.9880447036660001</v>
      </c>
    </row>
    <row r="52" spans="1:11" ht="14.4" customHeight="1" thickBot="1" x14ac:dyDescent="0.35">
      <c r="A52" s="628" t="s">
        <v>357</v>
      </c>
      <c r="B52" s="606">
        <v>5.9999998110139998</v>
      </c>
      <c r="C52" s="606">
        <v>5.7137599999999997</v>
      </c>
      <c r="D52" s="607">
        <v>-0.28623981101399998</v>
      </c>
      <c r="E52" s="608">
        <v>0.95229336332799996</v>
      </c>
      <c r="F52" s="606">
        <v>6.8686105499660002</v>
      </c>
      <c r="G52" s="607">
        <v>2.289536849988</v>
      </c>
      <c r="H52" s="609">
        <v>0.48720000000000002</v>
      </c>
      <c r="I52" s="606">
        <v>3.8735599999999999</v>
      </c>
      <c r="J52" s="607">
        <v>1.584023150011</v>
      </c>
      <c r="K52" s="610">
        <v>0.56395103082599995</v>
      </c>
    </row>
    <row r="53" spans="1:11" ht="14.4" customHeight="1" thickBot="1" x14ac:dyDescent="0.35">
      <c r="A53" s="627" t="s">
        <v>358</v>
      </c>
      <c r="B53" s="611">
        <v>378.99998806241803</v>
      </c>
      <c r="C53" s="611">
        <v>384.36338999999998</v>
      </c>
      <c r="D53" s="612">
        <v>5.363401937581</v>
      </c>
      <c r="E53" s="618">
        <v>1.0141514567450001</v>
      </c>
      <c r="F53" s="611">
        <v>327.10683003636399</v>
      </c>
      <c r="G53" s="612">
        <v>109.035610012121</v>
      </c>
      <c r="H53" s="614">
        <v>35.683779999999999</v>
      </c>
      <c r="I53" s="611">
        <v>114.30398</v>
      </c>
      <c r="J53" s="612">
        <v>5.2683699878779997</v>
      </c>
      <c r="K53" s="619">
        <v>0.34943929476199997</v>
      </c>
    </row>
    <row r="54" spans="1:11" ht="14.4" customHeight="1" thickBot="1" x14ac:dyDescent="0.35">
      <c r="A54" s="628" t="s">
        <v>359</v>
      </c>
      <c r="B54" s="606">
        <v>29.999999055071999</v>
      </c>
      <c r="C54" s="606">
        <v>35.421190000000003</v>
      </c>
      <c r="D54" s="607">
        <v>5.4211909449269999</v>
      </c>
      <c r="E54" s="608">
        <v>1.180706370522</v>
      </c>
      <c r="F54" s="606">
        <v>0</v>
      </c>
      <c r="G54" s="607">
        <v>0</v>
      </c>
      <c r="H54" s="609">
        <v>9.1627899999999993</v>
      </c>
      <c r="I54" s="606">
        <v>13.760020000000001</v>
      </c>
      <c r="J54" s="607">
        <v>13.760020000000001</v>
      </c>
      <c r="K54" s="617" t="s">
        <v>308</v>
      </c>
    </row>
    <row r="55" spans="1:11" ht="14.4" customHeight="1" thickBot="1" x14ac:dyDescent="0.35">
      <c r="A55" s="628" t="s">
        <v>360</v>
      </c>
      <c r="B55" s="606">
        <v>3.9999998740090001</v>
      </c>
      <c r="C55" s="606">
        <v>0</v>
      </c>
      <c r="D55" s="607">
        <v>-3.9999998740090001</v>
      </c>
      <c r="E55" s="608">
        <v>0</v>
      </c>
      <c r="F55" s="606">
        <v>0</v>
      </c>
      <c r="G55" s="607">
        <v>0</v>
      </c>
      <c r="H55" s="609">
        <v>0</v>
      </c>
      <c r="I55" s="606">
        <v>0</v>
      </c>
      <c r="J55" s="607">
        <v>0</v>
      </c>
      <c r="K55" s="610">
        <v>0</v>
      </c>
    </row>
    <row r="56" spans="1:11" ht="14.4" customHeight="1" thickBot="1" x14ac:dyDescent="0.35">
      <c r="A56" s="628" t="s">
        <v>361</v>
      </c>
      <c r="B56" s="606">
        <v>9.9999996850239992</v>
      </c>
      <c r="C56" s="606">
        <v>15.23765</v>
      </c>
      <c r="D56" s="607">
        <v>5.2376503149750002</v>
      </c>
      <c r="E56" s="608">
        <v>1.5237650479939999</v>
      </c>
      <c r="F56" s="606">
        <v>0</v>
      </c>
      <c r="G56" s="607">
        <v>0</v>
      </c>
      <c r="H56" s="609">
        <v>0</v>
      </c>
      <c r="I56" s="606">
        <v>3.4849999999999999</v>
      </c>
      <c r="J56" s="607">
        <v>3.4849999999999999</v>
      </c>
      <c r="K56" s="617" t="s">
        <v>308</v>
      </c>
    </row>
    <row r="57" spans="1:11" ht="14.4" customHeight="1" thickBot="1" x14ac:dyDescent="0.35">
      <c r="A57" s="628" t="s">
        <v>362</v>
      </c>
      <c r="B57" s="606">
        <v>13.999999559033</v>
      </c>
      <c r="C57" s="606">
        <v>13.550840000000001</v>
      </c>
      <c r="D57" s="607">
        <v>-0.44915955903299998</v>
      </c>
      <c r="E57" s="608">
        <v>0.96791717334399996</v>
      </c>
      <c r="F57" s="606">
        <v>12.113721306787999</v>
      </c>
      <c r="G57" s="607">
        <v>4.0379071022620003</v>
      </c>
      <c r="H57" s="609">
        <v>0.56264999999999998</v>
      </c>
      <c r="I57" s="606">
        <v>3.4884300000000001</v>
      </c>
      <c r="J57" s="607">
        <v>-0.54947710226199997</v>
      </c>
      <c r="K57" s="610">
        <v>0.28797344033700001</v>
      </c>
    </row>
    <row r="58" spans="1:11" ht="14.4" customHeight="1" thickBot="1" x14ac:dyDescent="0.35">
      <c r="A58" s="628" t="s">
        <v>363</v>
      </c>
      <c r="B58" s="606">
        <v>0.99999996850200001</v>
      </c>
      <c r="C58" s="606">
        <v>0</v>
      </c>
      <c r="D58" s="607">
        <v>-0.99999996850200001</v>
      </c>
      <c r="E58" s="608">
        <v>0</v>
      </c>
      <c r="F58" s="606">
        <v>0</v>
      </c>
      <c r="G58" s="607">
        <v>0</v>
      </c>
      <c r="H58" s="609">
        <v>0</v>
      </c>
      <c r="I58" s="606">
        <v>0</v>
      </c>
      <c r="J58" s="607">
        <v>0</v>
      </c>
      <c r="K58" s="610">
        <v>0</v>
      </c>
    </row>
    <row r="59" spans="1:11" ht="14.4" customHeight="1" thickBot="1" x14ac:dyDescent="0.35">
      <c r="A59" s="628" t="s">
        <v>364</v>
      </c>
      <c r="B59" s="606">
        <v>319.99998992077599</v>
      </c>
      <c r="C59" s="606">
        <v>320.15370999999999</v>
      </c>
      <c r="D59" s="607">
        <v>0.15372007922399999</v>
      </c>
      <c r="E59" s="608">
        <v>1.000480375262</v>
      </c>
      <c r="F59" s="606">
        <v>314.993108729575</v>
      </c>
      <c r="G59" s="607">
        <v>104.99770290985801</v>
      </c>
      <c r="H59" s="609">
        <v>25.95834</v>
      </c>
      <c r="I59" s="606">
        <v>93.570530000000005</v>
      </c>
      <c r="J59" s="607">
        <v>-11.427172909857999</v>
      </c>
      <c r="K59" s="610">
        <v>0.29705580029099998</v>
      </c>
    </row>
    <row r="60" spans="1:11" ht="14.4" customHeight="1" thickBot="1" x14ac:dyDescent="0.35">
      <c r="A60" s="627" t="s">
        <v>365</v>
      </c>
      <c r="B60" s="611">
        <v>0</v>
      </c>
      <c r="C60" s="611">
        <v>11.829000000000001</v>
      </c>
      <c r="D60" s="612">
        <v>11.829000000000001</v>
      </c>
      <c r="E60" s="613" t="s">
        <v>309</v>
      </c>
      <c r="F60" s="611">
        <v>0</v>
      </c>
      <c r="G60" s="612">
        <v>0</v>
      </c>
      <c r="H60" s="614">
        <v>0</v>
      </c>
      <c r="I60" s="611">
        <v>0.57301000000000002</v>
      </c>
      <c r="J60" s="612">
        <v>0.57301000000000002</v>
      </c>
      <c r="K60" s="615" t="s">
        <v>308</v>
      </c>
    </row>
    <row r="61" spans="1:11" ht="14.4" customHeight="1" thickBot="1" x14ac:dyDescent="0.35">
      <c r="A61" s="628" t="s">
        <v>366</v>
      </c>
      <c r="B61" s="606">
        <v>0</v>
      </c>
      <c r="C61" s="606">
        <v>11.829000000000001</v>
      </c>
      <c r="D61" s="607">
        <v>11.829000000000001</v>
      </c>
      <c r="E61" s="616" t="s">
        <v>309</v>
      </c>
      <c r="F61" s="606">
        <v>0</v>
      </c>
      <c r="G61" s="607">
        <v>0</v>
      </c>
      <c r="H61" s="609">
        <v>0</v>
      </c>
      <c r="I61" s="606">
        <v>0.57301000000000002</v>
      </c>
      <c r="J61" s="607">
        <v>0.57301000000000002</v>
      </c>
      <c r="K61" s="617" t="s">
        <v>308</v>
      </c>
    </row>
    <row r="62" spans="1:11" ht="14.4" customHeight="1" thickBot="1" x14ac:dyDescent="0.35">
      <c r="A62" s="626" t="s">
        <v>42</v>
      </c>
      <c r="B62" s="606">
        <v>947.95479190220601</v>
      </c>
      <c r="C62" s="606">
        <v>921.34699999999998</v>
      </c>
      <c r="D62" s="607">
        <v>-26.607791902205999</v>
      </c>
      <c r="E62" s="608">
        <v>0.97193137043</v>
      </c>
      <c r="F62" s="606">
        <v>907.07652403414795</v>
      </c>
      <c r="G62" s="607">
        <v>302.35884134471598</v>
      </c>
      <c r="H62" s="609">
        <v>75.215999999999994</v>
      </c>
      <c r="I62" s="606">
        <v>382.68099999999998</v>
      </c>
      <c r="J62" s="607">
        <v>80.322158655283005</v>
      </c>
      <c r="K62" s="610">
        <v>0.42188392033099997</v>
      </c>
    </row>
    <row r="63" spans="1:11" ht="14.4" customHeight="1" thickBot="1" x14ac:dyDescent="0.35">
      <c r="A63" s="627" t="s">
        <v>367</v>
      </c>
      <c r="B63" s="611">
        <v>947.95479190220601</v>
      </c>
      <c r="C63" s="611">
        <v>921.34699999999998</v>
      </c>
      <c r="D63" s="612">
        <v>-26.607791902205999</v>
      </c>
      <c r="E63" s="618">
        <v>0.97193137043</v>
      </c>
      <c r="F63" s="611">
        <v>907.07652403414795</v>
      </c>
      <c r="G63" s="612">
        <v>302.35884134471598</v>
      </c>
      <c r="H63" s="614">
        <v>75.215999999999994</v>
      </c>
      <c r="I63" s="611">
        <v>382.68099999999998</v>
      </c>
      <c r="J63" s="612">
        <v>80.322158655283005</v>
      </c>
      <c r="K63" s="619">
        <v>0.42188392033099997</v>
      </c>
    </row>
    <row r="64" spans="1:11" ht="14.4" customHeight="1" thickBot="1" x14ac:dyDescent="0.35">
      <c r="A64" s="628" t="s">
        <v>368</v>
      </c>
      <c r="B64" s="606">
        <v>228.95481454896199</v>
      </c>
      <c r="C64" s="606">
        <v>229.65299999999999</v>
      </c>
      <c r="D64" s="607">
        <v>0.698185451038</v>
      </c>
      <c r="E64" s="608">
        <v>1.0030494464699999</v>
      </c>
      <c r="F64" s="606">
        <v>226.57994885952999</v>
      </c>
      <c r="G64" s="607">
        <v>75.526649619842999</v>
      </c>
      <c r="H64" s="609">
        <v>16.132999999999999</v>
      </c>
      <c r="I64" s="606">
        <v>67.382999999999996</v>
      </c>
      <c r="J64" s="607">
        <v>-8.143649619843</v>
      </c>
      <c r="K64" s="610">
        <v>0.29739171687100002</v>
      </c>
    </row>
    <row r="65" spans="1:11" ht="14.4" customHeight="1" thickBot="1" x14ac:dyDescent="0.35">
      <c r="A65" s="628" t="s">
        <v>369</v>
      </c>
      <c r="B65" s="606">
        <v>229.999992755557</v>
      </c>
      <c r="C65" s="606">
        <v>205.36099999999999</v>
      </c>
      <c r="D65" s="607">
        <v>-24.638992755556998</v>
      </c>
      <c r="E65" s="608">
        <v>0.89287394116600005</v>
      </c>
      <c r="F65" s="606">
        <v>200.541024920887</v>
      </c>
      <c r="G65" s="607">
        <v>66.847008306961996</v>
      </c>
      <c r="H65" s="609">
        <v>16.806000000000001</v>
      </c>
      <c r="I65" s="606">
        <v>74.45</v>
      </c>
      <c r="J65" s="607">
        <v>7.6029916930369996</v>
      </c>
      <c r="K65" s="610">
        <v>0.37124573403</v>
      </c>
    </row>
    <row r="66" spans="1:11" ht="14.4" customHeight="1" thickBot="1" x14ac:dyDescent="0.35">
      <c r="A66" s="628" t="s">
        <v>370</v>
      </c>
      <c r="B66" s="606">
        <v>488.99998459768801</v>
      </c>
      <c r="C66" s="606">
        <v>486.33300000000003</v>
      </c>
      <c r="D66" s="607">
        <v>-2.6669845976870001</v>
      </c>
      <c r="E66" s="608">
        <v>0.99454604359499998</v>
      </c>
      <c r="F66" s="606">
        <v>479.95555025373102</v>
      </c>
      <c r="G66" s="607">
        <v>159.98518341791001</v>
      </c>
      <c r="H66" s="609">
        <v>42.277000000000001</v>
      </c>
      <c r="I66" s="606">
        <v>240.84800000000001</v>
      </c>
      <c r="J66" s="607">
        <v>80.862816582088996</v>
      </c>
      <c r="K66" s="610">
        <v>0.50181313638799996</v>
      </c>
    </row>
    <row r="67" spans="1:11" ht="14.4" customHeight="1" thickBot="1" x14ac:dyDescent="0.35">
      <c r="A67" s="629" t="s">
        <v>371</v>
      </c>
      <c r="B67" s="611">
        <v>1312.2867507691501</v>
      </c>
      <c r="C67" s="611">
        <v>1301.8689099999999</v>
      </c>
      <c r="D67" s="612">
        <v>-10.417840769146</v>
      </c>
      <c r="E67" s="618">
        <v>0.992061307665</v>
      </c>
      <c r="F67" s="611">
        <v>1265.5771592867</v>
      </c>
      <c r="G67" s="612">
        <v>421.85905309556802</v>
      </c>
      <c r="H67" s="614">
        <v>101.85554999999999</v>
      </c>
      <c r="I67" s="611">
        <v>417.68893000000003</v>
      </c>
      <c r="J67" s="612">
        <v>-4.170123095568</v>
      </c>
      <c r="K67" s="619">
        <v>0.33003829670500001</v>
      </c>
    </row>
    <row r="68" spans="1:11" ht="14.4" customHeight="1" thickBot="1" x14ac:dyDescent="0.35">
      <c r="A68" s="626" t="s">
        <v>45</v>
      </c>
      <c r="B68" s="606">
        <v>263.13398647137501</v>
      </c>
      <c r="C68" s="606">
        <v>276.14695</v>
      </c>
      <c r="D68" s="607">
        <v>13.012963528624001</v>
      </c>
      <c r="E68" s="608">
        <v>1.0494537543519999</v>
      </c>
      <c r="F68" s="606">
        <v>187.67911733918501</v>
      </c>
      <c r="G68" s="607">
        <v>62.559705779727999</v>
      </c>
      <c r="H68" s="609">
        <v>10.42525</v>
      </c>
      <c r="I68" s="606">
        <v>64.118009999999998</v>
      </c>
      <c r="J68" s="607">
        <v>1.558304220271</v>
      </c>
      <c r="K68" s="610">
        <v>0.34163635735800002</v>
      </c>
    </row>
    <row r="69" spans="1:11" ht="14.4" customHeight="1" thickBot="1" x14ac:dyDescent="0.35">
      <c r="A69" s="630" t="s">
        <v>372</v>
      </c>
      <c r="B69" s="606">
        <v>263.13398647137501</v>
      </c>
      <c r="C69" s="606">
        <v>276.14695</v>
      </c>
      <c r="D69" s="607">
        <v>13.012963528624001</v>
      </c>
      <c r="E69" s="608">
        <v>1.0494537543519999</v>
      </c>
      <c r="F69" s="606">
        <v>187.67911733918501</v>
      </c>
      <c r="G69" s="607">
        <v>62.559705779727999</v>
      </c>
      <c r="H69" s="609">
        <v>10.42525</v>
      </c>
      <c r="I69" s="606">
        <v>64.118009999999998</v>
      </c>
      <c r="J69" s="607">
        <v>1.558304220271</v>
      </c>
      <c r="K69" s="610">
        <v>0.34163635735800002</v>
      </c>
    </row>
    <row r="70" spans="1:11" ht="14.4" customHeight="1" thickBot="1" x14ac:dyDescent="0.35">
      <c r="A70" s="628" t="s">
        <v>373</v>
      </c>
      <c r="B70" s="606">
        <v>27.065511159438</v>
      </c>
      <c r="C70" s="606">
        <v>104.42739</v>
      </c>
      <c r="D70" s="607">
        <v>77.361878840561999</v>
      </c>
      <c r="E70" s="608">
        <v>3.8583195190669999</v>
      </c>
      <c r="F70" s="606">
        <v>35.157670747301999</v>
      </c>
      <c r="G70" s="607">
        <v>11.719223582433999</v>
      </c>
      <c r="H70" s="609">
        <v>0</v>
      </c>
      <c r="I70" s="606">
        <v>2.601</v>
      </c>
      <c r="J70" s="607">
        <v>-9.1182235824340001</v>
      </c>
      <c r="K70" s="610">
        <v>7.3981010252000004E-2</v>
      </c>
    </row>
    <row r="71" spans="1:11" ht="14.4" customHeight="1" thickBot="1" x14ac:dyDescent="0.35">
      <c r="A71" s="628" t="s">
        <v>374</v>
      </c>
      <c r="B71" s="606">
        <v>0</v>
      </c>
      <c r="C71" s="606">
        <v>0</v>
      </c>
      <c r="D71" s="607">
        <v>0</v>
      </c>
      <c r="E71" s="608">
        <v>1</v>
      </c>
      <c r="F71" s="606">
        <v>0</v>
      </c>
      <c r="G71" s="607">
        <v>0</v>
      </c>
      <c r="H71" s="609">
        <v>0</v>
      </c>
      <c r="I71" s="606">
        <v>1.9490000000000001</v>
      </c>
      <c r="J71" s="607">
        <v>1.9490000000000001</v>
      </c>
      <c r="K71" s="617" t="s">
        <v>309</v>
      </c>
    </row>
    <row r="72" spans="1:11" ht="14.4" customHeight="1" thickBot="1" x14ac:dyDescent="0.35">
      <c r="A72" s="628" t="s">
        <v>375</v>
      </c>
      <c r="B72" s="606">
        <v>4.6226865000309996</v>
      </c>
      <c r="C72" s="606">
        <v>13.954700000000001</v>
      </c>
      <c r="D72" s="607">
        <v>9.3320134999679993</v>
      </c>
      <c r="E72" s="608">
        <v>3.0187424563410001</v>
      </c>
      <c r="F72" s="606">
        <v>3.3200586340910001</v>
      </c>
      <c r="G72" s="607">
        <v>1.106686211363</v>
      </c>
      <c r="H72" s="609">
        <v>0</v>
      </c>
      <c r="I72" s="606">
        <v>0</v>
      </c>
      <c r="J72" s="607">
        <v>-1.106686211363</v>
      </c>
      <c r="K72" s="610">
        <v>0</v>
      </c>
    </row>
    <row r="73" spans="1:11" ht="14.4" customHeight="1" thickBot="1" x14ac:dyDescent="0.35">
      <c r="A73" s="628" t="s">
        <v>376</v>
      </c>
      <c r="B73" s="606">
        <v>167.999994708408</v>
      </c>
      <c r="C73" s="606">
        <v>71.416569999999993</v>
      </c>
      <c r="D73" s="607">
        <v>-96.583424708406994</v>
      </c>
      <c r="E73" s="608">
        <v>0.42509864434099998</v>
      </c>
      <c r="F73" s="606">
        <v>74.636183831059</v>
      </c>
      <c r="G73" s="607">
        <v>24.878727943685998</v>
      </c>
      <c r="H73" s="609">
        <v>0</v>
      </c>
      <c r="I73" s="606">
        <v>20.67475</v>
      </c>
      <c r="J73" s="607">
        <v>-4.2039779436859996</v>
      </c>
      <c r="K73" s="610">
        <v>0.27700706197399999</v>
      </c>
    </row>
    <row r="74" spans="1:11" ht="14.4" customHeight="1" thickBot="1" x14ac:dyDescent="0.35">
      <c r="A74" s="628" t="s">
        <v>377</v>
      </c>
      <c r="B74" s="606">
        <v>63.445794103498002</v>
      </c>
      <c r="C74" s="606">
        <v>86.348290000000006</v>
      </c>
      <c r="D74" s="607">
        <v>22.902495896501001</v>
      </c>
      <c r="E74" s="608">
        <v>1.360977370054</v>
      </c>
      <c r="F74" s="606">
        <v>74.565204126731004</v>
      </c>
      <c r="G74" s="607">
        <v>24.855068042243001</v>
      </c>
      <c r="H74" s="609">
        <v>10.42525</v>
      </c>
      <c r="I74" s="606">
        <v>38.893259999999998</v>
      </c>
      <c r="J74" s="607">
        <v>14.038191957756</v>
      </c>
      <c r="K74" s="610">
        <v>0.52160066421700002</v>
      </c>
    </row>
    <row r="75" spans="1:11" ht="14.4" customHeight="1" thickBot="1" x14ac:dyDescent="0.35">
      <c r="A75" s="631" t="s">
        <v>46</v>
      </c>
      <c r="B75" s="611">
        <v>0</v>
      </c>
      <c r="C75" s="611">
        <v>38.619</v>
      </c>
      <c r="D75" s="612">
        <v>38.619</v>
      </c>
      <c r="E75" s="613" t="s">
        <v>308</v>
      </c>
      <c r="F75" s="611">
        <v>0</v>
      </c>
      <c r="G75" s="612">
        <v>0</v>
      </c>
      <c r="H75" s="614">
        <v>4.7430000000000003</v>
      </c>
      <c r="I75" s="611">
        <v>14.993</v>
      </c>
      <c r="J75" s="612">
        <v>14.993</v>
      </c>
      <c r="K75" s="615" t="s">
        <v>308</v>
      </c>
    </row>
    <row r="76" spans="1:11" ht="14.4" customHeight="1" thickBot="1" x14ac:dyDescent="0.35">
      <c r="A76" s="627" t="s">
        <v>378</v>
      </c>
      <c r="B76" s="611">
        <v>0</v>
      </c>
      <c r="C76" s="611">
        <v>17.75</v>
      </c>
      <c r="D76" s="612">
        <v>17.75</v>
      </c>
      <c r="E76" s="613" t="s">
        <v>308</v>
      </c>
      <c r="F76" s="611">
        <v>0</v>
      </c>
      <c r="G76" s="612">
        <v>0</v>
      </c>
      <c r="H76" s="614">
        <v>4.3380000000000001</v>
      </c>
      <c r="I76" s="611">
        <v>8.4</v>
      </c>
      <c r="J76" s="612">
        <v>8.4</v>
      </c>
      <c r="K76" s="615" t="s">
        <v>308</v>
      </c>
    </row>
    <row r="77" spans="1:11" ht="14.4" customHeight="1" thickBot="1" x14ac:dyDescent="0.35">
      <c r="A77" s="628" t="s">
        <v>379</v>
      </c>
      <c r="B77" s="606">
        <v>0</v>
      </c>
      <c r="C77" s="606">
        <v>17.364999999999998</v>
      </c>
      <c r="D77" s="607">
        <v>17.364999999999998</v>
      </c>
      <c r="E77" s="616" t="s">
        <v>308</v>
      </c>
      <c r="F77" s="606">
        <v>0</v>
      </c>
      <c r="G77" s="607">
        <v>0</v>
      </c>
      <c r="H77" s="609">
        <v>2.6779999999999999</v>
      </c>
      <c r="I77" s="606">
        <v>5.08</v>
      </c>
      <c r="J77" s="607">
        <v>5.08</v>
      </c>
      <c r="K77" s="617" t="s">
        <v>308</v>
      </c>
    </row>
    <row r="78" spans="1:11" ht="14.4" customHeight="1" thickBot="1" x14ac:dyDescent="0.35">
      <c r="A78" s="628" t="s">
        <v>380</v>
      </c>
      <c r="B78" s="606">
        <v>0</v>
      </c>
      <c r="C78" s="606">
        <v>0.38500000000000001</v>
      </c>
      <c r="D78" s="607">
        <v>0.38500000000000001</v>
      </c>
      <c r="E78" s="616" t="s">
        <v>308</v>
      </c>
      <c r="F78" s="606">
        <v>0</v>
      </c>
      <c r="G78" s="607">
        <v>0</v>
      </c>
      <c r="H78" s="609">
        <v>1.66</v>
      </c>
      <c r="I78" s="606">
        <v>3.32</v>
      </c>
      <c r="J78" s="607">
        <v>3.32</v>
      </c>
      <c r="K78" s="617" t="s">
        <v>309</v>
      </c>
    </row>
    <row r="79" spans="1:11" ht="14.4" customHeight="1" thickBot="1" x14ac:dyDescent="0.35">
      <c r="A79" s="627" t="s">
        <v>381</v>
      </c>
      <c r="B79" s="611">
        <v>0</v>
      </c>
      <c r="C79" s="611">
        <v>20.869</v>
      </c>
      <c r="D79" s="612">
        <v>20.869</v>
      </c>
      <c r="E79" s="613" t="s">
        <v>308</v>
      </c>
      <c r="F79" s="611">
        <v>0</v>
      </c>
      <c r="G79" s="612">
        <v>0</v>
      </c>
      <c r="H79" s="614">
        <v>0.40500000000000003</v>
      </c>
      <c r="I79" s="611">
        <v>6.593</v>
      </c>
      <c r="J79" s="612">
        <v>6.593</v>
      </c>
      <c r="K79" s="615" t="s">
        <v>308</v>
      </c>
    </row>
    <row r="80" spans="1:11" ht="14.4" customHeight="1" thickBot="1" x14ac:dyDescent="0.35">
      <c r="A80" s="628" t="s">
        <v>382</v>
      </c>
      <c r="B80" s="606">
        <v>0</v>
      </c>
      <c r="C80" s="606">
        <v>14.084</v>
      </c>
      <c r="D80" s="607">
        <v>14.084</v>
      </c>
      <c r="E80" s="616" t="s">
        <v>308</v>
      </c>
      <c r="F80" s="606">
        <v>0</v>
      </c>
      <c r="G80" s="607">
        <v>0</v>
      </c>
      <c r="H80" s="609">
        <v>0.40500000000000003</v>
      </c>
      <c r="I80" s="606">
        <v>0.40500000000000003</v>
      </c>
      <c r="J80" s="607">
        <v>0.40500000000000003</v>
      </c>
      <c r="K80" s="617" t="s">
        <v>308</v>
      </c>
    </row>
    <row r="81" spans="1:11" ht="14.4" customHeight="1" thickBot="1" x14ac:dyDescent="0.35">
      <c r="A81" s="628" t="s">
        <v>383</v>
      </c>
      <c r="B81" s="606">
        <v>0</v>
      </c>
      <c r="C81" s="606">
        <v>6.7850000000000001</v>
      </c>
      <c r="D81" s="607">
        <v>6.7850000000000001</v>
      </c>
      <c r="E81" s="616" t="s">
        <v>308</v>
      </c>
      <c r="F81" s="606">
        <v>0</v>
      </c>
      <c r="G81" s="607">
        <v>0</v>
      </c>
      <c r="H81" s="609">
        <v>0</v>
      </c>
      <c r="I81" s="606">
        <v>6.1879999999999997</v>
      </c>
      <c r="J81" s="607">
        <v>6.1879999999999997</v>
      </c>
      <c r="K81" s="617" t="s">
        <v>308</v>
      </c>
    </row>
    <row r="82" spans="1:11" ht="14.4" customHeight="1" thickBot="1" x14ac:dyDescent="0.35">
      <c r="A82" s="626" t="s">
        <v>47</v>
      </c>
      <c r="B82" s="606">
        <v>1049.1527642977701</v>
      </c>
      <c r="C82" s="606">
        <v>987.10296000000005</v>
      </c>
      <c r="D82" s="607">
        <v>-62.049804297770997</v>
      </c>
      <c r="E82" s="608">
        <v>0.94085722650699999</v>
      </c>
      <c r="F82" s="606">
        <v>1077.8980419475199</v>
      </c>
      <c r="G82" s="607">
        <v>359.29934731584001</v>
      </c>
      <c r="H82" s="609">
        <v>86.687299999999993</v>
      </c>
      <c r="I82" s="606">
        <v>338.57792000000001</v>
      </c>
      <c r="J82" s="607">
        <v>-20.721427315839001</v>
      </c>
      <c r="K82" s="610">
        <v>0.31410941185800001</v>
      </c>
    </row>
    <row r="83" spans="1:11" ht="14.4" customHeight="1" thickBot="1" x14ac:dyDescent="0.35">
      <c r="A83" s="627" t="s">
        <v>384</v>
      </c>
      <c r="B83" s="611">
        <v>0.52536250866400003</v>
      </c>
      <c r="C83" s="611">
        <v>0</v>
      </c>
      <c r="D83" s="612">
        <v>-0.52536250866400003</v>
      </c>
      <c r="E83" s="618">
        <v>0</v>
      </c>
      <c r="F83" s="611">
        <v>0</v>
      </c>
      <c r="G83" s="612">
        <v>0</v>
      </c>
      <c r="H83" s="614">
        <v>0</v>
      </c>
      <c r="I83" s="611">
        <v>0</v>
      </c>
      <c r="J83" s="612">
        <v>0</v>
      </c>
      <c r="K83" s="619">
        <v>0</v>
      </c>
    </row>
    <row r="84" spans="1:11" ht="14.4" customHeight="1" thickBot="1" x14ac:dyDescent="0.35">
      <c r="A84" s="628" t="s">
        <v>385</v>
      </c>
      <c r="B84" s="606">
        <v>0.52536250866400003</v>
      </c>
      <c r="C84" s="606">
        <v>0</v>
      </c>
      <c r="D84" s="607">
        <v>-0.52536250866400003</v>
      </c>
      <c r="E84" s="608">
        <v>0</v>
      </c>
      <c r="F84" s="606">
        <v>0</v>
      </c>
      <c r="G84" s="607">
        <v>0</v>
      </c>
      <c r="H84" s="609">
        <v>0</v>
      </c>
      <c r="I84" s="606">
        <v>0</v>
      </c>
      <c r="J84" s="607">
        <v>0</v>
      </c>
      <c r="K84" s="610">
        <v>0</v>
      </c>
    </row>
    <row r="85" spans="1:11" ht="14.4" customHeight="1" thickBot="1" x14ac:dyDescent="0.35">
      <c r="A85" s="627" t="s">
        <v>386</v>
      </c>
      <c r="B85" s="611">
        <v>20.260038872479999</v>
      </c>
      <c r="C85" s="611">
        <v>23.08455</v>
      </c>
      <c r="D85" s="612">
        <v>2.824511127519</v>
      </c>
      <c r="E85" s="618">
        <v>1.139412917482</v>
      </c>
      <c r="F85" s="611">
        <v>21.122332854700002</v>
      </c>
      <c r="G85" s="612">
        <v>7.0407776182330002</v>
      </c>
      <c r="H85" s="614">
        <v>1.0089600000000001</v>
      </c>
      <c r="I85" s="611">
        <v>7.33826</v>
      </c>
      <c r="J85" s="612">
        <v>0.297482381766</v>
      </c>
      <c r="K85" s="619">
        <v>0.34741711772400002</v>
      </c>
    </row>
    <row r="86" spans="1:11" ht="14.4" customHeight="1" thickBot="1" x14ac:dyDescent="0.35">
      <c r="A86" s="628" t="s">
        <v>387</v>
      </c>
      <c r="B86" s="606">
        <v>8.6874179541419991</v>
      </c>
      <c r="C86" s="606">
        <v>9.673</v>
      </c>
      <c r="D86" s="607">
        <v>0.98558204585700004</v>
      </c>
      <c r="E86" s="608">
        <v>1.1134493644779999</v>
      </c>
      <c r="F86" s="606">
        <v>6.4388949728240004</v>
      </c>
      <c r="G86" s="607">
        <v>2.1462983242739999</v>
      </c>
      <c r="H86" s="609">
        <v>0.7268</v>
      </c>
      <c r="I86" s="606">
        <v>2.9137</v>
      </c>
      <c r="J86" s="607">
        <v>0.76740167572499995</v>
      </c>
      <c r="K86" s="610">
        <v>0.45251553446600001</v>
      </c>
    </row>
    <row r="87" spans="1:11" ht="14.4" customHeight="1" thickBot="1" x14ac:dyDescent="0.35">
      <c r="A87" s="628" t="s">
        <v>388</v>
      </c>
      <c r="B87" s="606">
        <v>11.572620918338</v>
      </c>
      <c r="C87" s="606">
        <v>13.41155</v>
      </c>
      <c r="D87" s="607">
        <v>1.838929081661</v>
      </c>
      <c r="E87" s="608">
        <v>1.1589034234019999</v>
      </c>
      <c r="F87" s="606">
        <v>14.683437881875999</v>
      </c>
      <c r="G87" s="607">
        <v>4.8944792939579997</v>
      </c>
      <c r="H87" s="609">
        <v>0.28216000000000002</v>
      </c>
      <c r="I87" s="606">
        <v>4.4245599999999996</v>
      </c>
      <c r="J87" s="607">
        <v>-0.46991929395799997</v>
      </c>
      <c r="K87" s="610">
        <v>0.30132997705199999</v>
      </c>
    </row>
    <row r="88" spans="1:11" ht="14.4" customHeight="1" thickBot="1" x14ac:dyDescent="0.35">
      <c r="A88" s="627" t="s">
        <v>389</v>
      </c>
      <c r="B88" s="611">
        <v>61.999998047148999</v>
      </c>
      <c r="C88" s="611">
        <v>52.793170000000003</v>
      </c>
      <c r="D88" s="612">
        <v>-9.2068280471489992</v>
      </c>
      <c r="E88" s="618">
        <v>0.85150276875499997</v>
      </c>
      <c r="F88" s="611">
        <v>53.662373798460997</v>
      </c>
      <c r="G88" s="612">
        <v>17.887457932819999</v>
      </c>
      <c r="H88" s="614">
        <v>11.07</v>
      </c>
      <c r="I88" s="611">
        <v>28.244330000000001</v>
      </c>
      <c r="J88" s="612">
        <v>10.356872067178999</v>
      </c>
      <c r="K88" s="619">
        <v>0.52633396550900002</v>
      </c>
    </row>
    <row r="89" spans="1:11" ht="14.4" customHeight="1" thickBot="1" x14ac:dyDescent="0.35">
      <c r="A89" s="628" t="s">
        <v>390</v>
      </c>
      <c r="B89" s="606">
        <v>46.999998519613001</v>
      </c>
      <c r="C89" s="606">
        <v>45.63</v>
      </c>
      <c r="D89" s="607">
        <v>-1.369998519613</v>
      </c>
      <c r="E89" s="608">
        <v>0.97085109440899997</v>
      </c>
      <c r="F89" s="606">
        <v>45.000012404505</v>
      </c>
      <c r="G89" s="607">
        <v>15.000004134835001</v>
      </c>
      <c r="H89" s="609">
        <v>11.07</v>
      </c>
      <c r="I89" s="606">
        <v>22.274999999999999</v>
      </c>
      <c r="J89" s="607">
        <v>7.2749958651639997</v>
      </c>
      <c r="K89" s="610">
        <v>0.49499986354999997</v>
      </c>
    </row>
    <row r="90" spans="1:11" ht="14.4" customHeight="1" thickBot="1" x14ac:dyDescent="0.35">
      <c r="A90" s="628" t="s">
        <v>391</v>
      </c>
      <c r="B90" s="606">
        <v>14.999999527536</v>
      </c>
      <c r="C90" s="606">
        <v>7.16317</v>
      </c>
      <c r="D90" s="607">
        <v>-7.8368295275359996</v>
      </c>
      <c r="E90" s="608">
        <v>0.47754468170800002</v>
      </c>
      <c r="F90" s="606">
        <v>8.6623613939559991</v>
      </c>
      <c r="G90" s="607">
        <v>2.8874537979850001</v>
      </c>
      <c r="H90" s="609">
        <v>0</v>
      </c>
      <c r="I90" s="606">
        <v>5.9693300000000002</v>
      </c>
      <c r="J90" s="607">
        <v>3.081876202014</v>
      </c>
      <c r="K90" s="610">
        <v>0.68911117055899995</v>
      </c>
    </row>
    <row r="91" spans="1:11" ht="14.4" customHeight="1" thickBot="1" x14ac:dyDescent="0.35">
      <c r="A91" s="627" t="s">
        <v>392</v>
      </c>
      <c r="B91" s="611">
        <v>907.49495653236795</v>
      </c>
      <c r="C91" s="611">
        <v>807.55520999999999</v>
      </c>
      <c r="D91" s="612">
        <v>-99.939746532368005</v>
      </c>
      <c r="E91" s="618">
        <v>0.88987294550399998</v>
      </c>
      <c r="F91" s="611">
        <v>838.63573747357702</v>
      </c>
      <c r="G91" s="612">
        <v>279.54524582452598</v>
      </c>
      <c r="H91" s="614">
        <v>68.211190000000002</v>
      </c>
      <c r="I91" s="611">
        <v>270.79802999999998</v>
      </c>
      <c r="J91" s="612">
        <v>-8.747215824525</v>
      </c>
      <c r="K91" s="619">
        <v>0.322903041093</v>
      </c>
    </row>
    <row r="92" spans="1:11" ht="14.4" customHeight="1" thickBot="1" x14ac:dyDescent="0.35">
      <c r="A92" s="628" t="s">
        <v>393</v>
      </c>
      <c r="B92" s="606">
        <v>865.73104297072405</v>
      </c>
      <c r="C92" s="606">
        <v>755.43925999999999</v>
      </c>
      <c r="D92" s="607">
        <v>-110.29178297072301</v>
      </c>
      <c r="E92" s="608">
        <v>0.87260271666699996</v>
      </c>
      <c r="F92" s="606">
        <v>786.160285267669</v>
      </c>
      <c r="G92" s="607">
        <v>262.05342842255601</v>
      </c>
      <c r="H92" s="609">
        <v>65.126540000000006</v>
      </c>
      <c r="I92" s="606">
        <v>257.60298</v>
      </c>
      <c r="J92" s="607">
        <v>-4.4504484225559997</v>
      </c>
      <c r="K92" s="610">
        <v>0.32767233963199999</v>
      </c>
    </row>
    <row r="93" spans="1:11" ht="14.4" customHeight="1" thickBot="1" x14ac:dyDescent="0.35">
      <c r="A93" s="628" t="s">
        <v>394</v>
      </c>
      <c r="B93" s="606">
        <v>0</v>
      </c>
      <c r="C93" s="606">
        <v>0</v>
      </c>
      <c r="D93" s="607">
        <v>0</v>
      </c>
      <c r="E93" s="608">
        <v>1</v>
      </c>
      <c r="F93" s="606">
        <v>0</v>
      </c>
      <c r="G93" s="607">
        <v>0</v>
      </c>
      <c r="H93" s="609">
        <v>0</v>
      </c>
      <c r="I93" s="606">
        <v>0.84941999999999995</v>
      </c>
      <c r="J93" s="607">
        <v>0.84941999999999995</v>
      </c>
      <c r="K93" s="617" t="s">
        <v>309</v>
      </c>
    </row>
    <row r="94" spans="1:11" ht="14.4" customHeight="1" thickBot="1" x14ac:dyDescent="0.35">
      <c r="A94" s="628" t="s">
        <v>395</v>
      </c>
      <c r="B94" s="606">
        <v>3.510378690769</v>
      </c>
      <c r="C94" s="606">
        <v>11.879</v>
      </c>
      <c r="D94" s="607">
        <v>8.3686213092300008</v>
      </c>
      <c r="E94" s="608">
        <v>3.383965391322</v>
      </c>
      <c r="F94" s="606">
        <v>17.657156052165</v>
      </c>
      <c r="G94" s="607">
        <v>5.885718684055</v>
      </c>
      <c r="H94" s="609">
        <v>0</v>
      </c>
      <c r="I94" s="606">
        <v>0.36299999999999999</v>
      </c>
      <c r="J94" s="607">
        <v>-5.5227186840550004</v>
      </c>
      <c r="K94" s="610">
        <v>2.0558237064E-2</v>
      </c>
    </row>
    <row r="95" spans="1:11" ht="14.4" customHeight="1" thickBot="1" x14ac:dyDescent="0.35">
      <c r="A95" s="628" t="s">
        <v>396</v>
      </c>
      <c r="B95" s="606">
        <v>38.253534870875001</v>
      </c>
      <c r="C95" s="606">
        <v>40.23695</v>
      </c>
      <c r="D95" s="607">
        <v>1.9834151291240001</v>
      </c>
      <c r="E95" s="608">
        <v>1.051849198664</v>
      </c>
      <c r="F95" s="606">
        <v>34.818296153741997</v>
      </c>
      <c r="G95" s="607">
        <v>11.606098717914</v>
      </c>
      <c r="H95" s="609">
        <v>3.0846499999999999</v>
      </c>
      <c r="I95" s="606">
        <v>11.98263</v>
      </c>
      <c r="J95" s="607">
        <v>0.37653128208499997</v>
      </c>
      <c r="K95" s="610">
        <v>0.34414751218900003</v>
      </c>
    </row>
    <row r="96" spans="1:11" ht="14.4" customHeight="1" thickBot="1" x14ac:dyDescent="0.35">
      <c r="A96" s="627" t="s">
        <v>397</v>
      </c>
      <c r="B96" s="611">
        <v>0</v>
      </c>
      <c r="C96" s="611">
        <v>8.0499999998999996E-2</v>
      </c>
      <c r="D96" s="612">
        <v>8.0499999998999996E-2</v>
      </c>
      <c r="E96" s="613" t="s">
        <v>309</v>
      </c>
      <c r="F96" s="611">
        <v>0</v>
      </c>
      <c r="G96" s="612">
        <v>0</v>
      </c>
      <c r="H96" s="614">
        <v>0</v>
      </c>
      <c r="I96" s="611">
        <v>0</v>
      </c>
      <c r="J96" s="612">
        <v>0</v>
      </c>
      <c r="K96" s="615" t="s">
        <v>308</v>
      </c>
    </row>
    <row r="97" spans="1:11" ht="14.4" customHeight="1" thickBot="1" x14ac:dyDescent="0.35">
      <c r="A97" s="628" t="s">
        <v>398</v>
      </c>
      <c r="B97" s="606">
        <v>0</v>
      </c>
      <c r="C97" s="606">
        <v>8.0499999998999996E-2</v>
      </c>
      <c r="D97" s="607">
        <v>8.0499999998999996E-2</v>
      </c>
      <c r="E97" s="616" t="s">
        <v>309</v>
      </c>
      <c r="F97" s="606">
        <v>0</v>
      </c>
      <c r="G97" s="607">
        <v>0</v>
      </c>
      <c r="H97" s="609">
        <v>0</v>
      </c>
      <c r="I97" s="606">
        <v>0</v>
      </c>
      <c r="J97" s="607">
        <v>0</v>
      </c>
      <c r="K97" s="617" t="s">
        <v>308</v>
      </c>
    </row>
    <row r="98" spans="1:11" ht="14.4" customHeight="1" thickBot="1" x14ac:dyDescent="0.35">
      <c r="A98" s="627" t="s">
        <v>399</v>
      </c>
      <c r="B98" s="611">
        <v>58.872408337109</v>
      </c>
      <c r="C98" s="611">
        <v>103.58953</v>
      </c>
      <c r="D98" s="612">
        <v>44.717121662890001</v>
      </c>
      <c r="E98" s="618">
        <v>1.7595599182349999</v>
      </c>
      <c r="F98" s="611">
        <v>164.47759782078001</v>
      </c>
      <c r="G98" s="612">
        <v>54.825865940260002</v>
      </c>
      <c r="H98" s="614">
        <v>6.3971499999999999</v>
      </c>
      <c r="I98" s="611">
        <v>32.197299999999998</v>
      </c>
      <c r="J98" s="612">
        <v>-22.62856594026</v>
      </c>
      <c r="K98" s="619">
        <v>0.19575492606</v>
      </c>
    </row>
    <row r="99" spans="1:11" ht="14.4" customHeight="1" thickBot="1" x14ac:dyDescent="0.35">
      <c r="A99" s="628" t="s">
        <v>400</v>
      </c>
      <c r="B99" s="606">
        <v>0</v>
      </c>
      <c r="C99" s="606">
        <v>0</v>
      </c>
      <c r="D99" s="607">
        <v>0</v>
      </c>
      <c r="E99" s="616" t="s">
        <v>308</v>
      </c>
      <c r="F99" s="606">
        <v>35.000009647947998</v>
      </c>
      <c r="G99" s="607">
        <v>11.666669882649</v>
      </c>
      <c r="H99" s="609">
        <v>0</v>
      </c>
      <c r="I99" s="606">
        <v>12.273</v>
      </c>
      <c r="J99" s="607">
        <v>0.60633011734999998</v>
      </c>
      <c r="K99" s="610">
        <v>0.35065704619600002</v>
      </c>
    </row>
    <row r="100" spans="1:11" ht="14.4" customHeight="1" thickBot="1" x14ac:dyDescent="0.35">
      <c r="A100" s="628" t="s">
        <v>401</v>
      </c>
      <c r="B100" s="606">
        <v>24.005221120556001</v>
      </c>
      <c r="C100" s="606">
        <v>48.007950000000001</v>
      </c>
      <c r="D100" s="607">
        <v>24.002728879443001</v>
      </c>
      <c r="E100" s="608">
        <v>1.9998961792059999</v>
      </c>
      <c r="F100" s="606">
        <v>29.678216751571998</v>
      </c>
      <c r="G100" s="607">
        <v>9.89273891719</v>
      </c>
      <c r="H100" s="609">
        <v>2.8949799999999999</v>
      </c>
      <c r="I100" s="606">
        <v>5.9156199999999997</v>
      </c>
      <c r="J100" s="607">
        <v>-3.9771189171899999</v>
      </c>
      <c r="K100" s="610">
        <v>0.19932531828</v>
      </c>
    </row>
    <row r="101" spans="1:11" ht="14.4" customHeight="1" thickBot="1" x14ac:dyDescent="0.35">
      <c r="A101" s="628" t="s">
        <v>402</v>
      </c>
      <c r="B101" s="606">
        <v>5.9999998110139998</v>
      </c>
      <c r="C101" s="606">
        <v>4.2939999999999996</v>
      </c>
      <c r="D101" s="607">
        <v>-1.705999811014</v>
      </c>
      <c r="E101" s="608">
        <v>0.71566668920800003</v>
      </c>
      <c r="F101" s="606">
        <v>3.0000008269670002</v>
      </c>
      <c r="G101" s="607">
        <v>1.0000002756549999</v>
      </c>
      <c r="H101" s="609">
        <v>0</v>
      </c>
      <c r="I101" s="606">
        <v>0</v>
      </c>
      <c r="J101" s="607">
        <v>-1.0000002756549999</v>
      </c>
      <c r="K101" s="610">
        <v>0</v>
      </c>
    </row>
    <row r="102" spans="1:11" ht="14.4" customHeight="1" thickBot="1" x14ac:dyDescent="0.35">
      <c r="A102" s="628" t="s">
        <v>403</v>
      </c>
      <c r="B102" s="606">
        <v>4.9580693777890001</v>
      </c>
      <c r="C102" s="606">
        <v>18.638909999999999</v>
      </c>
      <c r="D102" s="607">
        <v>13.680840622210001</v>
      </c>
      <c r="E102" s="608">
        <v>3.759308024913</v>
      </c>
      <c r="F102" s="606">
        <v>38.915471013596999</v>
      </c>
      <c r="G102" s="607">
        <v>12.971823671198999</v>
      </c>
      <c r="H102" s="609">
        <v>0</v>
      </c>
      <c r="I102" s="606">
        <v>0</v>
      </c>
      <c r="J102" s="607">
        <v>-12.971823671198999</v>
      </c>
      <c r="K102" s="610">
        <v>0</v>
      </c>
    </row>
    <row r="103" spans="1:11" ht="14.4" customHeight="1" thickBot="1" x14ac:dyDescent="0.35">
      <c r="A103" s="628" t="s">
        <v>404</v>
      </c>
      <c r="B103" s="606">
        <v>23.909118027748001</v>
      </c>
      <c r="C103" s="606">
        <v>32.648670000000003</v>
      </c>
      <c r="D103" s="607">
        <v>8.7395519722510002</v>
      </c>
      <c r="E103" s="608">
        <v>1.365532177393</v>
      </c>
      <c r="F103" s="606">
        <v>57.883899580695001</v>
      </c>
      <c r="G103" s="607">
        <v>19.294633193565002</v>
      </c>
      <c r="H103" s="609">
        <v>3.50217</v>
      </c>
      <c r="I103" s="606">
        <v>14.00868</v>
      </c>
      <c r="J103" s="607">
        <v>-5.2859531935649997</v>
      </c>
      <c r="K103" s="610">
        <v>0.24201341135400001</v>
      </c>
    </row>
    <row r="104" spans="1:11" ht="14.4" customHeight="1" thickBot="1" x14ac:dyDescent="0.35">
      <c r="A104" s="625" t="s">
        <v>48</v>
      </c>
      <c r="B104" s="606">
        <v>23272.9992669569</v>
      </c>
      <c r="C104" s="606">
        <v>23936.878840000001</v>
      </c>
      <c r="D104" s="607">
        <v>663.879573043101</v>
      </c>
      <c r="E104" s="608">
        <v>1.0285257420160001</v>
      </c>
      <c r="F104" s="606">
        <v>23762.0065501303</v>
      </c>
      <c r="G104" s="607">
        <v>7920.6688500434202</v>
      </c>
      <c r="H104" s="609">
        <v>1915.39402</v>
      </c>
      <c r="I104" s="606">
        <v>7848.5670300000002</v>
      </c>
      <c r="J104" s="607">
        <v>-72.101820043423999</v>
      </c>
      <c r="K104" s="610">
        <v>0.33029900119900002</v>
      </c>
    </row>
    <row r="105" spans="1:11" ht="14.4" customHeight="1" thickBot="1" x14ac:dyDescent="0.35">
      <c r="A105" s="631" t="s">
        <v>405</v>
      </c>
      <c r="B105" s="611">
        <v>17252.999456572299</v>
      </c>
      <c r="C105" s="611">
        <v>17742.745999999999</v>
      </c>
      <c r="D105" s="612">
        <v>489.74654342769298</v>
      </c>
      <c r="E105" s="618">
        <v>1.028386168136</v>
      </c>
      <c r="F105" s="611">
        <v>17550.004837757198</v>
      </c>
      <c r="G105" s="612">
        <v>5850.0016125857301</v>
      </c>
      <c r="H105" s="614">
        <v>1414.0070000000001</v>
      </c>
      <c r="I105" s="611">
        <v>5794.3149999999996</v>
      </c>
      <c r="J105" s="612">
        <v>-55.686612585728</v>
      </c>
      <c r="K105" s="619">
        <v>0.33016030784900002</v>
      </c>
    </row>
    <row r="106" spans="1:11" ht="14.4" customHeight="1" thickBot="1" x14ac:dyDescent="0.35">
      <c r="A106" s="627" t="s">
        <v>406</v>
      </c>
      <c r="B106" s="611">
        <v>17199.999458241698</v>
      </c>
      <c r="C106" s="611">
        <v>17696.190999999999</v>
      </c>
      <c r="D106" s="612">
        <v>496.19154175832199</v>
      </c>
      <c r="E106" s="618">
        <v>1.0288483463589999</v>
      </c>
      <c r="F106" s="611">
        <v>17500.004823974399</v>
      </c>
      <c r="G106" s="612">
        <v>5833.3349413247997</v>
      </c>
      <c r="H106" s="614">
        <v>1412.289</v>
      </c>
      <c r="I106" s="611">
        <v>5786.2849999999999</v>
      </c>
      <c r="J106" s="612">
        <v>-47.049941324800002</v>
      </c>
      <c r="K106" s="619">
        <v>0.33064476599800002</v>
      </c>
    </row>
    <row r="107" spans="1:11" ht="14.4" customHeight="1" thickBot="1" x14ac:dyDescent="0.35">
      <c r="A107" s="628" t="s">
        <v>407</v>
      </c>
      <c r="B107" s="606">
        <v>17199.999458241698</v>
      </c>
      <c r="C107" s="606">
        <v>17696.190999999999</v>
      </c>
      <c r="D107" s="607">
        <v>496.19154175832199</v>
      </c>
      <c r="E107" s="608">
        <v>1.0288483463589999</v>
      </c>
      <c r="F107" s="606">
        <v>17500.004823974399</v>
      </c>
      <c r="G107" s="607">
        <v>5833.3349413247997</v>
      </c>
      <c r="H107" s="609">
        <v>1412.289</v>
      </c>
      <c r="I107" s="606">
        <v>5786.2849999999999</v>
      </c>
      <c r="J107" s="607">
        <v>-47.049941324800002</v>
      </c>
      <c r="K107" s="610">
        <v>0.33064476599800002</v>
      </c>
    </row>
    <row r="108" spans="1:11" ht="14.4" customHeight="1" thickBot="1" x14ac:dyDescent="0.35">
      <c r="A108" s="627" t="s">
        <v>408</v>
      </c>
      <c r="B108" s="611">
        <v>52.999998330628003</v>
      </c>
      <c r="C108" s="611">
        <v>46.555</v>
      </c>
      <c r="D108" s="612">
        <v>-6.4449983306279996</v>
      </c>
      <c r="E108" s="618">
        <v>0.87839625408199995</v>
      </c>
      <c r="F108" s="611">
        <v>50.000013782784002</v>
      </c>
      <c r="G108" s="612">
        <v>16.666671260927998</v>
      </c>
      <c r="H108" s="614">
        <v>1.718</v>
      </c>
      <c r="I108" s="611">
        <v>8.0299999999999994</v>
      </c>
      <c r="J108" s="612">
        <v>-8.6366712609280007</v>
      </c>
      <c r="K108" s="619">
        <v>0.16059995572899999</v>
      </c>
    </row>
    <row r="109" spans="1:11" ht="14.4" customHeight="1" thickBot="1" x14ac:dyDescent="0.35">
      <c r="A109" s="628" t="s">
        <v>409</v>
      </c>
      <c r="B109" s="606">
        <v>52.999998330628003</v>
      </c>
      <c r="C109" s="606">
        <v>46.555</v>
      </c>
      <c r="D109" s="607">
        <v>-6.4449983306279996</v>
      </c>
      <c r="E109" s="608">
        <v>0.87839625408199995</v>
      </c>
      <c r="F109" s="606">
        <v>50.000013782784002</v>
      </c>
      <c r="G109" s="607">
        <v>16.666671260927998</v>
      </c>
      <c r="H109" s="609">
        <v>1.718</v>
      </c>
      <c r="I109" s="606">
        <v>8.0299999999999994</v>
      </c>
      <c r="J109" s="607">
        <v>-8.6366712609280007</v>
      </c>
      <c r="K109" s="610">
        <v>0.16059995572899999</v>
      </c>
    </row>
    <row r="110" spans="1:11" ht="14.4" customHeight="1" thickBot="1" x14ac:dyDescent="0.35">
      <c r="A110" s="626" t="s">
        <v>410</v>
      </c>
      <c r="B110" s="606">
        <v>5847.9998158021699</v>
      </c>
      <c r="C110" s="606">
        <v>6016.7057299999997</v>
      </c>
      <c r="D110" s="607">
        <v>168.70591419782801</v>
      </c>
      <c r="E110" s="608">
        <v>1.0288484814479999</v>
      </c>
      <c r="F110" s="606">
        <v>5950.0016401513003</v>
      </c>
      <c r="G110" s="607">
        <v>1983.33388005043</v>
      </c>
      <c r="H110" s="609">
        <v>480.17725000000002</v>
      </c>
      <c r="I110" s="606">
        <v>1967.33725</v>
      </c>
      <c r="J110" s="607">
        <v>-15.996630050432</v>
      </c>
      <c r="K110" s="610">
        <v>0.33064482482200003</v>
      </c>
    </row>
    <row r="111" spans="1:11" ht="14.4" customHeight="1" thickBot="1" x14ac:dyDescent="0.35">
      <c r="A111" s="627" t="s">
        <v>411</v>
      </c>
      <c r="B111" s="611">
        <v>1547.9999512417501</v>
      </c>
      <c r="C111" s="611">
        <v>1592.6579899999999</v>
      </c>
      <c r="D111" s="612">
        <v>44.658038758247997</v>
      </c>
      <c r="E111" s="618">
        <v>1.0288488631549999</v>
      </c>
      <c r="F111" s="611">
        <v>1575.0004341577001</v>
      </c>
      <c r="G111" s="612">
        <v>525.00014471923203</v>
      </c>
      <c r="H111" s="614">
        <v>127.105</v>
      </c>
      <c r="I111" s="611">
        <v>520.76599999999996</v>
      </c>
      <c r="J111" s="612">
        <v>-4.2341447192319999</v>
      </c>
      <c r="K111" s="619">
        <v>0.33064498821999999</v>
      </c>
    </row>
    <row r="112" spans="1:11" ht="14.4" customHeight="1" thickBot="1" x14ac:dyDescent="0.35">
      <c r="A112" s="628" t="s">
        <v>412</v>
      </c>
      <c r="B112" s="606">
        <v>1547.9999512417501</v>
      </c>
      <c r="C112" s="606">
        <v>1592.6579899999999</v>
      </c>
      <c r="D112" s="607">
        <v>44.658038758247997</v>
      </c>
      <c r="E112" s="608">
        <v>1.0288488631549999</v>
      </c>
      <c r="F112" s="606">
        <v>1575.0004341577001</v>
      </c>
      <c r="G112" s="607">
        <v>525.00014471923203</v>
      </c>
      <c r="H112" s="609">
        <v>127.105</v>
      </c>
      <c r="I112" s="606">
        <v>520.76599999999996</v>
      </c>
      <c r="J112" s="607">
        <v>-4.2341447192319999</v>
      </c>
      <c r="K112" s="610">
        <v>0.33064498821999999</v>
      </c>
    </row>
    <row r="113" spans="1:11" ht="14.4" customHeight="1" thickBot="1" x14ac:dyDescent="0.35">
      <c r="A113" s="627" t="s">
        <v>413</v>
      </c>
      <c r="B113" s="611">
        <v>4299.9998645604201</v>
      </c>
      <c r="C113" s="611">
        <v>4424.04774</v>
      </c>
      <c r="D113" s="612">
        <v>124.047875439579</v>
      </c>
      <c r="E113" s="618">
        <v>1.0288483440339999</v>
      </c>
      <c r="F113" s="611">
        <v>4375.0012059935998</v>
      </c>
      <c r="G113" s="612">
        <v>1458.3337353311999</v>
      </c>
      <c r="H113" s="614">
        <v>353.07225</v>
      </c>
      <c r="I113" s="611">
        <v>1446.57125</v>
      </c>
      <c r="J113" s="612">
        <v>-11.762485331200001</v>
      </c>
      <c r="K113" s="619">
        <v>0.33064476599800002</v>
      </c>
    </row>
    <row r="114" spans="1:11" ht="14.4" customHeight="1" thickBot="1" x14ac:dyDescent="0.35">
      <c r="A114" s="628" t="s">
        <v>414</v>
      </c>
      <c r="B114" s="606">
        <v>4299.9998645604201</v>
      </c>
      <c r="C114" s="606">
        <v>4424.04774</v>
      </c>
      <c r="D114" s="607">
        <v>124.047875439579</v>
      </c>
      <c r="E114" s="608">
        <v>1.0288483440339999</v>
      </c>
      <c r="F114" s="606">
        <v>4375.0012059935998</v>
      </c>
      <c r="G114" s="607">
        <v>1458.3337353311999</v>
      </c>
      <c r="H114" s="609">
        <v>353.07225</v>
      </c>
      <c r="I114" s="606">
        <v>1446.57125</v>
      </c>
      <c r="J114" s="607">
        <v>-11.762485331200001</v>
      </c>
      <c r="K114" s="610">
        <v>0.33064476599800002</v>
      </c>
    </row>
    <row r="115" spans="1:11" ht="14.4" customHeight="1" thickBot="1" x14ac:dyDescent="0.35">
      <c r="A115" s="626" t="s">
        <v>415</v>
      </c>
      <c r="B115" s="606">
        <v>171.999994582417</v>
      </c>
      <c r="C115" s="606">
        <v>177.42711</v>
      </c>
      <c r="D115" s="607">
        <v>5.4271154175829999</v>
      </c>
      <c r="E115" s="608">
        <v>1.0315529976069999</v>
      </c>
      <c r="F115" s="606">
        <v>262.000072221788</v>
      </c>
      <c r="G115" s="607">
        <v>87.333357407262</v>
      </c>
      <c r="H115" s="609">
        <v>21.209769999999999</v>
      </c>
      <c r="I115" s="606">
        <v>86.914779999999993</v>
      </c>
      <c r="J115" s="607">
        <v>-0.41857740726199999</v>
      </c>
      <c r="K115" s="610">
        <v>0.331735710081</v>
      </c>
    </row>
    <row r="116" spans="1:11" ht="14.4" customHeight="1" thickBot="1" x14ac:dyDescent="0.35">
      <c r="A116" s="627" t="s">
        <v>416</v>
      </c>
      <c r="B116" s="611">
        <v>171.999994582417</v>
      </c>
      <c r="C116" s="611">
        <v>177.42711</v>
      </c>
      <c r="D116" s="612">
        <v>5.4271154175829999</v>
      </c>
      <c r="E116" s="618">
        <v>1.0315529976069999</v>
      </c>
      <c r="F116" s="611">
        <v>262.000072221788</v>
      </c>
      <c r="G116" s="612">
        <v>87.333357407262</v>
      </c>
      <c r="H116" s="614">
        <v>21.209769999999999</v>
      </c>
      <c r="I116" s="611">
        <v>86.914779999999993</v>
      </c>
      <c r="J116" s="612">
        <v>-0.41857740726199999</v>
      </c>
      <c r="K116" s="619">
        <v>0.331735710081</v>
      </c>
    </row>
    <row r="117" spans="1:11" ht="14.4" customHeight="1" thickBot="1" x14ac:dyDescent="0.35">
      <c r="A117" s="628" t="s">
        <v>417</v>
      </c>
      <c r="B117" s="606">
        <v>171.999994582417</v>
      </c>
      <c r="C117" s="606">
        <v>177.42711</v>
      </c>
      <c r="D117" s="607">
        <v>5.4271154175829999</v>
      </c>
      <c r="E117" s="608">
        <v>1.0315529976069999</v>
      </c>
      <c r="F117" s="606">
        <v>262.000072221788</v>
      </c>
      <c r="G117" s="607">
        <v>87.333357407262</v>
      </c>
      <c r="H117" s="609">
        <v>21.209769999999999</v>
      </c>
      <c r="I117" s="606">
        <v>86.914779999999993</v>
      </c>
      <c r="J117" s="607">
        <v>-0.41857740726199999</v>
      </c>
      <c r="K117" s="610">
        <v>0.331735710081</v>
      </c>
    </row>
    <row r="118" spans="1:11" ht="14.4" customHeight="1" thickBot="1" x14ac:dyDescent="0.35">
      <c r="A118" s="625" t="s">
        <v>418</v>
      </c>
      <c r="B118" s="606">
        <v>0</v>
      </c>
      <c r="C118" s="606">
        <v>44.132660000000001</v>
      </c>
      <c r="D118" s="607">
        <v>44.132660000000001</v>
      </c>
      <c r="E118" s="616" t="s">
        <v>308</v>
      </c>
      <c r="F118" s="606">
        <v>40.276394633603999</v>
      </c>
      <c r="G118" s="607">
        <v>13.425464877868</v>
      </c>
      <c r="H118" s="609">
        <v>20.68009</v>
      </c>
      <c r="I118" s="606">
        <v>29.05509</v>
      </c>
      <c r="J118" s="607">
        <v>15.629625122130999</v>
      </c>
      <c r="K118" s="610">
        <v>0.72139252443799995</v>
      </c>
    </row>
    <row r="119" spans="1:11" ht="14.4" customHeight="1" thickBot="1" x14ac:dyDescent="0.35">
      <c r="A119" s="626" t="s">
        <v>419</v>
      </c>
      <c r="B119" s="606">
        <v>0</v>
      </c>
      <c r="C119" s="606">
        <v>44.132660000000001</v>
      </c>
      <c r="D119" s="607">
        <v>44.132660000000001</v>
      </c>
      <c r="E119" s="616" t="s">
        <v>308</v>
      </c>
      <c r="F119" s="606">
        <v>40.276394633603999</v>
      </c>
      <c r="G119" s="607">
        <v>13.425464877868</v>
      </c>
      <c r="H119" s="609">
        <v>20.68009</v>
      </c>
      <c r="I119" s="606">
        <v>29.05509</v>
      </c>
      <c r="J119" s="607">
        <v>15.629625122130999</v>
      </c>
      <c r="K119" s="610">
        <v>0.72139252443799995</v>
      </c>
    </row>
    <row r="120" spans="1:11" ht="14.4" customHeight="1" thickBot="1" x14ac:dyDescent="0.35">
      <c r="A120" s="627" t="s">
        <v>420</v>
      </c>
      <c r="B120" s="611">
        <v>0</v>
      </c>
      <c r="C120" s="611">
        <v>12.11666</v>
      </c>
      <c r="D120" s="612">
        <v>12.11666</v>
      </c>
      <c r="E120" s="613" t="s">
        <v>308</v>
      </c>
      <c r="F120" s="611">
        <v>6.9492779021880002</v>
      </c>
      <c r="G120" s="612">
        <v>2.3164259673959999</v>
      </c>
      <c r="H120" s="614">
        <v>17.730090000000001</v>
      </c>
      <c r="I120" s="611">
        <v>22.205089999999998</v>
      </c>
      <c r="J120" s="612">
        <v>19.888664032604002</v>
      </c>
      <c r="K120" s="619">
        <v>3.1953089677139999</v>
      </c>
    </row>
    <row r="121" spans="1:11" ht="14.4" customHeight="1" thickBot="1" x14ac:dyDescent="0.35">
      <c r="A121" s="628" t="s">
        <v>421</v>
      </c>
      <c r="B121" s="606">
        <v>0</v>
      </c>
      <c r="C121" s="606">
        <v>11.61666</v>
      </c>
      <c r="D121" s="607">
        <v>11.61666</v>
      </c>
      <c r="E121" s="616" t="s">
        <v>308</v>
      </c>
      <c r="F121" s="606">
        <v>6.9492779021880002</v>
      </c>
      <c r="G121" s="607">
        <v>2.3164259673959999</v>
      </c>
      <c r="H121" s="609">
        <v>17.730090000000001</v>
      </c>
      <c r="I121" s="606">
        <v>21.98509</v>
      </c>
      <c r="J121" s="607">
        <v>19.668664032603999</v>
      </c>
      <c r="K121" s="610">
        <v>3.163651002225</v>
      </c>
    </row>
    <row r="122" spans="1:11" ht="14.4" customHeight="1" thickBot="1" x14ac:dyDescent="0.35">
      <c r="A122" s="628" t="s">
        <v>422</v>
      </c>
      <c r="B122" s="606">
        <v>0</v>
      </c>
      <c r="C122" s="606">
        <v>0.5</v>
      </c>
      <c r="D122" s="607">
        <v>0.5</v>
      </c>
      <c r="E122" s="616" t="s">
        <v>308</v>
      </c>
      <c r="F122" s="606">
        <v>0</v>
      </c>
      <c r="G122" s="607">
        <v>0</v>
      </c>
      <c r="H122" s="609">
        <v>0</v>
      </c>
      <c r="I122" s="606">
        <v>0.22</v>
      </c>
      <c r="J122" s="607">
        <v>0.22</v>
      </c>
      <c r="K122" s="617" t="s">
        <v>308</v>
      </c>
    </row>
    <row r="123" spans="1:11" ht="14.4" customHeight="1" thickBot="1" x14ac:dyDescent="0.35">
      <c r="A123" s="630" t="s">
        <v>423</v>
      </c>
      <c r="B123" s="606">
        <v>0</v>
      </c>
      <c r="C123" s="606">
        <v>13.749000000000001</v>
      </c>
      <c r="D123" s="607">
        <v>13.749000000000001</v>
      </c>
      <c r="E123" s="616" t="s">
        <v>308</v>
      </c>
      <c r="F123" s="606">
        <v>16.1015828934</v>
      </c>
      <c r="G123" s="607">
        <v>5.3671942978000002</v>
      </c>
      <c r="H123" s="609">
        <v>0.6</v>
      </c>
      <c r="I123" s="606">
        <v>3.9</v>
      </c>
      <c r="J123" s="607">
        <v>-1.4671942978000001</v>
      </c>
      <c r="K123" s="610">
        <v>0.242212211421</v>
      </c>
    </row>
    <row r="124" spans="1:11" ht="14.4" customHeight="1" thickBot="1" x14ac:dyDescent="0.35">
      <c r="A124" s="628" t="s">
        <v>424</v>
      </c>
      <c r="B124" s="606">
        <v>0</v>
      </c>
      <c r="C124" s="606">
        <v>13.749000000000001</v>
      </c>
      <c r="D124" s="607">
        <v>13.749000000000001</v>
      </c>
      <c r="E124" s="616" t="s">
        <v>308</v>
      </c>
      <c r="F124" s="606">
        <v>16.1015828934</v>
      </c>
      <c r="G124" s="607">
        <v>5.3671942978000002</v>
      </c>
      <c r="H124" s="609">
        <v>0.6</v>
      </c>
      <c r="I124" s="606">
        <v>3.9</v>
      </c>
      <c r="J124" s="607">
        <v>-1.4671942978000001</v>
      </c>
      <c r="K124" s="610">
        <v>0.242212211421</v>
      </c>
    </row>
    <row r="125" spans="1:11" ht="14.4" customHeight="1" thickBot="1" x14ac:dyDescent="0.35">
      <c r="A125" s="630" t="s">
        <v>425</v>
      </c>
      <c r="B125" s="606">
        <v>0</v>
      </c>
      <c r="C125" s="606">
        <v>5.8</v>
      </c>
      <c r="D125" s="607">
        <v>5.8</v>
      </c>
      <c r="E125" s="616" t="s">
        <v>308</v>
      </c>
      <c r="F125" s="606">
        <v>3.756720030406</v>
      </c>
      <c r="G125" s="607">
        <v>1.252240010135</v>
      </c>
      <c r="H125" s="609">
        <v>2.35</v>
      </c>
      <c r="I125" s="606">
        <v>2.95</v>
      </c>
      <c r="J125" s="607">
        <v>1.6977599898639999</v>
      </c>
      <c r="K125" s="610">
        <v>0.78525947531899998</v>
      </c>
    </row>
    <row r="126" spans="1:11" ht="14.4" customHeight="1" thickBot="1" x14ac:dyDescent="0.35">
      <c r="A126" s="628" t="s">
        <v>426</v>
      </c>
      <c r="B126" s="606">
        <v>0</v>
      </c>
      <c r="C126" s="606">
        <v>5.8</v>
      </c>
      <c r="D126" s="607">
        <v>5.8</v>
      </c>
      <c r="E126" s="616" t="s">
        <v>308</v>
      </c>
      <c r="F126" s="606">
        <v>3.756720030406</v>
      </c>
      <c r="G126" s="607">
        <v>1.252240010135</v>
      </c>
      <c r="H126" s="609">
        <v>2.35</v>
      </c>
      <c r="I126" s="606">
        <v>2.95</v>
      </c>
      <c r="J126" s="607">
        <v>1.6977599898639999</v>
      </c>
      <c r="K126" s="610">
        <v>0.78525947531899998</v>
      </c>
    </row>
    <row r="127" spans="1:11" ht="14.4" customHeight="1" thickBot="1" x14ac:dyDescent="0.35">
      <c r="A127" s="630" t="s">
        <v>427</v>
      </c>
      <c r="B127" s="606">
        <v>0</v>
      </c>
      <c r="C127" s="606">
        <v>12.467000000000001</v>
      </c>
      <c r="D127" s="607">
        <v>12.467000000000001</v>
      </c>
      <c r="E127" s="616" t="s">
        <v>309</v>
      </c>
      <c r="F127" s="606">
        <v>13.468813807608999</v>
      </c>
      <c r="G127" s="607">
        <v>4.4896046025359997</v>
      </c>
      <c r="H127" s="609">
        <v>0</v>
      </c>
      <c r="I127" s="606">
        <v>0</v>
      </c>
      <c r="J127" s="607">
        <v>-4.4896046025359997</v>
      </c>
      <c r="K127" s="610">
        <v>0</v>
      </c>
    </row>
    <row r="128" spans="1:11" ht="14.4" customHeight="1" thickBot="1" x14ac:dyDescent="0.35">
      <c r="A128" s="628" t="s">
        <v>428</v>
      </c>
      <c r="B128" s="606">
        <v>0</v>
      </c>
      <c r="C128" s="606">
        <v>12.467000000000001</v>
      </c>
      <c r="D128" s="607">
        <v>12.467000000000001</v>
      </c>
      <c r="E128" s="616" t="s">
        <v>309</v>
      </c>
      <c r="F128" s="606">
        <v>13.468813807608999</v>
      </c>
      <c r="G128" s="607">
        <v>4.4896046025359997</v>
      </c>
      <c r="H128" s="609">
        <v>0</v>
      </c>
      <c r="I128" s="606">
        <v>0</v>
      </c>
      <c r="J128" s="607">
        <v>-4.4896046025359997</v>
      </c>
      <c r="K128" s="610">
        <v>0</v>
      </c>
    </row>
    <row r="129" spans="1:11" ht="14.4" customHeight="1" thickBot="1" x14ac:dyDescent="0.35">
      <c r="A129" s="625" t="s">
        <v>429</v>
      </c>
      <c r="B129" s="606">
        <v>484.99944563606499</v>
      </c>
      <c r="C129" s="606">
        <v>532.90885000000003</v>
      </c>
      <c r="D129" s="607">
        <v>47.909404363934001</v>
      </c>
      <c r="E129" s="608">
        <v>1.0987823899489999</v>
      </c>
      <c r="F129" s="606">
        <v>337.000840692417</v>
      </c>
      <c r="G129" s="607">
        <v>112.333613564139</v>
      </c>
      <c r="H129" s="609">
        <v>31.713999999999999</v>
      </c>
      <c r="I129" s="606">
        <v>115.96599999999999</v>
      </c>
      <c r="J129" s="607">
        <v>3.6323864358610001</v>
      </c>
      <c r="K129" s="610">
        <v>0.34411190120899998</v>
      </c>
    </row>
    <row r="130" spans="1:11" ht="14.4" customHeight="1" thickBot="1" x14ac:dyDescent="0.35">
      <c r="A130" s="626" t="s">
        <v>430</v>
      </c>
      <c r="B130" s="606">
        <v>392.99944563606499</v>
      </c>
      <c r="C130" s="606">
        <v>408.649</v>
      </c>
      <c r="D130" s="607">
        <v>15.649554363934</v>
      </c>
      <c r="E130" s="608">
        <v>1.039820805188</v>
      </c>
      <c r="F130" s="606">
        <v>337.000840692417</v>
      </c>
      <c r="G130" s="607">
        <v>112.333613564139</v>
      </c>
      <c r="H130" s="609">
        <v>28.084</v>
      </c>
      <c r="I130" s="606">
        <v>112.336</v>
      </c>
      <c r="J130" s="607">
        <v>2.3864358610000001E-3</v>
      </c>
      <c r="K130" s="610">
        <v>0.33334041472699999</v>
      </c>
    </row>
    <row r="131" spans="1:11" ht="14.4" customHeight="1" thickBot="1" x14ac:dyDescent="0.35">
      <c r="A131" s="627" t="s">
        <v>431</v>
      </c>
      <c r="B131" s="611">
        <v>392.99944563606499</v>
      </c>
      <c r="C131" s="611">
        <v>408.649</v>
      </c>
      <c r="D131" s="612">
        <v>15.649554363934</v>
      </c>
      <c r="E131" s="618">
        <v>1.039820805188</v>
      </c>
      <c r="F131" s="611">
        <v>337.000840692417</v>
      </c>
      <c r="G131" s="612">
        <v>112.333613564139</v>
      </c>
      <c r="H131" s="614">
        <v>28.084</v>
      </c>
      <c r="I131" s="611">
        <v>112.336</v>
      </c>
      <c r="J131" s="612">
        <v>2.3864358610000001E-3</v>
      </c>
      <c r="K131" s="619">
        <v>0.33334041472699999</v>
      </c>
    </row>
    <row r="132" spans="1:11" ht="14.4" customHeight="1" thickBot="1" x14ac:dyDescent="0.35">
      <c r="A132" s="628" t="s">
        <v>432</v>
      </c>
      <c r="B132" s="606">
        <v>150.999995243863</v>
      </c>
      <c r="C132" s="606">
        <v>150.756</v>
      </c>
      <c r="D132" s="607">
        <v>-0.24399524386300001</v>
      </c>
      <c r="E132" s="608">
        <v>0.99838413740599996</v>
      </c>
      <c r="F132" s="606">
        <v>151.00037669007401</v>
      </c>
      <c r="G132" s="607">
        <v>50.333458896690999</v>
      </c>
      <c r="H132" s="609">
        <v>12.563000000000001</v>
      </c>
      <c r="I132" s="606">
        <v>50.252000000000002</v>
      </c>
      <c r="J132" s="607">
        <v>-8.1458896690999996E-2</v>
      </c>
      <c r="K132" s="610">
        <v>0.33279387178699998</v>
      </c>
    </row>
    <row r="133" spans="1:11" ht="14.4" customHeight="1" thickBot="1" x14ac:dyDescent="0.35">
      <c r="A133" s="628" t="s">
        <v>433</v>
      </c>
      <c r="B133" s="606">
        <v>106.99999662975701</v>
      </c>
      <c r="C133" s="606">
        <v>123.133</v>
      </c>
      <c r="D133" s="607">
        <v>16.133003370242001</v>
      </c>
      <c r="E133" s="608">
        <v>1.1507757371809999</v>
      </c>
      <c r="F133" s="606">
        <v>87.000217033352996</v>
      </c>
      <c r="G133" s="607">
        <v>29.000072344450999</v>
      </c>
      <c r="H133" s="609">
        <v>7.25</v>
      </c>
      <c r="I133" s="606">
        <v>29</v>
      </c>
      <c r="J133" s="607">
        <v>-7.2344451307770896E-5</v>
      </c>
      <c r="K133" s="610">
        <v>0.33333250178899998</v>
      </c>
    </row>
    <row r="134" spans="1:11" ht="14.4" customHeight="1" thickBot="1" x14ac:dyDescent="0.35">
      <c r="A134" s="628" t="s">
        <v>434</v>
      </c>
      <c r="B134" s="606">
        <v>43.999456628726001</v>
      </c>
      <c r="C134" s="606">
        <v>43.8</v>
      </c>
      <c r="D134" s="607">
        <v>-0.19945662872600001</v>
      </c>
      <c r="E134" s="608">
        <v>0.99546683881999998</v>
      </c>
      <c r="F134" s="606">
        <v>44.000109763994999</v>
      </c>
      <c r="G134" s="607">
        <v>14.666703254665</v>
      </c>
      <c r="H134" s="609">
        <v>3.65</v>
      </c>
      <c r="I134" s="606">
        <v>14.6</v>
      </c>
      <c r="J134" s="607">
        <v>-6.6703254665000003E-2</v>
      </c>
      <c r="K134" s="610">
        <v>0.33181735405399998</v>
      </c>
    </row>
    <row r="135" spans="1:11" ht="14.4" customHeight="1" thickBot="1" x14ac:dyDescent="0.35">
      <c r="A135" s="628" t="s">
        <v>435</v>
      </c>
      <c r="B135" s="606">
        <v>83.999997354201994</v>
      </c>
      <c r="C135" s="606">
        <v>83.628</v>
      </c>
      <c r="D135" s="607">
        <v>-0.371997354201</v>
      </c>
      <c r="E135" s="608">
        <v>0.99557145992899998</v>
      </c>
      <c r="F135" s="606">
        <v>48.000119742540001</v>
      </c>
      <c r="G135" s="607">
        <v>16.00003991418</v>
      </c>
      <c r="H135" s="609">
        <v>4.01</v>
      </c>
      <c r="I135" s="606">
        <v>16.04</v>
      </c>
      <c r="J135" s="607">
        <v>3.9960085818999999E-2</v>
      </c>
      <c r="K135" s="610">
        <v>0.33416583304399999</v>
      </c>
    </row>
    <row r="136" spans="1:11" ht="14.4" customHeight="1" thickBot="1" x14ac:dyDescent="0.35">
      <c r="A136" s="628" t="s">
        <v>436</v>
      </c>
      <c r="B136" s="606">
        <v>6.9999997795160001</v>
      </c>
      <c r="C136" s="606">
        <v>7.3319999999999999</v>
      </c>
      <c r="D136" s="607">
        <v>0.33200022048299999</v>
      </c>
      <c r="E136" s="608">
        <v>1.0474286044200001</v>
      </c>
      <c r="F136" s="606">
        <v>7.0000174624530001</v>
      </c>
      <c r="G136" s="607">
        <v>2.333339154151</v>
      </c>
      <c r="H136" s="609">
        <v>0.61099999999999999</v>
      </c>
      <c r="I136" s="606">
        <v>2.444</v>
      </c>
      <c r="J136" s="607">
        <v>0.110660845848</v>
      </c>
      <c r="K136" s="610">
        <v>0.34914198615999997</v>
      </c>
    </row>
    <row r="137" spans="1:11" ht="14.4" customHeight="1" thickBot="1" x14ac:dyDescent="0.35">
      <c r="A137" s="626" t="s">
        <v>437</v>
      </c>
      <c r="B137" s="606">
        <v>92</v>
      </c>
      <c r="C137" s="606">
        <v>124.25985</v>
      </c>
      <c r="D137" s="607">
        <v>32.25985</v>
      </c>
      <c r="E137" s="608">
        <v>1.3506505434780001</v>
      </c>
      <c r="F137" s="606">
        <v>0</v>
      </c>
      <c r="G137" s="607">
        <v>0</v>
      </c>
      <c r="H137" s="609">
        <v>3.63</v>
      </c>
      <c r="I137" s="606">
        <v>3.63</v>
      </c>
      <c r="J137" s="607">
        <v>3.63</v>
      </c>
      <c r="K137" s="617" t="s">
        <v>308</v>
      </c>
    </row>
    <row r="138" spans="1:11" ht="14.4" customHeight="1" thickBot="1" x14ac:dyDescent="0.35">
      <c r="A138" s="627" t="s">
        <v>438</v>
      </c>
      <c r="B138" s="611">
        <v>92</v>
      </c>
      <c r="C138" s="611">
        <v>100.76134999999999</v>
      </c>
      <c r="D138" s="612">
        <v>8.7613500000000002</v>
      </c>
      <c r="E138" s="618">
        <v>1.095232065217</v>
      </c>
      <c r="F138" s="611">
        <v>0</v>
      </c>
      <c r="G138" s="612">
        <v>0</v>
      </c>
      <c r="H138" s="614">
        <v>0</v>
      </c>
      <c r="I138" s="611">
        <v>0</v>
      </c>
      <c r="J138" s="612">
        <v>0</v>
      </c>
      <c r="K138" s="615" t="s">
        <v>308</v>
      </c>
    </row>
    <row r="139" spans="1:11" ht="14.4" customHeight="1" thickBot="1" x14ac:dyDescent="0.35">
      <c r="A139" s="628" t="s">
        <v>439</v>
      </c>
      <c r="B139" s="606">
        <v>92</v>
      </c>
      <c r="C139" s="606">
        <v>100.76134999999999</v>
      </c>
      <c r="D139" s="607">
        <v>8.7613500000000002</v>
      </c>
      <c r="E139" s="608">
        <v>1.095232065217</v>
      </c>
      <c r="F139" s="606">
        <v>0</v>
      </c>
      <c r="G139" s="607">
        <v>0</v>
      </c>
      <c r="H139" s="609">
        <v>0</v>
      </c>
      <c r="I139" s="606">
        <v>0</v>
      </c>
      <c r="J139" s="607">
        <v>0</v>
      </c>
      <c r="K139" s="617" t="s">
        <v>308</v>
      </c>
    </row>
    <row r="140" spans="1:11" ht="14.4" customHeight="1" thickBot="1" x14ac:dyDescent="0.35">
      <c r="A140" s="627" t="s">
        <v>440</v>
      </c>
      <c r="B140" s="611">
        <v>0</v>
      </c>
      <c r="C140" s="611">
        <v>6.7275</v>
      </c>
      <c r="D140" s="612">
        <v>6.7275</v>
      </c>
      <c r="E140" s="613" t="s">
        <v>309</v>
      </c>
      <c r="F140" s="611">
        <v>0</v>
      </c>
      <c r="G140" s="612">
        <v>0</v>
      </c>
      <c r="H140" s="614">
        <v>0</v>
      </c>
      <c r="I140" s="611">
        <v>0</v>
      </c>
      <c r="J140" s="612">
        <v>0</v>
      </c>
      <c r="K140" s="615" t="s">
        <v>308</v>
      </c>
    </row>
    <row r="141" spans="1:11" ht="14.4" customHeight="1" thickBot="1" x14ac:dyDescent="0.35">
      <c r="A141" s="628" t="s">
        <v>441</v>
      </c>
      <c r="B141" s="606">
        <v>0</v>
      </c>
      <c r="C141" s="606">
        <v>6.7275</v>
      </c>
      <c r="D141" s="607">
        <v>6.7275</v>
      </c>
      <c r="E141" s="616" t="s">
        <v>309</v>
      </c>
      <c r="F141" s="606">
        <v>0</v>
      </c>
      <c r="G141" s="607">
        <v>0</v>
      </c>
      <c r="H141" s="609">
        <v>0</v>
      </c>
      <c r="I141" s="606">
        <v>0</v>
      </c>
      <c r="J141" s="607">
        <v>0</v>
      </c>
      <c r="K141" s="617" t="s">
        <v>308</v>
      </c>
    </row>
    <row r="142" spans="1:11" ht="14.4" customHeight="1" thickBot="1" x14ac:dyDescent="0.35">
      <c r="A142" s="627" t="s">
        <v>442</v>
      </c>
      <c r="B142" s="611">
        <v>0</v>
      </c>
      <c r="C142" s="611">
        <v>16.771000000000001</v>
      </c>
      <c r="D142" s="612">
        <v>16.771000000000001</v>
      </c>
      <c r="E142" s="613" t="s">
        <v>308</v>
      </c>
      <c r="F142" s="611">
        <v>0</v>
      </c>
      <c r="G142" s="612">
        <v>0</v>
      </c>
      <c r="H142" s="614">
        <v>3.63</v>
      </c>
      <c r="I142" s="611">
        <v>3.63</v>
      </c>
      <c r="J142" s="612">
        <v>3.63</v>
      </c>
      <c r="K142" s="615" t="s">
        <v>308</v>
      </c>
    </row>
    <row r="143" spans="1:11" ht="14.4" customHeight="1" thickBot="1" x14ac:dyDescent="0.35">
      <c r="A143" s="628" t="s">
        <v>443</v>
      </c>
      <c r="B143" s="606">
        <v>0</v>
      </c>
      <c r="C143" s="606">
        <v>0</v>
      </c>
      <c r="D143" s="607">
        <v>0</v>
      </c>
      <c r="E143" s="616" t="s">
        <v>308</v>
      </c>
      <c r="F143" s="606">
        <v>0</v>
      </c>
      <c r="G143" s="607">
        <v>0</v>
      </c>
      <c r="H143" s="609">
        <v>3.63</v>
      </c>
      <c r="I143" s="606">
        <v>3.63</v>
      </c>
      <c r="J143" s="607">
        <v>3.63</v>
      </c>
      <c r="K143" s="617" t="s">
        <v>309</v>
      </c>
    </row>
    <row r="144" spans="1:11" ht="14.4" customHeight="1" thickBot="1" x14ac:dyDescent="0.35">
      <c r="A144" s="628" t="s">
        <v>444</v>
      </c>
      <c r="B144" s="606">
        <v>0</v>
      </c>
      <c r="C144" s="606">
        <v>16.771000000000001</v>
      </c>
      <c r="D144" s="607">
        <v>16.771000000000001</v>
      </c>
      <c r="E144" s="616" t="s">
        <v>309</v>
      </c>
      <c r="F144" s="606">
        <v>0</v>
      </c>
      <c r="G144" s="607">
        <v>0</v>
      </c>
      <c r="H144" s="609">
        <v>0</v>
      </c>
      <c r="I144" s="606">
        <v>0</v>
      </c>
      <c r="J144" s="607">
        <v>0</v>
      </c>
      <c r="K144" s="617" t="s">
        <v>308</v>
      </c>
    </row>
    <row r="145" spans="1:11" ht="14.4" customHeight="1" thickBot="1" x14ac:dyDescent="0.35">
      <c r="A145" s="625" t="s">
        <v>445</v>
      </c>
      <c r="B145" s="606">
        <v>0</v>
      </c>
      <c r="C145" s="606">
        <v>2.231E-2</v>
      </c>
      <c r="D145" s="607">
        <v>2.231E-2</v>
      </c>
      <c r="E145" s="616" t="s">
        <v>308</v>
      </c>
      <c r="F145" s="606">
        <v>0</v>
      </c>
      <c r="G145" s="607">
        <v>0</v>
      </c>
      <c r="H145" s="609">
        <v>4.8500000000000001E-3</v>
      </c>
      <c r="I145" s="606">
        <v>0.33048</v>
      </c>
      <c r="J145" s="607">
        <v>0.33048</v>
      </c>
      <c r="K145" s="617" t="s">
        <v>308</v>
      </c>
    </row>
    <row r="146" spans="1:11" ht="14.4" customHeight="1" thickBot="1" x14ac:dyDescent="0.35">
      <c r="A146" s="626" t="s">
        <v>446</v>
      </c>
      <c r="B146" s="606">
        <v>0</v>
      </c>
      <c r="C146" s="606">
        <v>2.231E-2</v>
      </c>
      <c r="D146" s="607">
        <v>2.231E-2</v>
      </c>
      <c r="E146" s="616" t="s">
        <v>308</v>
      </c>
      <c r="F146" s="606">
        <v>0</v>
      </c>
      <c r="G146" s="607">
        <v>0</v>
      </c>
      <c r="H146" s="609">
        <v>4.8500000000000001E-3</v>
      </c>
      <c r="I146" s="606">
        <v>0.33048</v>
      </c>
      <c r="J146" s="607">
        <v>0.33048</v>
      </c>
      <c r="K146" s="617" t="s">
        <v>308</v>
      </c>
    </row>
    <row r="147" spans="1:11" ht="14.4" customHeight="1" thickBot="1" x14ac:dyDescent="0.35">
      <c r="A147" s="627" t="s">
        <v>447</v>
      </c>
      <c r="B147" s="611">
        <v>0</v>
      </c>
      <c r="C147" s="611">
        <v>2.231E-2</v>
      </c>
      <c r="D147" s="612">
        <v>2.231E-2</v>
      </c>
      <c r="E147" s="613" t="s">
        <v>308</v>
      </c>
      <c r="F147" s="611">
        <v>0</v>
      </c>
      <c r="G147" s="612">
        <v>0</v>
      </c>
      <c r="H147" s="614">
        <v>4.8500000000000001E-3</v>
      </c>
      <c r="I147" s="611">
        <v>0.33048</v>
      </c>
      <c r="J147" s="612">
        <v>0.33048</v>
      </c>
      <c r="K147" s="615" t="s">
        <v>308</v>
      </c>
    </row>
    <row r="148" spans="1:11" ht="14.4" customHeight="1" thickBot="1" x14ac:dyDescent="0.35">
      <c r="A148" s="628" t="s">
        <v>448</v>
      </c>
      <c r="B148" s="606">
        <v>0</v>
      </c>
      <c r="C148" s="606">
        <v>2.231E-2</v>
      </c>
      <c r="D148" s="607">
        <v>2.231E-2</v>
      </c>
      <c r="E148" s="616" t="s">
        <v>308</v>
      </c>
      <c r="F148" s="606">
        <v>0</v>
      </c>
      <c r="G148" s="607">
        <v>0</v>
      </c>
      <c r="H148" s="609">
        <v>4.8500000000000001E-3</v>
      </c>
      <c r="I148" s="606">
        <v>0.33048</v>
      </c>
      <c r="J148" s="607">
        <v>0.33048</v>
      </c>
      <c r="K148" s="617" t="s">
        <v>308</v>
      </c>
    </row>
    <row r="149" spans="1:11" ht="14.4" customHeight="1" thickBot="1" x14ac:dyDescent="0.35">
      <c r="A149" s="624" t="s">
        <v>449</v>
      </c>
      <c r="B149" s="606">
        <v>18547.000000004798</v>
      </c>
      <c r="C149" s="606">
        <v>19083.887119999999</v>
      </c>
      <c r="D149" s="607">
        <v>536.88711999516499</v>
      </c>
      <c r="E149" s="608">
        <v>1.0289473834039999</v>
      </c>
      <c r="F149" s="606">
        <v>20438.130740502002</v>
      </c>
      <c r="G149" s="607">
        <v>6812.7102468339899</v>
      </c>
      <c r="H149" s="609">
        <v>1582.5553399999999</v>
      </c>
      <c r="I149" s="606">
        <v>5825.5860000000002</v>
      </c>
      <c r="J149" s="607">
        <v>-987.12424683399399</v>
      </c>
      <c r="K149" s="610">
        <v>0.28503516657</v>
      </c>
    </row>
    <row r="150" spans="1:11" ht="14.4" customHeight="1" thickBot="1" x14ac:dyDescent="0.35">
      <c r="A150" s="625" t="s">
        <v>450</v>
      </c>
      <c r="B150" s="606">
        <v>18510.000000004798</v>
      </c>
      <c r="C150" s="606">
        <v>19028.66619</v>
      </c>
      <c r="D150" s="607">
        <v>518.66618999516095</v>
      </c>
      <c r="E150" s="608">
        <v>1.0280208638570001</v>
      </c>
      <c r="F150" s="606">
        <v>20406.967335343499</v>
      </c>
      <c r="G150" s="607">
        <v>6802.3224451144797</v>
      </c>
      <c r="H150" s="609">
        <v>1578.3961099999999</v>
      </c>
      <c r="I150" s="606">
        <v>5820.5357599999998</v>
      </c>
      <c r="J150" s="607">
        <v>-981.78668511448495</v>
      </c>
      <c r="K150" s="610">
        <v>0.28522296646700002</v>
      </c>
    </row>
    <row r="151" spans="1:11" ht="14.4" customHeight="1" thickBot="1" x14ac:dyDescent="0.35">
      <c r="A151" s="626" t="s">
        <v>451</v>
      </c>
      <c r="B151" s="606">
        <v>18510.000000004798</v>
      </c>
      <c r="C151" s="606">
        <v>19028.66619</v>
      </c>
      <c r="D151" s="607">
        <v>518.66618999516095</v>
      </c>
      <c r="E151" s="608">
        <v>1.0280208638570001</v>
      </c>
      <c r="F151" s="606">
        <v>20406.967335343499</v>
      </c>
      <c r="G151" s="607">
        <v>6802.3224451144797</v>
      </c>
      <c r="H151" s="609">
        <v>1578.3961099999999</v>
      </c>
      <c r="I151" s="606">
        <v>5820.5357599999998</v>
      </c>
      <c r="J151" s="607">
        <v>-981.78668511448495</v>
      </c>
      <c r="K151" s="610">
        <v>0.28522296646700002</v>
      </c>
    </row>
    <row r="152" spans="1:11" ht="14.4" customHeight="1" thickBot="1" x14ac:dyDescent="0.35">
      <c r="A152" s="627" t="s">
        <v>452</v>
      </c>
      <c r="B152" s="611">
        <v>0</v>
      </c>
      <c r="C152" s="611">
        <v>0</v>
      </c>
      <c r="D152" s="612">
        <v>0</v>
      </c>
      <c r="E152" s="618">
        <v>1</v>
      </c>
      <c r="F152" s="611">
        <v>0</v>
      </c>
      <c r="G152" s="612">
        <v>0</v>
      </c>
      <c r="H152" s="614">
        <v>0</v>
      </c>
      <c r="I152" s="611">
        <v>0.249</v>
      </c>
      <c r="J152" s="612">
        <v>0.249</v>
      </c>
      <c r="K152" s="615" t="s">
        <v>309</v>
      </c>
    </row>
    <row r="153" spans="1:11" ht="14.4" customHeight="1" thickBot="1" x14ac:dyDescent="0.35">
      <c r="A153" s="628" t="s">
        <v>453</v>
      </c>
      <c r="B153" s="606">
        <v>0</v>
      </c>
      <c r="C153" s="606">
        <v>0</v>
      </c>
      <c r="D153" s="607">
        <v>0</v>
      </c>
      <c r="E153" s="608">
        <v>1</v>
      </c>
      <c r="F153" s="606">
        <v>0</v>
      </c>
      <c r="G153" s="607">
        <v>0</v>
      </c>
      <c r="H153" s="609">
        <v>0</v>
      </c>
      <c r="I153" s="606">
        <v>0.249</v>
      </c>
      <c r="J153" s="607">
        <v>0.249</v>
      </c>
      <c r="K153" s="617" t="s">
        <v>309</v>
      </c>
    </row>
    <row r="154" spans="1:11" ht="14.4" customHeight="1" thickBot="1" x14ac:dyDescent="0.35">
      <c r="A154" s="627" t="s">
        <v>454</v>
      </c>
      <c r="B154" s="611">
        <v>0</v>
      </c>
      <c r="C154" s="611">
        <v>21.28096</v>
      </c>
      <c r="D154" s="612">
        <v>21.28096</v>
      </c>
      <c r="E154" s="613" t="s">
        <v>309</v>
      </c>
      <c r="F154" s="611">
        <v>20.000002005372998</v>
      </c>
      <c r="G154" s="612">
        <v>6.666667335124</v>
      </c>
      <c r="H154" s="614">
        <v>0</v>
      </c>
      <c r="I154" s="611">
        <v>0</v>
      </c>
      <c r="J154" s="612">
        <v>-6.666667335124</v>
      </c>
      <c r="K154" s="619">
        <v>0</v>
      </c>
    </row>
    <row r="155" spans="1:11" ht="14.4" customHeight="1" thickBot="1" x14ac:dyDescent="0.35">
      <c r="A155" s="628" t="s">
        <v>455</v>
      </c>
      <c r="B155" s="606">
        <v>0</v>
      </c>
      <c r="C155" s="606">
        <v>21.28096</v>
      </c>
      <c r="D155" s="607">
        <v>21.28096</v>
      </c>
      <c r="E155" s="616" t="s">
        <v>309</v>
      </c>
      <c r="F155" s="606">
        <v>20.000002005372998</v>
      </c>
      <c r="G155" s="607">
        <v>6.666667335124</v>
      </c>
      <c r="H155" s="609">
        <v>0</v>
      </c>
      <c r="I155" s="606">
        <v>0</v>
      </c>
      <c r="J155" s="607">
        <v>-6.666667335124</v>
      </c>
      <c r="K155" s="610">
        <v>0</v>
      </c>
    </row>
    <row r="156" spans="1:11" ht="14.4" customHeight="1" thickBot="1" x14ac:dyDescent="0.35">
      <c r="A156" s="627" t="s">
        <v>456</v>
      </c>
      <c r="B156" s="611">
        <v>1</v>
      </c>
      <c r="C156" s="611">
        <v>42.226909999999997</v>
      </c>
      <c r="D156" s="612">
        <v>41.226909999999002</v>
      </c>
      <c r="E156" s="618">
        <v>42.226909999988997</v>
      </c>
      <c r="F156" s="611">
        <v>24.965291667683001</v>
      </c>
      <c r="G156" s="612">
        <v>8.3217638892270003</v>
      </c>
      <c r="H156" s="614">
        <v>0</v>
      </c>
      <c r="I156" s="611">
        <v>0</v>
      </c>
      <c r="J156" s="612">
        <v>-8.3217638892270003</v>
      </c>
      <c r="K156" s="619">
        <v>0</v>
      </c>
    </row>
    <row r="157" spans="1:11" ht="14.4" customHeight="1" thickBot="1" x14ac:dyDescent="0.35">
      <c r="A157" s="628" t="s">
        <v>457</v>
      </c>
      <c r="B157" s="606">
        <v>0</v>
      </c>
      <c r="C157" s="606">
        <v>42.226909999999997</v>
      </c>
      <c r="D157" s="607">
        <v>42.226909999999997</v>
      </c>
      <c r="E157" s="616" t="s">
        <v>309</v>
      </c>
      <c r="F157" s="606">
        <v>24.965291667683001</v>
      </c>
      <c r="G157" s="607">
        <v>8.3217638892270003</v>
      </c>
      <c r="H157" s="609">
        <v>0</v>
      </c>
      <c r="I157" s="606">
        <v>0</v>
      </c>
      <c r="J157" s="607">
        <v>-8.3217638892270003</v>
      </c>
      <c r="K157" s="610">
        <v>0</v>
      </c>
    </row>
    <row r="158" spans="1:11" ht="14.4" customHeight="1" thickBot="1" x14ac:dyDescent="0.35">
      <c r="A158" s="628" t="s">
        <v>458</v>
      </c>
      <c r="B158" s="606">
        <v>1</v>
      </c>
      <c r="C158" s="606">
        <v>0</v>
      </c>
      <c r="D158" s="607">
        <v>-1</v>
      </c>
      <c r="E158" s="608">
        <v>0</v>
      </c>
      <c r="F158" s="606">
        <v>0</v>
      </c>
      <c r="G158" s="607">
        <v>0</v>
      </c>
      <c r="H158" s="609">
        <v>0</v>
      </c>
      <c r="I158" s="606">
        <v>0</v>
      </c>
      <c r="J158" s="607">
        <v>0</v>
      </c>
      <c r="K158" s="617" t="s">
        <v>308</v>
      </c>
    </row>
    <row r="159" spans="1:11" ht="14.4" customHeight="1" thickBot="1" x14ac:dyDescent="0.35">
      <c r="A159" s="627" t="s">
        <v>459</v>
      </c>
      <c r="B159" s="611">
        <v>0</v>
      </c>
      <c r="C159" s="611">
        <v>-0.41</v>
      </c>
      <c r="D159" s="612">
        <v>-0.41</v>
      </c>
      <c r="E159" s="613" t="s">
        <v>309</v>
      </c>
      <c r="F159" s="611">
        <v>0</v>
      </c>
      <c r="G159" s="612">
        <v>0</v>
      </c>
      <c r="H159" s="614">
        <v>0</v>
      </c>
      <c r="I159" s="611">
        <v>0</v>
      </c>
      <c r="J159" s="612">
        <v>0</v>
      </c>
      <c r="K159" s="615" t="s">
        <v>308</v>
      </c>
    </row>
    <row r="160" spans="1:11" ht="14.4" customHeight="1" thickBot="1" x14ac:dyDescent="0.35">
      <c r="A160" s="628" t="s">
        <v>460</v>
      </c>
      <c r="B160" s="606">
        <v>0</v>
      </c>
      <c r="C160" s="606">
        <v>-0.41</v>
      </c>
      <c r="D160" s="607">
        <v>-0.41</v>
      </c>
      <c r="E160" s="616" t="s">
        <v>309</v>
      </c>
      <c r="F160" s="606">
        <v>0</v>
      </c>
      <c r="G160" s="607">
        <v>0</v>
      </c>
      <c r="H160" s="609">
        <v>0</v>
      </c>
      <c r="I160" s="606">
        <v>0</v>
      </c>
      <c r="J160" s="607">
        <v>0</v>
      </c>
      <c r="K160" s="617" t="s">
        <v>308</v>
      </c>
    </row>
    <row r="161" spans="1:11" ht="14.4" customHeight="1" thickBot="1" x14ac:dyDescent="0.35">
      <c r="A161" s="627" t="s">
        <v>461</v>
      </c>
      <c r="B161" s="611">
        <v>18509.000000004798</v>
      </c>
      <c r="C161" s="611">
        <v>18183.73444</v>
      </c>
      <c r="D161" s="612">
        <v>-325.26556000483498</v>
      </c>
      <c r="E161" s="618">
        <v>0.98242662704600003</v>
      </c>
      <c r="F161" s="611">
        <v>20362.002041670399</v>
      </c>
      <c r="G161" s="612">
        <v>6787.3340138901303</v>
      </c>
      <c r="H161" s="614">
        <v>1578.3961099999999</v>
      </c>
      <c r="I161" s="611">
        <v>5811.3448500000004</v>
      </c>
      <c r="J161" s="612">
        <v>-975.989163890133</v>
      </c>
      <c r="K161" s="619">
        <v>0.28540144717100002</v>
      </c>
    </row>
    <row r="162" spans="1:11" ht="14.4" customHeight="1" thickBot="1" x14ac:dyDescent="0.35">
      <c r="A162" s="628" t="s">
        <v>462</v>
      </c>
      <c r="B162" s="606">
        <v>11378.000000003</v>
      </c>
      <c r="C162" s="606">
        <v>9769.5511100000003</v>
      </c>
      <c r="D162" s="607">
        <v>-1608.4488900029801</v>
      </c>
      <c r="E162" s="608">
        <v>0.858635182808</v>
      </c>
      <c r="F162" s="606">
        <v>11670.0011701352</v>
      </c>
      <c r="G162" s="607">
        <v>3890.0003900450802</v>
      </c>
      <c r="H162" s="609">
        <v>775.40968999999996</v>
      </c>
      <c r="I162" s="606">
        <v>3146.81032</v>
      </c>
      <c r="J162" s="607">
        <v>-743.19007004507603</v>
      </c>
      <c r="K162" s="610">
        <v>0.26964952908899997</v>
      </c>
    </row>
    <row r="163" spans="1:11" ht="14.4" customHeight="1" thickBot="1" x14ac:dyDescent="0.35">
      <c r="A163" s="628" t="s">
        <v>463</v>
      </c>
      <c r="B163" s="606">
        <v>7131.0000000018599</v>
      </c>
      <c r="C163" s="606">
        <v>8414.1833299999998</v>
      </c>
      <c r="D163" s="607">
        <v>1283.1833299981399</v>
      </c>
      <c r="E163" s="608">
        <v>1.17994437386</v>
      </c>
      <c r="F163" s="606">
        <v>8692.0008715351705</v>
      </c>
      <c r="G163" s="607">
        <v>2897.3336238450602</v>
      </c>
      <c r="H163" s="609">
        <v>802.98641999999995</v>
      </c>
      <c r="I163" s="606">
        <v>2664.5345299999999</v>
      </c>
      <c r="J163" s="607">
        <v>-232.79909384505601</v>
      </c>
      <c r="K163" s="610">
        <v>0.306550191305</v>
      </c>
    </row>
    <row r="164" spans="1:11" ht="14.4" customHeight="1" thickBot="1" x14ac:dyDescent="0.35">
      <c r="A164" s="627" t="s">
        <v>464</v>
      </c>
      <c r="B164" s="611">
        <v>0</v>
      </c>
      <c r="C164" s="611">
        <v>781.83388000000002</v>
      </c>
      <c r="D164" s="612">
        <v>781.83388000000002</v>
      </c>
      <c r="E164" s="613" t="s">
        <v>308</v>
      </c>
      <c r="F164" s="611">
        <v>0</v>
      </c>
      <c r="G164" s="612">
        <v>0</v>
      </c>
      <c r="H164" s="614">
        <v>0</v>
      </c>
      <c r="I164" s="611">
        <v>8.94191</v>
      </c>
      <c r="J164" s="612">
        <v>8.94191</v>
      </c>
      <c r="K164" s="615" t="s">
        <v>308</v>
      </c>
    </row>
    <row r="165" spans="1:11" ht="14.4" customHeight="1" thickBot="1" x14ac:dyDescent="0.35">
      <c r="A165" s="628" t="s">
        <v>465</v>
      </c>
      <c r="B165" s="606">
        <v>0</v>
      </c>
      <c r="C165" s="606">
        <v>259.13082000000003</v>
      </c>
      <c r="D165" s="607">
        <v>259.13082000000003</v>
      </c>
      <c r="E165" s="616" t="s">
        <v>308</v>
      </c>
      <c r="F165" s="606">
        <v>0</v>
      </c>
      <c r="G165" s="607">
        <v>0</v>
      </c>
      <c r="H165" s="609">
        <v>0</v>
      </c>
      <c r="I165" s="606">
        <v>0</v>
      </c>
      <c r="J165" s="607">
        <v>0</v>
      </c>
      <c r="K165" s="617" t="s">
        <v>308</v>
      </c>
    </row>
    <row r="166" spans="1:11" ht="14.4" customHeight="1" thickBot="1" x14ac:dyDescent="0.35">
      <c r="A166" s="628" t="s">
        <v>466</v>
      </c>
      <c r="B166" s="606">
        <v>0</v>
      </c>
      <c r="C166" s="606">
        <v>522.70306000000005</v>
      </c>
      <c r="D166" s="607">
        <v>522.70306000000005</v>
      </c>
      <c r="E166" s="616" t="s">
        <v>308</v>
      </c>
      <c r="F166" s="606">
        <v>0</v>
      </c>
      <c r="G166" s="607">
        <v>0</v>
      </c>
      <c r="H166" s="609">
        <v>0</v>
      </c>
      <c r="I166" s="606">
        <v>8.94191</v>
      </c>
      <c r="J166" s="607">
        <v>8.94191</v>
      </c>
      <c r="K166" s="617" t="s">
        <v>308</v>
      </c>
    </row>
    <row r="167" spans="1:11" ht="14.4" customHeight="1" thickBot="1" x14ac:dyDescent="0.35">
      <c r="A167" s="625" t="s">
        <v>467</v>
      </c>
      <c r="B167" s="606">
        <v>37</v>
      </c>
      <c r="C167" s="606">
        <v>55.220930000000003</v>
      </c>
      <c r="D167" s="607">
        <v>18.220929999999999</v>
      </c>
      <c r="E167" s="608">
        <v>1.492457567567</v>
      </c>
      <c r="F167" s="606">
        <v>31.163405158532001</v>
      </c>
      <c r="G167" s="607">
        <v>10.38780171951</v>
      </c>
      <c r="H167" s="609">
        <v>4.15923</v>
      </c>
      <c r="I167" s="606">
        <v>5.0502399999999996</v>
      </c>
      <c r="J167" s="607">
        <v>-5.33756171951</v>
      </c>
      <c r="K167" s="610">
        <v>0.16205674489999999</v>
      </c>
    </row>
    <row r="168" spans="1:11" ht="14.4" customHeight="1" thickBot="1" x14ac:dyDescent="0.35">
      <c r="A168" s="626" t="s">
        <v>468</v>
      </c>
      <c r="B168" s="606">
        <v>0</v>
      </c>
      <c r="C168" s="606">
        <v>11.829000000000001</v>
      </c>
      <c r="D168" s="607">
        <v>11.829000000000001</v>
      </c>
      <c r="E168" s="616" t="s">
        <v>308</v>
      </c>
      <c r="F168" s="606">
        <v>0</v>
      </c>
      <c r="G168" s="607">
        <v>0</v>
      </c>
      <c r="H168" s="609">
        <v>0</v>
      </c>
      <c r="I168" s="606">
        <v>0.57301000000000002</v>
      </c>
      <c r="J168" s="607">
        <v>0.57301000000000002</v>
      </c>
      <c r="K168" s="617" t="s">
        <v>308</v>
      </c>
    </row>
    <row r="169" spans="1:11" ht="14.4" customHeight="1" thickBot="1" x14ac:dyDescent="0.35">
      <c r="A169" s="627" t="s">
        <v>469</v>
      </c>
      <c r="B169" s="611">
        <v>0</v>
      </c>
      <c r="C169" s="611">
        <v>11.829000000000001</v>
      </c>
      <c r="D169" s="612">
        <v>11.829000000000001</v>
      </c>
      <c r="E169" s="613" t="s">
        <v>308</v>
      </c>
      <c r="F169" s="611">
        <v>0</v>
      </c>
      <c r="G169" s="612">
        <v>0</v>
      </c>
      <c r="H169" s="614">
        <v>0</v>
      </c>
      <c r="I169" s="611">
        <v>0.57301000000000002</v>
      </c>
      <c r="J169" s="612">
        <v>0.57301000000000002</v>
      </c>
      <c r="K169" s="615" t="s">
        <v>308</v>
      </c>
    </row>
    <row r="170" spans="1:11" ht="14.4" customHeight="1" thickBot="1" x14ac:dyDescent="0.35">
      <c r="A170" s="628" t="s">
        <v>470</v>
      </c>
      <c r="B170" s="606">
        <v>0</v>
      </c>
      <c r="C170" s="606">
        <v>11.829000000000001</v>
      </c>
      <c r="D170" s="607">
        <v>11.829000000000001</v>
      </c>
      <c r="E170" s="616" t="s">
        <v>308</v>
      </c>
      <c r="F170" s="606">
        <v>0</v>
      </c>
      <c r="G170" s="607">
        <v>0</v>
      </c>
      <c r="H170" s="609">
        <v>0</v>
      </c>
      <c r="I170" s="606">
        <v>0.57301000000000002</v>
      </c>
      <c r="J170" s="607">
        <v>0.57301000000000002</v>
      </c>
      <c r="K170" s="617" t="s">
        <v>308</v>
      </c>
    </row>
    <row r="171" spans="1:11" ht="14.4" customHeight="1" thickBot="1" x14ac:dyDescent="0.35">
      <c r="A171" s="631" t="s">
        <v>471</v>
      </c>
      <c r="B171" s="611">
        <v>37</v>
      </c>
      <c r="C171" s="611">
        <v>43.391930000000002</v>
      </c>
      <c r="D171" s="612">
        <v>6.3919300000000003</v>
      </c>
      <c r="E171" s="618">
        <v>1.172754864864</v>
      </c>
      <c r="F171" s="611">
        <v>31.163405158532001</v>
      </c>
      <c r="G171" s="612">
        <v>10.38780171951</v>
      </c>
      <c r="H171" s="614">
        <v>4.15923</v>
      </c>
      <c r="I171" s="611">
        <v>4.4772299999999996</v>
      </c>
      <c r="J171" s="612">
        <v>-5.91057171951</v>
      </c>
      <c r="K171" s="619">
        <v>0.14366947312700001</v>
      </c>
    </row>
    <row r="172" spans="1:11" ht="14.4" customHeight="1" thickBot="1" x14ac:dyDescent="0.35">
      <c r="A172" s="627" t="s">
        <v>472</v>
      </c>
      <c r="B172" s="611">
        <v>0</v>
      </c>
      <c r="C172" s="611">
        <v>2.0000000000000002E-5</v>
      </c>
      <c r="D172" s="612">
        <v>2.0000000000000002E-5</v>
      </c>
      <c r="E172" s="613" t="s">
        <v>308</v>
      </c>
      <c r="F172" s="611">
        <v>0</v>
      </c>
      <c r="G172" s="612">
        <v>0</v>
      </c>
      <c r="H172" s="614">
        <v>0</v>
      </c>
      <c r="I172" s="611">
        <v>0</v>
      </c>
      <c r="J172" s="612">
        <v>0</v>
      </c>
      <c r="K172" s="615" t="s">
        <v>308</v>
      </c>
    </row>
    <row r="173" spans="1:11" ht="14.4" customHeight="1" thickBot="1" x14ac:dyDescent="0.35">
      <c r="A173" s="628" t="s">
        <v>473</v>
      </c>
      <c r="B173" s="606">
        <v>0</v>
      </c>
      <c r="C173" s="606">
        <v>2.0000000000000002E-5</v>
      </c>
      <c r="D173" s="607">
        <v>2.0000000000000002E-5</v>
      </c>
      <c r="E173" s="616" t="s">
        <v>308</v>
      </c>
      <c r="F173" s="606">
        <v>0</v>
      </c>
      <c r="G173" s="607">
        <v>0</v>
      </c>
      <c r="H173" s="609">
        <v>0</v>
      </c>
      <c r="I173" s="606">
        <v>0</v>
      </c>
      <c r="J173" s="607">
        <v>0</v>
      </c>
      <c r="K173" s="617" t="s">
        <v>308</v>
      </c>
    </row>
    <row r="174" spans="1:11" ht="14.4" customHeight="1" thickBot="1" x14ac:dyDescent="0.35">
      <c r="A174" s="627" t="s">
        <v>474</v>
      </c>
      <c r="B174" s="611">
        <v>37</v>
      </c>
      <c r="C174" s="611">
        <v>26.554379999999998</v>
      </c>
      <c r="D174" s="612">
        <v>-10.44562</v>
      </c>
      <c r="E174" s="618">
        <v>0.71768594594500001</v>
      </c>
      <c r="F174" s="611">
        <v>31.163405158532001</v>
      </c>
      <c r="G174" s="612">
        <v>10.38780171951</v>
      </c>
      <c r="H174" s="614">
        <v>4.15923</v>
      </c>
      <c r="I174" s="611">
        <v>4.4772299999999996</v>
      </c>
      <c r="J174" s="612">
        <v>-5.91057171951</v>
      </c>
      <c r="K174" s="619">
        <v>0.14366947312700001</v>
      </c>
    </row>
    <row r="175" spans="1:11" ht="14.4" customHeight="1" thickBot="1" x14ac:dyDescent="0.35">
      <c r="A175" s="628" t="s">
        <v>475</v>
      </c>
      <c r="B175" s="606">
        <v>0</v>
      </c>
      <c r="C175" s="606">
        <v>0.46100000000000002</v>
      </c>
      <c r="D175" s="607">
        <v>0.46100000000000002</v>
      </c>
      <c r="E175" s="616" t="s">
        <v>308</v>
      </c>
      <c r="F175" s="606">
        <v>0.45796230795300003</v>
      </c>
      <c r="G175" s="607">
        <v>0.15265410265099999</v>
      </c>
      <c r="H175" s="609">
        <v>2.7E-2</v>
      </c>
      <c r="I175" s="606">
        <v>4.4999999999999998E-2</v>
      </c>
      <c r="J175" s="607">
        <v>-0.10765410265100001</v>
      </c>
      <c r="K175" s="610">
        <v>9.8261361727999999E-2</v>
      </c>
    </row>
    <row r="176" spans="1:11" ht="14.4" customHeight="1" thickBot="1" x14ac:dyDescent="0.35">
      <c r="A176" s="628" t="s">
        <v>476</v>
      </c>
      <c r="B176" s="606">
        <v>37</v>
      </c>
      <c r="C176" s="606">
        <v>26.09338</v>
      </c>
      <c r="D176" s="607">
        <v>-10.90662</v>
      </c>
      <c r="E176" s="608">
        <v>0.70522648648599995</v>
      </c>
      <c r="F176" s="606">
        <v>30.705442850577999</v>
      </c>
      <c r="G176" s="607">
        <v>10.235147616859001</v>
      </c>
      <c r="H176" s="609">
        <v>4.1322299999999998</v>
      </c>
      <c r="I176" s="606">
        <v>4.4322299999999997</v>
      </c>
      <c r="J176" s="607">
        <v>-5.8029176168590002</v>
      </c>
      <c r="K176" s="610">
        <v>0.144346721249</v>
      </c>
    </row>
    <row r="177" spans="1:11" ht="14.4" customHeight="1" thickBot="1" x14ac:dyDescent="0.35">
      <c r="A177" s="627" t="s">
        <v>477</v>
      </c>
      <c r="B177" s="611">
        <v>0</v>
      </c>
      <c r="C177" s="611">
        <v>6.6530000000000006E-2</v>
      </c>
      <c r="D177" s="612">
        <v>6.6530000000000006E-2</v>
      </c>
      <c r="E177" s="613" t="s">
        <v>309</v>
      </c>
      <c r="F177" s="611">
        <v>0</v>
      </c>
      <c r="G177" s="612">
        <v>0</v>
      </c>
      <c r="H177" s="614">
        <v>0</v>
      </c>
      <c r="I177" s="611">
        <v>0</v>
      </c>
      <c r="J177" s="612">
        <v>0</v>
      </c>
      <c r="K177" s="615" t="s">
        <v>308</v>
      </c>
    </row>
    <row r="178" spans="1:11" ht="14.4" customHeight="1" thickBot="1" x14ac:dyDescent="0.35">
      <c r="A178" s="628" t="s">
        <v>478</v>
      </c>
      <c r="B178" s="606">
        <v>0</v>
      </c>
      <c r="C178" s="606">
        <v>6.6530000000000006E-2</v>
      </c>
      <c r="D178" s="607">
        <v>6.6530000000000006E-2</v>
      </c>
      <c r="E178" s="616" t="s">
        <v>309</v>
      </c>
      <c r="F178" s="606">
        <v>0</v>
      </c>
      <c r="G178" s="607">
        <v>0</v>
      </c>
      <c r="H178" s="609">
        <v>0</v>
      </c>
      <c r="I178" s="606">
        <v>0</v>
      </c>
      <c r="J178" s="607">
        <v>0</v>
      </c>
      <c r="K178" s="617" t="s">
        <v>308</v>
      </c>
    </row>
    <row r="179" spans="1:11" ht="14.4" customHeight="1" thickBot="1" x14ac:dyDescent="0.35">
      <c r="A179" s="627" t="s">
        <v>479</v>
      </c>
      <c r="B179" s="611">
        <v>0</v>
      </c>
      <c r="C179" s="611">
        <v>16.771000000000001</v>
      </c>
      <c r="D179" s="612">
        <v>16.771000000000001</v>
      </c>
      <c r="E179" s="613" t="s">
        <v>309</v>
      </c>
      <c r="F179" s="611">
        <v>0</v>
      </c>
      <c r="G179" s="612">
        <v>0</v>
      </c>
      <c r="H179" s="614">
        <v>0</v>
      </c>
      <c r="I179" s="611">
        <v>0</v>
      </c>
      <c r="J179" s="612">
        <v>0</v>
      </c>
      <c r="K179" s="615" t="s">
        <v>308</v>
      </c>
    </row>
    <row r="180" spans="1:11" ht="14.4" customHeight="1" thickBot="1" x14ac:dyDescent="0.35">
      <c r="A180" s="628" t="s">
        <v>480</v>
      </c>
      <c r="B180" s="606">
        <v>0</v>
      </c>
      <c r="C180" s="606">
        <v>16.771000000000001</v>
      </c>
      <c r="D180" s="607">
        <v>16.771000000000001</v>
      </c>
      <c r="E180" s="616" t="s">
        <v>309</v>
      </c>
      <c r="F180" s="606">
        <v>0</v>
      </c>
      <c r="G180" s="607">
        <v>0</v>
      </c>
      <c r="H180" s="609">
        <v>0</v>
      </c>
      <c r="I180" s="606">
        <v>0</v>
      </c>
      <c r="J180" s="607">
        <v>0</v>
      </c>
      <c r="K180" s="617" t="s">
        <v>308</v>
      </c>
    </row>
    <row r="181" spans="1:11" ht="14.4" customHeight="1" thickBot="1" x14ac:dyDescent="0.35">
      <c r="A181" s="624" t="s">
        <v>481</v>
      </c>
      <c r="B181" s="606">
        <v>4672.6531034008503</v>
      </c>
      <c r="C181" s="606">
        <v>5101.7035400000104</v>
      </c>
      <c r="D181" s="607">
        <v>429.05043659915998</v>
      </c>
      <c r="E181" s="608">
        <v>1.0918215898129999</v>
      </c>
      <c r="F181" s="606">
        <v>0</v>
      </c>
      <c r="G181" s="607">
        <v>0</v>
      </c>
      <c r="H181" s="609">
        <v>408.03687000000002</v>
      </c>
      <c r="I181" s="606">
        <v>1672.84167</v>
      </c>
      <c r="J181" s="607">
        <v>1672.84167</v>
      </c>
      <c r="K181" s="617" t="s">
        <v>309</v>
      </c>
    </row>
    <row r="182" spans="1:11" ht="14.4" customHeight="1" thickBot="1" x14ac:dyDescent="0.35">
      <c r="A182" s="629" t="s">
        <v>482</v>
      </c>
      <c r="B182" s="611">
        <v>4672.6531034008503</v>
      </c>
      <c r="C182" s="611">
        <v>5101.7035400000104</v>
      </c>
      <c r="D182" s="612">
        <v>429.05043659915998</v>
      </c>
      <c r="E182" s="618">
        <v>1.0918215898129999</v>
      </c>
      <c r="F182" s="611">
        <v>0</v>
      </c>
      <c r="G182" s="612">
        <v>0</v>
      </c>
      <c r="H182" s="614">
        <v>408.03687000000002</v>
      </c>
      <c r="I182" s="611">
        <v>1672.84167</v>
      </c>
      <c r="J182" s="612">
        <v>1672.84167</v>
      </c>
      <c r="K182" s="615" t="s">
        <v>309</v>
      </c>
    </row>
    <row r="183" spans="1:11" ht="14.4" customHeight="1" thickBot="1" x14ac:dyDescent="0.35">
      <c r="A183" s="631" t="s">
        <v>54</v>
      </c>
      <c r="B183" s="611">
        <v>4672.6531034008503</v>
      </c>
      <c r="C183" s="611">
        <v>5101.7035400000104</v>
      </c>
      <c r="D183" s="612">
        <v>429.05043659915998</v>
      </c>
      <c r="E183" s="618">
        <v>1.0918215898129999</v>
      </c>
      <c r="F183" s="611">
        <v>0</v>
      </c>
      <c r="G183" s="612">
        <v>0</v>
      </c>
      <c r="H183" s="614">
        <v>408.03687000000002</v>
      </c>
      <c r="I183" s="611">
        <v>1672.84167</v>
      </c>
      <c r="J183" s="612">
        <v>1672.84167</v>
      </c>
      <c r="K183" s="615" t="s">
        <v>309</v>
      </c>
    </row>
    <row r="184" spans="1:11" ht="14.4" customHeight="1" thickBot="1" x14ac:dyDescent="0.35">
      <c r="A184" s="627" t="s">
        <v>483</v>
      </c>
      <c r="B184" s="611">
        <v>95.340636362989002</v>
      </c>
      <c r="C184" s="611">
        <v>97.196749999999994</v>
      </c>
      <c r="D184" s="612">
        <v>1.85611363701</v>
      </c>
      <c r="E184" s="618">
        <v>1.0194682320970001</v>
      </c>
      <c r="F184" s="611">
        <v>0</v>
      </c>
      <c r="G184" s="612">
        <v>0</v>
      </c>
      <c r="H184" s="614">
        <v>8.0980000000000008</v>
      </c>
      <c r="I184" s="611">
        <v>32.271999999999998</v>
      </c>
      <c r="J184" s="612">
        <v>32.271999999999998</v>
      </c>
      <c r="K184" s="615" t="s">
        <v>309</v>
      </c>
    </row>
    <row r="185" spans="1:11" ht="14.4" customHeight="1" thickBot="1" x14ac:dyDescent="0.35">
      <c r="A185" s="628" t="s">
        <v>484</v>
      </c>
      <c r="B185" s="606">
        <v>95.340636362989002</v>
      </c>
      <c r="C185" s="606">
        <v>97.196749999999994</v>
      </c>
      <c r="D185" s="607">
        <v>1.85611363701</v>
      </c>
      <c r="E185" s="608">
        <v>1.0194682320970001</v>
      </c>
      <c r="F185" s="606">
        <v>0</v>
      </c>
      <c r="G185" s="607">
        <v>0</v>
      </c>
      <c r="H185" s="609">
        <v>8.0980000000000008</v>
      </c>
      <c r="I185" s="606">
        <v>32.271999999999998</v>
      </c>
      <c r="J185" s="607">
        <v>32.271999999999998</v>
      </c>
      <c r="K185" s="617" t="s">
        <v>309</v>
      </c>
    </row>
    <row r="186" spans="1:11" ht="14.4" customHeight="1" thickBot="1" x14ac:dyDescent="0.35">
      <c r="A186" s="627" t="s">
        <v>485</v>
      </c>
      <c r="B186" s="611">
        <v>195.71886633703801</v>
      </c>
      <c r="C186" s="611">
        <v>114.89424</v>
      </c>
      <c r="D186" s="612">
        <v>-80.824626337037998</v>
      </c>
      <c r="E186" s="618">
        <v>0.58703712192000002</v>
      </c>
      <c r="F186" s="611">
        <v>0</v>
      </c>
      <c r="G186" s="612">
        <v>0</v>
      </c>
      <c r="H186" s="614">
        <v>17.458500000000001</v>
      </c>
      <c r="I186" s="611">
        <v>46.9131</v>
      </c>
      <c r="J186" s="612">
        <v>46.9131</v>
      </c>
      <c r="K186" s="615" t="s">
        <v>309</v>
      </c>
    </row>
    <row r="187" spans="1:11" ht="14.4" customHeight="1" thickBot="1" x14ac:dyDescent="0.35">
      <c r="A187" s="628" t="s">
        <v>486</v>
      </c>
      <c r="B187" s="606">
        <v>142.365549493375</v>
      </c>
      <c r="C187" s="606">
        <v>91.02</v>
      </c>
      <c r="D187" s="607">
        <v>-51.345549493375003</v>
      </c>
      <c r="E187" s="608">
        <v>0.63934006734000004</v>
      </c>
      <c r="F187" s="606">
        <v>0</v>
      </c>
      <c r="G187" s="607">
        <v>0</v>
      </c>
      <c r="H187" s="609">
        <v>16.649999999999999</v>
      </c>
      <c r="I187" s="606">
        <v>39.96</v>
      </c>
      <c r="J187" s="607">
        <v>39.96</v>
      </c>
      <c r="K187" s="617" t="s">
        <v>309</v>
      </c>
    </row>
    <row r="188" spans="1:11" ht="14.4" customHeight="1" thickBot="1" x14ac:dyDescent="0.35">
      <c r="A188" s="628" t="s">
        <v>487</v>
      </c>
      <c r="B188" s="606">
        <v>41.418404025880001</v>
      </c>
      <c r="C188" s="606">
        <v>14.301600000000001</v>
      </c>
      <c r="D188" s="607">
        <v>-27.11680402588</v>
      </c>
      <c r="E188" s="608">
        <v>0.34529577699399999</v>
      </c>
      <c r="F188" s="606">
        <v>0</v>
      </c>
      <c r="G188" s="607">
        <v>0</v>
      </c>
      <c r="H188" s="609">
        <v>0</v>
      </c>
      <c r="I188" s="606">
        <v>3.5720999999999998</v>
      </c>
      <c r="J188" s="607">
        <v>3.5720999999999998</v>
      </c>
      <c r="K188" s="617" t="s">
        <v>309</v>
      </c>
    </row>
    <row r="189" spans="1:11" ht="14.4" customHeight="1" thickBot="1" x14ac:dyDescent="0.35">
      <c r="A189" s="628" t="s">
        <v>488</v>
      </c>
      <c r="B189" s="606">
        <v>11.934912817781999</v>
      </c>
      <c r="C189" s="606">
        <v>9.5726399999999998</v>
      </c>
      <c r="D189" s="607">
        <v>-2.3622728177819998</v>
      </c>
      <c r="E189" s="608">
        <v>0.80207037505400003</v>
      </c>
      <c r="F189" s="606">
        <v>0</v>
      </c>
      <c r="G189" s="607">
        <v>0</v>
      </c>
      <c r="H189" s="609">
        <v>0.8085</v>
      </c>
      <c r="I189" s="606">
        <v>3.3809999999999998</v>
      </c>
      <c r="J189" s="607">
        <v>3.3809999999999998</v>
      </c>
      <c r="K189" s="617" t="s">
        <v>309</v>
      </c>
    </row>
    <row r="190" spans="1:11" ht="14.4" customHeight="1" thickBot="1" x14ac:dyDescent="0.35">
      <c r="A190" s="627" t="s">
        <v>489</v>
      </c>
      <c r="B190" s="611">
        <v>1184.3845660091199</v>
      </c>
      <c r="C190" s="611">
        <v>1179.1632400000001</v>
      </c>
      <c r="D190" s="612">
        <v>-5.2213260091200002</v>
      </c>
      <c r="E190" s="618">
        <v>0.99559152815800001</v>
      </c>
      <c r="F190" s="611">
        <v>0</v>
      </c>
      <c r="G190" s="612">
        <v>0</v>
      </c>
      <c r="H190" s="614">
        <v>95.723929999999996</v>
      </c>
      <c r="I190" s="611">
        <v>387.06867999999997</v>
      </c>
      <c r="J190" s="612">
        <v>387.06867999999997</v>
      </c>
      <c r="K190" s="615" t="s">
        <v>309</v>
      </c>
    </row>
    <row r="191" spans="1:11" ht="14.4" customHeight="1" thickBot="1" x14ac:dyDescent="0.35">
      <c r="A191" s="628" t="s">
        <v>490</v>
      </c>
      <c r="B191" s="606">
        <v>1184.3845660091199</v>
      </c>
      <c r="C191" s="606">
        <v>1179.1632400000001</v>
      </c>
      <c r="D191" s="607">
        <v>-5.2213260091200002</v>
      </c>
      <c r="E191" s="608">
        <v>0.99559152815800001</v>
      </c>
      <c r="F191" s="606">
        <v>0</v>
      </c>
      <c r="G191" s="607">
        <v>0</v>
      </c>
      <c r="H191" s="609">
        <v>95.723929999999996</v>
      </c>
      <c r="I191" s="606">
        <v>387.06867999999997</v>
      </c>
      <c r="J191" s="607">
        <v>387.06867999999997</v>
      </c>
      <c r="K191" s="617" t="s">
        <v>309</v>
      </c>
    </row>
    <row r="192" spans="1:11" ht="14.4" customHeight="1" thickBot="1" x14ac:dyDescent="0.35">
      <c r="A192" s="627" t="s">
        <v>491</v>
      </c>
      <c r="B192" s="611">
        <v>0</v>
      </c>
      <c r="C192" s="611">
        <v>2.0649999999999999</v>
      </c>
      <c r="D192" s="612">
        <v>2.0649999999999999</v>
      </c>
      <c r="E192" s="613" t="s">
        <v>308</v>
      </c>
      <c r="F192" s="611">
        <v>0</v>
      </c>
      <c r="G192" s="612">
        <v>0</v>
      </c>
      <c r="H192" s="614">
        <v>0.35</v>
      </c>
      <c r="I192" s="611">
        <v>0.84699999999999998</v>
      </c>
      <c r="J192" s="612">
        <v>0.84699999999999998</v>
      </c>
      <c r="K192" s="615" t="s">
        <v>309</v>
      </c>
    </row>
    <row r="193" spans="1:11" ht="14.4" customHeight="1" thickBot="1" x14ac:dyDescent="0.35">
      <c r="A193" s="628" t="s">
        <v>492</v>
      </c>
      <c r="B193" s="606">
        <v>0</v>
      </c>
      <c r="C193" s="606">
        <v>2.0649999999999999</v>
      </c>
      <c r="D193" s="607">
        <v>2.0649999999999999</v>
      </c>
      <c r="E193" s="616" t="s">
        <v>308</v>
      </c>
      <c r="F193" s="606">
        <v>0</v>
      </c>
      <c r="G193" s="607">
        <v>0</v>
      </c>
      <c r="H193" s="609">
        <v>0.35</v>
      </c>
      <c r="I193" s="606">
        <v>0.84699999999999998</v>
      </c>
      <c r="J193" s="607">
        <v>0.84699999999999998</v>
      </c>
      <c r="K193" s="617" t="s">
        <v>309</v>
      </c>
    </row>
    <row r="194" spans="1:11" ht="14.4" customHeight="1" thickBot="1" x14ac:dyDescent="0.35">
      <c r="A194" s="627" t="s">
        <v>493</v>
      </c>
      <c r="B194" s="611">
        <v>626</v>
      </c>
      <c r="C194" s="611">
        <v>571.48968000000002</v>
      </c>
      <c r="D194" s="612">
        <v>-54.510319999998998</v>
      </c>
      <c r="E194" s="618">
        <v>0.91292281150099996</v>
      </c>
      <c r="F194" s="611">
        <v>0</v>
      </c>
      <c r="G194" s="612">
        <v>0</v>
      </c>
      <c r="H194" s="614">
        <v>31.361059999999998</v>
      </c>
      <c r="I194" s="611">
        <v>145.89221000000001</v>
      </c>
      <c r="J194" s="612">
        <v>145.89221000000001</v>
      </c>
      <c r="K194" s="615" t="s">
        <v>309</v>
      </c>
    </row>
    <row r="195" spans="1:11" ht="14.4" customHeight="1" thickBot="1" x14ac:dyDescent="0.35">
      <c r="A195" s="628" t="s">
        <v>494</v>
      </c>
      <c r="B195" s="606">
        <v>626</v>
      </c>
      <c r="C195" s="606">
        <v>571.48968000000002</v>
      </c>
      <c r="D195" s="607">
        <v>-54.510319999998998</v>
      </c>
      <c r="E195" s="608">
        <v>0.91292281150099996</v>
      </c>
      <c r="F195" s="606">
        <v>0</v>
      </c>
      <c r="G195" s="607">
        <v>0</v>
      </c>
      <c r="H195" s="609">
        <v>31.361059999999998</v>
      </c>
      <c r="I195" s="606">
        <v>145.89221000000001</v>
      </c>
      <c r="J195" s="607">
        <v>145.89221000000001</v>
      </c>
      <c r="K195" s="617" t="s">
        <v>309</v>
      </c>
    </row>
    <row r="196" spans="1:11" ht="14.4" customHeight="1" thickBot="1" x14ac:dyDescent="0.35">
      <c r="A196" s="627" t="s">
        <v>495</v>
      </c>
      <c r="B196" s="611">
        <v>0</v>
      </c>
      <c r="C196" s="611">
        <v>622.88588000000095</v>
      </c>
      <c r="D196" s="612">
        <v>622.88588000000095</v>
      </c>
      <c r="E196" s="613" t="s">
        <v>308</v>
      </c>
      <c r="F196" s="611">
        <v>0</v>
      </c>
      <c r="G196" s="612">
        <v>0</v>
      </c>
      <c r="H196" s="614">
        <v>41.511859999999999</v>
      </c>
      <c r="I196" s="611">
        <v>243.82485</v>
      </c>
      <c r="J196" s="612">
        <v>243.82485</v>
      </c>
      <c r="K196" s="615" t="s">
        <v>309</v>
      </c>
    </row>
    <row r="197" spans="1:11" ht="14.4" customHeight="1" thickBot="1" x14ac:dyDescent="0.35">
      <c r="A197" s="628" t="s">
        <v>496</v>
      </c>
      <c r="B197" s="606">
        <v>0</v>
      </c>
      <c r="C197" s="606">
        <v>0.33</v>
      </c>
      <c r="D197" s="607">
        <v>0.33</v>
      </c>
      <c r="E197" s="616" t="s">
        <v>309</v>
      </c>
      <c r="F197" s="606">
        <v>0</v>
      </c>
      <c r="G197" s="607">
        <v>0</v>
      </c>
      <c r="H197" s="609">
        <v>0</v>
      </c>
      <c r="I197" s="606">
        <v>0</v>
      </c>
      <c r="J197" s="607">
        <v>0</v>
      </c>
      <c r="K197" s="610">
        <v>0</v>
      </c>
    </row>
    <row r="198" spans="1:11" ht="14.4" customHeight="1" thickBot="1" x14ac:dyDescent="0.35">
      <c r="A198" s="628" t="s">
        <v>497</v>
      </c>
      <c r="B198" s="606">
        <v>0</v>
      </c>
      <c r="C198" s="606">
        <v>622.55588000000103</v>
      </c>
      <c r="D198" s="607">
        <v>622.55588000000103</v>
      </c>
      <c r="E198" s="616" t="s">
        <v>308</v>
      </c>
      <c r="F198" s="606">
        <v>0</v>
      </c>
      <c r="G198" s="607">
        <v>0</v>
      </c>
      <c r="H198" s="609">
        <v>41.511859999999999</v>
      </c>
      <c r="I198" s="606">
        <v>243.82485</v>
      </c>
      <c r="J198" s="607">
        <v>243.82485</v>
      </c>
      <c r="K198" s="617" t="s">
        <v>309</v>
      </c>
    </row>
    <row r="199" spans="1:11" ht="14.4" customHeight="1" thickBot="1" x14ac:dyDescent="0.35">
      <c r="A199" s="627" t="s">
        <v>498</v>
      </c>
      <c r="B199" s="611">
        <v>2571.2090346916998</v>
      </c>
      <c r="C199" s="611">
        <v>2514.00875</v>
      </c>
      <c r="D199" s="612">
        <v>-57.200284691693</v>
      </c>
      <c r="E199" s="618">
        <v>0.977753545542</v>
      </c>
      <c r="F199" s="611">
        <v>0</v>
      </c>
      <c r="G199" s="612">
        <v>0</v>
      </c>
      <c r="H199" s="614">
        <v>213.53352000000001</v>
      </c>
      <c r="I199" s="611">
        <v>816.02382999999998</v>
      </c>
      <c r="J199" s="612">
        <v>816.02382999999998</v>
      </c>
      <c r="K199" s="615" t="s">
        <v>309</v>
      </c>
    </row>
    <row r="200" spans="1:11" ht="14.4" customHeight="1" thickBot="1" x14ac:dyDescent="0.35">
      <c r="A200" s="628" t="s">
        <v>499</v>
      </c>
      <c r="B200" s="606">
        <v>2571.2090346916998</v>
      </c>
      <c r="C200" s="606">
        <v>2514.00875</v>
      </c>
      <c r="D200" s="607">
        <v>-57.200284691693</v>
      </c>
      <c r="E200" s="608">
        <v>0.977753545542</v>
      </c>
      <c r="F200" s="606">
        <v>0</v>
      </c>
      <c r="G200" s="607">
        <v>0</v>
      </c>
      <c r="H200" s="609">
        <v>213.53352000000001</v>
      </c>
      <c r="I200" s="606">
        <v>816.02382999999998</v>
      </c>
      <c r="J200" s="607">
        <v>816.02382999999998</v>
      </c>
      <c r="K200" s="617" t="s">
        <v>309</v>
      </c>
    </row>
    <row r="201" spans="1:11" ht="14.4" customHeight="1" thickBot="1" x14ac:dyDescent="0.35">
      <c r="A201" s="632" t="s">
        <v>500</v>
      </c>
      <c r="B201" s="611">
        <v>0</v>
      </c>
      <c r="C201" s="611">
        <v>0.33</v>
      </c>
      <c r="D201" s="612">
        <v>0.33</v>
      </c>
      <c r="E201" s="613" t="s">
        <v>308</v>
      </c>
      <c r="F201" s="611">
        <v>0</v>
      </c>
      <c r="G201" s="612">
        <v>0</v>
      </c>
      <c r="H201" s="614">
        <v>0</v>
      </c>
      <c r="I201" s="611">
        <v>0</v>
      </c>
      <c r="J201" s="612">
        <v>0</v>
      </c>
      <c r="K201" s="619">
        <v>0</v>
      </c>
    </row>
    <row r="202" spans="1:11" ht="14.4" customHeight="1" thickBot="1" x14ac:dyDescent="0.35">
      <c r="A202" s="629" t="s">
        <v>501</v>
      </c>
      <c r="B202" s="611">
        <v>0</v>
      </c>
      <c r="C202" s="611">
        <v>0.33</v>
      </c>
      <c r="D202" s="612">
        <v>0.33</v>
      </c>
      <c r="E202" s="613" t="s">
        <v>308</v>
      </c>
      <c r="F202" s="611">
        <v>0</v>
      </c>
      <c r="G202" s="612">
        <v>0</v>
      </c>
      <c r="H202" s="614">
        <v>0</v>
      </c>
      <c r="I202" s="611">
        <v>0</v>
      </c>
      <c r="J202" s="612">
        <v>0</v>
      </c>
      <c r="K202" s="619">
        <v>0</v>
      </c>
    </row>
    <row r="203" spans="1:11" ht="14.4" customHeight="1" thickBot="1" x14ac:dyDescent="0.35">
      <c r="A203" s="631" t="s">
        <v>502</v>
      </c>
      <c r="B203" s="611">
        <v>0</v>
      </c>
      <c r="C203" s="611">
        <v>0.33</v>
      </c>
      <c r="D203" s="612">
        <v>0.33</v>
      </c>
      <c r="E203" s="613" t="s">
        <v>308</v>
      </c>
      <c r="F203" s="611">
        <v>0</v>
      </c>
      <c r="G203" s="612">
        <v>0</v>
      </c>
      <c r="H203" s="614">
        <v>0</v>
      </c>
      <c r="I203" s="611">
        <v>0</v>
      </c>
      <c r="J203" s="612">
        <v>0</v>
      </c>
      <c r="K203" s="619">
        <v>0</v>
      </c>
    </row>
    <row r="204" spans="1:11" ht="14.4" customHeight="1" thickBot="1" x14ac:dyDescent="0.35">
      <c r="A204" s="627" t="s">
        <v>503</v>
      </c>
      <c r="B204" s="611">
        <v>0</v>
      </c>
      <c r="C204" s="611">
        <v>0.33</v>
      </c>
      <c r="D204" s="612">
        <v>0.33</v>
      </c>
      <c r="E204" s="613" t="s">
        <v>309</v>
      </c>
      <c r="F204" s="611">
        <v>0</v>
      </c>
      <c r="G204" s="612">
        <v>0</v>
      </c>
      <c r="H204" s="614">
        <v>0</v>
      </c>
      <c r="I204" s="611">
        <v>0</v>
      </c>
      <c r="J204" s="612">
        <v>0</v>
      </c>
      <c r="K204" s="619">
        <v>0</v>
      </c>
    </row>
    <row r="205" spans="1:11" ht="14.4" customHeight="1" thickBot="1" x14ac:dyDescent="0.35">
      <c r="A205" s="628" t="s">
        <v>504</v>
      </c>
      <c r="B205" s="606">
        <v>0</v>
      </c>
      <c r="C205" s="606">
        <v>0.33</v>
      </c>
      <c r="D205" s="607">
        <v>0.33</v>
      </c>
      <c r="E205" s="616" t="s">
        <v>309</v>
      </c>
      <c r="F205" s="606">
        <v>0</v>
      </c>
      <c r="G205" s="607">
        <v>0</v>
      </c>
      <c r="H205" s="609">
        <v>0</v>
      </c>
      <c r="I205" s="606">
        <v>0</v>
      </c>
      <c r="J205" s="607">
        <v>0</v>
      </c>
      <c r="K205" s="610">
        <v>0</v>
      </c>
    </row>
    <row r="206" spans="1:11" ht="14.4" customHeight="1" thickBot="1" x14ac:dyDescent="0.35">
      <c r="A206" s="633"/>
      <c r="B206" s="606">
        <v>-17034.7463630944</v>
      </c>
      <c r="C206" s="606">
        <v>-17679.93058</v>
      </c>
      <c r="D206" s="607">
        <v>-645.18421690557796</v>
      </c>
      <c r="E206" s="608">
        <v>1.0378746007220001</v>
      </c>
      <c r="F206" s="606">
        <v>-11052.1003361972</v>
      </c>
      <c r="G206" s="607">
        <v>-3684.0334453990799</v>
      </c>
      <c r="H206" s="609">
        <v>-1343.14005</v>
      </c>
      <c r="I206" s="606">
        <v>-6382.2071100000003</v>
      </c>
      <c r="J206" s="607">
        <v>-2698.1736646009199</v>
      </c>
      <c r="K206" s="610">
        <v>0.57746554191999999</v>
      </c>
    </row>
    <row r="207" spans="1:11" ht="14.4" customHeight="1" thickBot="1" x14ac:dyDescent="0.35">
      <c r="A207" s="634" t="s">
        <v>66</v>
      </c>
      <c r="B207" s="620">
        <v>-17034.7463630944</v>
      </c>
      <c r="C207" s="620">
        <v>-17679.93058</v>
      </c>
      <c r="D207" s="621">
        <v>-645.18421690558205</v>
      </c>
      <c r="E207" s="622" t="s">
        <v>308</v>
      </c>
      <c r="F207" s="620">
        <v>-11052.1003361972</v>
      </c>
      <c r="G207" s="621">
        <v>-3684.0334453990799</v>
      </c>
      <c r="H207" s="620">
        <v>-1343.14005</v>
      </c>
      <c r="I207" s="620">
        <v>-6382.2071100000003</v>
      </c>
      <c r="J207" s="621">
        <v>-2698.1736646009199</v>
      </c>
      <c r="K207" s="623">
        <v>0.57746554191999999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505</v>
      </c>
      <c r="B5" s="636" t="s">
        <v>506</v>
      </c>
      <c r="C5" s="637" t="s">
        <v>507</v>
      </c>
      <c r="D5" s="637" t="s">
        <v>507</v>
      </c>
      <c r="E5" s="637"/>
      <c r="F5" s="637" t="s">
        <v>507</v>
      </c>
      <c r="G5" s="637" t="s">
        <v>507</v>
      </c>
      <c r="H5" s="637" t="s">
        <v>507</v>
      </c>
      <c r="I5" s="638" t="s">
        <v>507</v>
      </c>
      <c r="J5" s="639" t="s">
        <v>74</v>
      </c>
    </row>
    <row r="6" spans="1:10" ht="14.4" customHeight="1" x14ac:dyDescent="0.3">
      <c r="A6" s="635" t="s">
        <v>505</v>
      </c>
      <c r="B6" s="636" t="s">
        <v>317</v>
      </c>
      <c r="C6" s="637">
        <v>611.61068000000103</v>
      </c>
      <c r="D6" s="637">
        <v>632.48313000000098</v>
      </c>
      <c r="E6" s="637"/>
      <c r="F6" s="637">
        <v>602.63003000000003</v>
      </c>
      <c r="G6" s="637">
        <v>596.66683114121736</v>
      </c>
      <c r="H6" s="637">
        <v>5.9631988587826754</v>
      </c>
      <c r="I6" s="638">
        <v>1.0099941852765255</v>
      </c>
      <c r="J6" s="639" t="s">
        <v>1</v>
      </c>
    </row>
    <row r="7" spans="1:10" ht="14.4" customHeight="1" x14ac:dyDescent="0.3">
      <c r="A7" s="635" t="s">
        <v>505</v>
      </c>
      <c r="B7" s="636" t="s">
        <v>318</v>
      </c>
      <c r="C7" s="637" t="s">
        <v>507</v>
      </c>
      <c r="D7" s="637">
        <v>0</v>
      </c>
      <c r="E7" s="637"/>
      <c r="F7" s="637">
        <v>19.944880000000001</v>
      </c>
      <c r="G7" s="637">
        <v>29.000007994014336</v>
      </c>
      <c r="H7" s="637">
        <v>-9.0551279940143345</v>
      </c>
      <c r="I7" s="638">
        <v>0.6877542931752525</v>
      </c>
      <c r="J7" s="639" t="s">
        <v>1</v>
      </c>
    </row>
    <row r="8" spans="1:10" ht="14.4" customHeight="1" x14ac:dyDescent="0.3">
      <c r="A8" s="635" t="s">
        <v>505</v>
      </c>
      <c r="B8" s="636" t="s">
        <v>319</v>
      </c>
      <c r="C8" s="637">
        <v>47.498529999999995</v>
      </c>
      <c r="D8" s="637">
        <v>28.806789999999996</v>
      </c>
      <c r="E8" s="637"/>
      <c r="F8" s="637">
        <v>78.92658999999999</v>
      </c>
      <c r="G8" s="637">
        <v>59.004830749064332</v>
      </c>
      <c r="H8" s="637">
        <v>19.921759250935658</v>
      </c>
      <c r="I8" s="638">
        <v>1.3376292923482636</v>
      </c>
      <c r="J8" s="639" t="s">
        <v>1</v>
      </c>
    </row>
    <row r="9" spans="1:10" ht="14.4" customHeight="1" x14ac:dyDescent="0.3">
      <c r="A9" s="635" t="s">
        <v>505</v>
      </c>
      <c r="B9" s="636" t="s">
        <v>320</v>
      </c>
      <c r="C9" s="637">
        <v>15.482939999999999</v>
      </c>
      <c r="D9" s="637">
        <v>0</v>
      </c>
      <c r="E9" s="637"/>
      <c r="F9" s="637" t="s">
        <v>507</v>
      </c>
      <c r="G9" s="637" t="s">
        <v>507</v>
      </c>
      <c r="H9" s="637" t="s">
        <v>507</v>
      </c>
      <c r="I9" s="638" t="s">
        <v>507</v>
      </c>
      <c r="J9" s="639" t="s">
        <v>1</v>
      </c>
    </row>
    <row r="10" spans="1:10" ht="14.4" customHeight="1" x14ac:dyDescent="0.3">
      <c r="A10" s="635" t="s">
        <v>505</v>
      </c>
      <c r="B10" s="636" t="s">
        <v>321</v>
      </c>
      <c r="C10" s="637">
        <v>91.396090000000001</v>
      </c>
      <c r="D10" s="637">
        <v>69.547769999999986</v>
      </c>
      <c r="E10" s="637"/>
      <c r="F10" s="637">
        <v>159.42847</v>
      </c>
      <c r="G10" s="637">
        <v>123.452100111257</v>
      </c>
      <c r="H10" s="637">
        <v>35.976369888743008</v>
      </c>
      <c r="I10" s="638">
        <v>1.2914196668693407</v>
      </c>
      <c r="J10" s="639" t="s">
        <v>1</v>
      </c>
    </row>
    <row r="11" spans="1:10" ht="14.4" customHeight="1" x14ac:dyDescent="0.3">
      <c r="A11" s="635" t="s">
        <v>505</v>
      </c>
      <c r="B11" s="636" t="s">
        <v>322</v>
      </c>
      <c r="C11" s="637">
        <v>13.928660000000001</v>
      </c>
      <c r="D11" s="637">
        <v>26.533619999999999</v>
      </c>
      <c r="E11" s="637"/>
      <c r="F11" s="637">
        <v>12.007849999999999</v>
      </c>
      <c r="G11" s="637">
        <v>21.665959741421002</v>
      </c>
      <c r="H11" s="637">
        <v>-9.6581097414210024</v>
      </c>
      <c r="I11" s="638">
        <v>0.55422654446474306</v>
      </c>
      <c r="J11" s="639" t="s">
        <v>1</v>
      </c>
    </row>
    <row r="12" spans="1:10" ht="14.4" customHeight="1" x14ac:dyDescent="0.3">
      <c r="A12" s="635" t="s">
        <v>505</v>
      </c>
      <c r="B12" s="636" t="s">
        <v>323</v>
      </c>
      <c r="C12" s="637">
        <v>11.69012</v>
      </c>
      <c r="D12" s="637">
        <v>11.879470000000001</v>
      </c>
      <c r="E12" s="637"/>
      <c r="F12" s="637">
        <v>13.053430000000001</v>
      </c>
      <c r="G12" s="637">
        <v>11.333336457430667</v>
      </c>
      <c r="H12" s="637">
        <v>1.7200935425693338</v>
      </c>
      <c r="I12" s="638">
        <v>1.1517729178014087</v>
      </c>
      <c r="J12" s="639" t="s">
        <v>1</v>
      </c>
    </row>
    <row r="13" spans="1:10" ht="14.4" customHeight="1" x14ac:dyDescent="0.3">
      <c r="A13" s="635" t="s">
        <v>505</v>
      </c>
      <c r="B13" s="636" t="s">
        <v>508</v>
      </c>
      <c r="C13" s="637">
        <v>791.60702000000094</v>
      </c>
      <c r="D13" s="637">
        <v>769.25078000000099</v>
      </c>
      <c r="E13" s="637"/>
      <c r="F13" s="637">
        <v>885.99125000000015</v>
      </c>
      <c r="G13" s="637">
        <v>841.12306619440471</v>
      </c>
      <c r="H13" s="637">
        <v>44.868183805595436</v>
      </c>
      <c r="I13" s="638">
        <v>1.0533431855680739</v>
      </c>
      <c r="J13" s="639" t="s">
        <v>509</v>
      </c>
    </row>
    <row r="15" spans="1:10" ht="14.4" customHeight="1" x14ac:dyDescent="0.3">
      <c r="A15" s="635" t="s">
        <v>505</v>
      </c>
      <c r="B15" s="636" t="s">
        <v>506</v>
      </c>
      <c r="C15" s="637" t="s">
        <v>507</v>
      </c>
      <c r="D15" s="637" t="s">
        <v>507</v>
      </c>
      <c r="E15" s="637"/>
      <c r="F15" s="637" t="s">
        <v>507</v>
      </c>
      <c r="G15" s="637" t="s">
        <v>507</v>
      </c>
      <c r="H15" s="637" t="s">
        <v>507</v>
      </c>
      <c r="I15" s="638" t="s">
        <v>507</v>
      </c>
      <c r="J15" s="639" t="s">
        <v>74</v>
      </c>
    </row>
    <row r="16" spans="1:10" ht="14.4" customHeight="1" x14ac:dyDescent="0.3">
      <c r="A16" s="635" t="s">
        <v>510</v>
      </c>
      <c r="B16" s="636" t="s">
        <v>511</v>
      </c>
      <c r="C16" s="637" t="s">
        <v>507</v>
      </c>
      <c r="D16" s="637" t="s">
        <v>507</v>
      </c>
      <c r="E16" s="637"/>
      <c r="F16" s="637" t="s">
        <v>507</v>
      </c>
      <c r="G16" s="637" t="s">
        <v>507</v>
      </c>
      <c r="H16" s="637" t="s">
        <v>507</v>
      </c>
      <c r="I16" s="638" t="s">
        <v>507</v>
      </c>
      <c r="J16" s="639" t="s">
        <v>0</v>
      </c>
    </row>
    <row r="17" spans="1:10" ht="14.4" customHeight="1" x14ac:dyDescent="0.3">
      <c r="A17" s="635" t="s">
        <v>510</v>
      </c>
      <c r="B17" s="636" t="s">
        <v>317</v>
      </c>
      <c r="C17" s="637" t="s">
        <v>507</v>
      </c>
      <c r="D17" s="637">
        <v>0.63161</v>
      </c>
      <c r="E17" s="637"/>
      <c r="F17" s="637">
        <v>0</v>
      </c>
      <c r="G17" s="637">
        <v>0.20827745191400002</v>
      </c>
      <c r="H17" s="637">
        <v>-0.20827745191400002</v>
      </c>
      <c r="I17" s="638">
        <v>0</v>
      </c>
      <c r="J17" s="639" t="s">
        <v>1</v>
      </c>
    </row>
    <row r="18" spans="1:10" ht="14.4" customHeight="1" x14ac:dyDescent="0.3">
      <c r="A18" s="635" t="s">
        <v>510</v>
      </c>
      <c r="B18" s="636" t="s">
        <v>512</v>
      </c>
      <c r="C18" s="637" t="s">
        <v>507</v>
      </c>
      <c r="D18" s="637">
        <v>0.63161</v>
      </c>
      <c r="E18" s="637"/>
      <c r="F18" s="637">
        <v>0</v>
      </c>
      <c r="G18" s="637">
        <v>0.20827745191400002</v>
      </c>
      <c r="H18" s="637">
        <v>-0.20827745191400002</v>
      </c>
      <c r="I18" s="638">
        <v>0</v>
      </c>
      <c r="J18" s="639" t="s">
        <v>513</v>
      </c>
    </row>
    <row r="19" spans="1:10" ht="14.4" customHeight="1" x14ac:dyDescent="0.3">
      <c r="A19" s="635" t="s">
        <v>507</v>
      </c>
      <c r="B19" s="636" t="s">
        <v>507</v>
      </c>
      <c r="C19" s="637" t="s">
        <v>507</v>
      </c>
      <c r="D19" s="637" t="s">
        <v>507</v>
      </c>
      <c r="E19" s="637"/>
      <c r="F19" s="637" t="s">
        <v>507</v>
      </c>
      <c r="G19" s="637" t="s">
        <v>507</v>
      </c>
      <c r="H19" s="637" t="s">
        <v>507</v>
      </c>
      <c r="I19" s="638" t="s">
        <v>507</v>
      </c>
      <c r="J19" s="639" t="s">
        <v>514</v>
      </c>
    </row>
    <row r="20" spans="1:10" ht="14.4" customHeight="1" x14ac:dyDescent="0.3">
      <c r="A20" s="635" t="s">
        <v>515</v>
      </c>
      <c r="B20" s="636" t="s">
        <v>516</v>
      </c>
      <c r="C20" s="637" t="s">
        <v>507</v>
      </c>
      <c r="D20" s="637" t="s">
        <v>507</v>
      </c>
      <c r="E20" s="637"/>
      <c r="F20" s="637" t="s">
        <v>507</v>
      </c>
      <c r="G20" s="637" t="s">
        <v>507</v>
      </c>
      <c r="H20" s="637" t="s">
        <v>507</v>
      </c>
      <c r="I20" s="638" t="s">
        <v>507</v>
      </c>
      <c r="J20" s="639" t="s">
        <v>0</v>
      </c>
    </row>
    <row r="21" spans="1:10" ht="14.4" customHeight="1" x14ac:dyDescent="0.3">
      <c r="A21" s="635" t="s">
        <v>515</v>
      </c>
      <c r="B21" s="636" t="s">
        <v>317</v>
      </c>
      <c r="C21" s="637">
        <v>601.08014000000105</v>
      </c>
      <c r="D21" s="637">
        <v>624.420310000001</v>
      </c>
      <c r="E21" s="637"/>
      <c r="F21" s="637">
        <v>589.15334000000007</v>
      </c>
      <c r="G21" s="637">
        <v>584.0577799557567</v>
      </c>
      <c r="H21" s="637">
        <v>5.0955600442433706</v>
      </c>
      <c r="I21" s="638">
        <v>1.008724410870153</v>
      </c>
      <c r="J21" s="639" t="s">
        <v>1</v>
      </c>
    </row>
    <row r="22" spans="1:10" ht="14.4" customHeight="1" x14ac:dyDescent="0.3">
      <c r="A22" s="635" t="s">
        <v>515</v>
      </c>
      <c r="B22" s="636" t="s">
        <v>318</v>
      </c>
      <c r="C22" s="637" t="s">
        <v>507</v>
      </c>
      <c r="D22" s="637">
        <v>0</v>
      </c>
      <c r="E22" s="637"/>
      <c r="F22" s="637">
        <v>19.944880000000001</v>
      </c>
      <c r="G22" s="637">
        <v>29.000007994014336</v>
      </c>
      <c r="H22" s="637">
        <v>-9.0551279940143345</v>
      </c>
      <c r="I22" s="638">
        <v>0.6877542931752525</v>
      </c>
      <c r="J22" s="639" t="s">
        <v>1</v>
      </c>
    </row>
    <row r="23" spans="1:10" ht="14.4" customHeight="1" x14ac:dyDescent="0.3">
      <c r="A23" s="635" t="s">
        <v>515</v>
      </c>
      <c r="B23" s="636" t="s">
        <v>319</v>
      </c>
      <c r="C23" s="637">
        <v>47.498529999999995</v>
      </c>
      <c r="D23" s="637">
        <v>28.806789999999996</v>
      </c>
      <c r="E23" s="637"/>
      <c r="F23" s="637">
        <v>78.92658999999999</v>
      </c>
      <c r="G23" s="637">
        <v>59.004830749064332</v>
      </c>
      <c r="H23" s="637">
        <v>19.921759250935658</v>
      </c>
      <c r="I23" s="638">
        <v>1.3376292923482636</v>
      </c>
      <c r="J23" s="639" t="s">
        <v>1</v>
      </c>
    </row>
    <row r="24" spans="1:10" ht="14.4" customHeight="1" x14ac:dyDescent="0.3">
      <c r="A24" s="635" t="s">
        <v>515</v>
      </c>
      <c r="B24" s="636" t="s">
        <v>320</v>
      </c>
      <c r="C24" s="637">
        <v>15.482939999999999</v>
      </c>
      <c r="D24" s="637">
        <v>0</v>
      </c>
      <c r="E24" s="637"/>
      <c r="F24" s="637" t="s">
        <v>507</v>
      </c>
      <c r="G24" s="637" t="s">
        <v>507</v>
      </c>
      <c r="H24" s="637" t="s">
        <v>507</v>
      </c>
      <c r="I24" s="638" t="s">
        <v>507</v>
      </c>
      <c r="J24" s="639" t="s">
        <v>1</v>
      </c>
    </row>
    <row r="25" spans="1:10" ht="14.4" customHeight="1" x14ac:dyDescent="0.3">
      <c r="A25" s="635" t="s">
        <v>515</v>
      </c>
      <c r="B25" s="636" t="s">
        <v>321</v>
      </c>
      <c r="C25" s="637">
        <v>91.396090000000001</v>
      </c>
      <c r="D25" s="637">
        <v>69.547769999999986</v>
      </c>
      <c r="E25" s="637"/>
      <c r="F25" s="637">
        <v>159.42847</v>
      </c>
      <c r="G25" s="637">
        <v>123.452100111257</v>
      </c>
      <c r="H25" s="637">
        <v>35.976369888743008</v>
      </c>
      <c r="I25" s="638">
        <v>1.2914196668693407</v>
      </c>
      <c r="J25" s="639" t="s">
        <v>1</v>
      </c>
    </row>
    <row r="26" spans="1:10" ht="14.4" customHeight="1" x14ac:dyDescent="0.3">
      <c r="A26" s="635" t="s">
        <v>515</v>
      </c>
      <c r="B26" s="636" t="s">
        <v>322</v>
      </c>
      <c r="C26" s="637">
        <v>13.928660000000001</v>
      </c>
      <c r="D26" s="637">
        <v>26.533619999999999</v>
      </c>
      <c r="E26" s="637"/>
      <c r="F26" s="637">
        <v>12.007849999999999</v>
      </c>
      <c r="G26" s="637">
        <v>21.665959741421002</v>
      </c>
      <c r="H26" s="637">
        <v>-9.6581097414210024</v>
      </c>
      <c r="I26" s="638">
        <v>0.55422654446474306</v>
      </c>
      <c r="J26" s="639" t="s">
        <v>1</v>
      </c>
    </row>
    <row r="27" spans="1:10" ht="14.4" customHeight="1" x14ac:dyDescent="0.3">
      <c r="A27" s="635" t="s">
        <v>515</v>
      </c>
      <c r="B27" s="636" t="s">
        <v>323</v>
      </c>
      <c r="C27" s="637">
        <v>11.69012</v>
      </c>
      <c r="D27" s="637">
        <v>11.879470000000001</v>
      </c>
      <c r="E27" s="637"/>
      <c r="F27" s="637">
        <v>13.053430000000001</v>
      </c>
      <c r="G27" s="637">
        <v>11.333336457430667</v>
      </c>
      <c r="H27" s="637">
        <v>1.7200935425693338</v>
      </c>
      <c r="I27" s="638">
        <v>1.1517729178014087</v>
      </c>
      <c r="J27" s="639" t="s">
        <v>1</v>
      </c>
    </row>
    <row r="28" spans="1:10" ht="14.4" customHeight="1" x14ac:dyDescent="0.3">
      <c r="A28" s="635" t="s">
        <v>515</v>
      </c>
      <c r="B28" s="636" t="s">
        <v>517</v>
      </c>
      <c r="C28" s="637">
        <v>781.07648000000097</v>
      </c>
      <c r="D28" s="637">
        <v>761.187960000001</v>
      </c>
      <c r="E28" s="637"/>
      <c r="F28" s="637">
        <v>872.51456000000019</v>
      </c>
      <c r="G28" s="637">
        <v>828.51401500894406</v>
      </c>
      <c r="H28" s="637">
        <v>44.000544991056131</v>
      </c>
      <c r="I28" s="638">
        <v>1.0531077859806404</v>
      </c>
      <c r="J28" s="639" t="s">
        <v>513</v>
      </c>
    </row>
    <row r="29" spans="1:10" ht="14.4" customHeight="1" x14ac:dyDescent="0.3">
      <c r="A29" s="635" t="s">
        <v>507</v>
      </c>
      <c r="B29" s="636" t="s">
        <v>507</v>
      </c>
      <c r="C29" s="637" t="s">
        <v>507</v>
      </c>
      <c r="D29" s="637" t="s">
        <v>507</v>
      </c>
      <c r="E29" s="637"/>
      <c r="F29" s="637" t="s">
        <v>507</v>
      </c>
      <c r="G29" s="637" t="s">
        <v>507</v>
      </c>
      <c r="H29" s="637" t="s">
        <v>507</v>
      </c>
      <c r="I29" s="638" t="s">
        <v>507</v>
      </c>
      <c r="J29" s="639" t="s">
        <v>514</v>
      </c>
    </row>
    <row r="30" spans="1:10" ht="14.4" customHeight="1" x14ac:dyDescent="0.3">
      <c r="A30" s="635" t="s">
        <v>518</v>
      </c>
      <c r="B30" s="636" t="s">
        <v>519</v>
      </c>
      <c r="C30" s="637" t="s">
        <v>507</v>
      </c>
      <c r="D30" s="637" t="s">
        <v>507</v>
      </c>
      <c r="E30" s="637"/>
      <c r="F30" s="637" t="s">
        <v>507</v>
      </c>
      <c r="G30" s="637" t="s">
        <v>507</v>
      </c>
      <c r="H30" s="637" t="s">
        <v>507</v>
      </c>
      <c r="I30" s="638" t="s">
        <v>507</v>
      </c>
      <c r="J30" s="639" t="s">
        <v>0</v>
      </c>
    </row>
    <row r="31" spans="1:10" ht="14.4" customHeight="1" x14ac:dyDescent="0.3">
      <c r="A31" s="635" t="s">
        <v>518</v>
      </c>
      <c r="B31" s="636" t="s">
        <v>317</v>
      </c>
      <c r="C31" s="637">
        <v>10.530539999999998</v>
      </c>
      <c r="D31" s="637">
        <v>7.4312100000000001</v>
      </c>
      <c r="E31" s="637"/>
      <c r="F31" s="637">
        <v>13.476690000000001</v>
      </c>
      <c r="G31" s="637">
        <v>12.400773733546666</v>
      </c>
      <c r="H31" s="637">
        <v>1.0759162664533353</v>
      </c>
      <c r="I31" s="638">
        <v>1.0867620270776135</v>
      </c>
      <c r="J31" s="639" t="s">
        <v>1</v>
      </c>
    </row>
    <row r="32" spans="1:10" ht="14.4" customHeight="1" x14ac:dyDescent="0.3">
      <c r="A32" s="635" t="s">
        <v>518</v>
      </c>
      <c r="B32" s="636" t="s">
        <v>321</v>
      </c>
      <c r="C32" s="637">
        <v>0</v>
      </c>
      <c r="D32" s="637" t="s">
        <v>507</v>
      </c>
      <c r="E32" s="637"/>
      <c r="F32" s="637" t="s">
        <v>507</v>
      </c>
      <c r="G32" s="637" t="s">
        <v>507</v>
      </c>
      <c r="H32" s="637" t="s">
        <v>507</v>
      </c>
      <c r="I32" s="638" t="s">
        <v>507</v>
      </c>
      <c r="J32" s="639" t="s">
        <v>1</v>
      </c>
    </row>
    <row r="33" spans="1:10" ht="14.4" customHeight="1" x14ac:dyDescent="0.3">
      <c r="A33" s="635" t="s">
        <v>518</v>
      </c>
      <c r="B33" s="636" t="s">
        <v>520</v>
      </c>
      <c r="C33" s="637">
        <v>10.530539999999998</v>
      </c>
      <c r="D33" s="637">
        <v>7.4312100000000001</v>
      </c>
      <c r="E33" s="637"/>
      <c r="F33" s="637">
        <v>13.476690000000001</v>
      </c>
      <c r="G33" s="637">
        <v>12.400773733546666</v>
      </c>
      <c r="H33" s="637">
        <v>1.0759162664533353</v>
      </c>
      <c r="I33" s="638">
        <v>1.0867620270776135</v>
      </c>
      <c r="J33" s="639" t="s">
        <v>513</v>
      </c>
    </row>
    <row r="34" spans="1:10" ht="14.4" customHeight="1" x14ac:dyDescent="0.3">
      <c r="A34" s="635" t="s">
        <v>507</v>
      </c>
      <c r="B34" s="636" t="s">
        <v>507</v>
      </c>
      <c r="C34" s="637" t="s">
        <v>507</v>
      </c>
      <c r="D34" s="637" t="s">
        <v>507</v>
      </c>
      <c r="E34" s="637"/>
      <c r="F34" s="637" t="s">
        <v>507</v>
      </c>
      <c r="G34" s="637" t="s">
        <v>507</v>
      </c>
      <c r="H34" s="637" t="s">
        <v>507</v>
      </c>
      <c r="I34" s="638" t="s">
        <v>507</v>
      </c>
      <c r="J34" s="639" t="s">
        <v>514</v>
      </c>
    </row>
    <row r="35" spans="1:10" ht="14.4" customHeight="1" x14ac:dyDescent="0.3">
      <c r="A35" s="635" t="s">
        <v>505</v>
      </c>
      <c r="B35" s="636" t="s">
        <v>508</v>
      </c>
      <c r="C35" s="637">
        <v>791.60702000000094</v>
      </c>
      <c r="D35" s="637">
        <v>769.25078000000099</v>
      </c>
      <c r="E35" s="637"/>
      <c r="F35" s="637">
        <v>885.99125000000015</v>
      </c>
      <c r="G35" s="637">
        <v>841.12306619440471</v>
      </c>
      <c r="H35" s="637">
        <v>44.868183805595436</v>
      </c>
      <c r="I35" s="638">
        <v>1.0533431855680739</v>
      </c>
      <c r="J35" s="639" t="s">
        <v>509</v>
      </c>
    </row>
  </sheetData>
  <mergeCells count="3">
    <mergeCell ref="F3:I3"/>
    <mergeCell ref="C4:D4"/>
    <mergeCell ref="A1:I1"/>
  </mergeCells>
  <conditionalFormatting sqref="F14 F36:F65537">
    <cfRule type="cellIs" dxfId="74" priority="18" stopIfTrue="1" operator="greaterThan">
      <formula>1</formula>
    </cfRule>
  </conditionalFormatting>
  <conditionalFormatting sqref="H5:H13">
    <cfRule type="expression" dxfId="73" priority="14">
      <formula>$H5&gt;0</formula>
    </cfRule>
  </conditionalFormatting>
  <conditionalFormatting sqref="I5:I13">
    <cfRule type="expression" dxfId="72" priority="15">
      <formula>$I5&gt;1</formula>
    </cfRule>
  </conditionalFormatting>
  <conditionalFormatting sqref="B5:B13">
    <cfRule type="expression" dxfId="71" priority="11">
      <formula>OR($J5="NS",$J5="SumaNS",$J5="Účet")</formula>
    </cfRule>
  </conditionalFormatting>
  <conditionalFormatting sqref="B5:D13 F5:I13">
    <cfRule type="expression" dxfId="70" priority="17">
      <formula>AND($J5&lt;&gt;"",$J5&lt;&gt;"mezeraKL")</formula>
    </cfRule>
  </conditionalFormatting>
  <conditionalFormatting sqref="B5:D13 F5:I13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8" priority="13">
      <formula>OR($J5="SumaNS",$J5="NS")</formula>
    </cfRule>
  </conditionalFormatting>
  <conditionalFormatting sqref="A5:A13">
    <cfRule type="expression" dxfId="67" priority="9">
      <formula>AND($J5&lt;&gt;"mezeraKL",$J5&lt;&gt;"")</formula>
    </cfRule>
  </conditionalFormatting>
  <conditionalFormatting sqref="A5:A13">
    <cfRule type="expression" dxfId="66" priority="10">
      <formula>AND($J5&lt;&gt;"",$J5&lt;&gt;"mezeraKL")</formula>
    </cfRule>
  </conditionalFormatting>
  <conditionalFormatting sqref="H15:H35">
    <cfRule type="expression" dxfId="65" priority="5">
      <formula>$H15&gt;0</formula>
    </cfRule>
  </conditionalFormatting>
  <conditionalFormatting sqref="A15:A35">
    <cfRule type="expression" dxfId="64" priority="2">
      <formula>AND($J15&lt;&gt;"mezeraKL",$J15&lt;&gt;"")</formula>
    </cfRule>
  </conditionalFormatting>
  <conditionalFormatting sqref="I15:I35">
    <cfRule type="expression" dxfId="63" priority="6">
      <formula>$I15&gt;1</formula>
    </cfRule>
  </conditionalFormatting>
  <conditionalFormatting sqref="B15:B35">
    <cfRule type="expression" dxfId="62" priority="1">
      <formula>OR($J15="NS",$J15="SumaNS",$J15="Účet")</formula>
    </cfRule>
  </conditionalFormatting>
  <conditionalFormatting sqref="A15:D35 F15:I35">
    <cfRule type="expression" dxfId="61" priority="8">
      <formula>AND($J15&lt;&gt;"",$J15&lt;&gt;"mezeraKL")</formula>
    </cfRule>
  </conditionalFormatting>
  <conditionalFormatting sqref="B15:D35 F15:I35">
    <cfRule type="expression" dxfId="6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154.84177774881698</v>
      </c>
      <c r="M3" s="207">
        <f>SUBTOTAL(9,M5:M1048576)</f>
        <v>6469.7</v>
      </c>
      <c r="N3" s="208">
        <f>SUBTOTAL(9,N5:N1048576)</f>
        <v>1001779.8495015212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7" t="s">
        <v>505</v>
      </c>
      <c r="B5" s="648" t="s">
        <v>506</v>
      </c>
      <c r="C5" s="649" t="s">
        <v>515</v>
      </c>
      <c r="D5" s="650" t="s">
        <v>2590</v>
      </c>
      <c r="E5" s="649" t="s">
        <v>521</v>
      </c>
      <c r="F5" s="650" t="s">
        <v>2592</v>
      </c>
      <c r="G5" s="649"/>
      <c r="H5" s="649" t="s">
        <v>522</v>
      </c>
      <c r="I5" s="649" t="s">
        <v>523</v>
      </c>
      <c r="J5" s="649" t="s">
        <v>524</v>
      </c>
      <c r="K5" s="649" t="s">
        <v>525</v>
      </c>
      <c r="L5" s="651">
        <v>293.61000000000018</v>
      </c>
      <c r="M5" s="651">
        <v>1</v>
      </c>
      <c r="N5" s="652">
        <v>293.61000000000018</v>
      </c>
    </row>
    <row r="6" spans="1:14" ht="14.4" customHeight="1" x14ac:dyDescent="0.3">
      <c r="A6" s="653" t="s">
        <v>505</v>
      </c>
      <c r="B6" s="654" t="s">
        <v>506</v>
      </c>
      <c r="C6" s="655" t="s">
        <v>515</v>
      </c>
      <c r="D6" s="656" t="s">
        <v>2590</v>
      </c>
      <c r="E6" s="655" t="s">
        <v>521</v>
      </c>
      <c r="F6" s="656" t="s">
        <v>2592</v>
      </c>
      <c r="G6" s="655"/>
      <c r="H6" s="655" t="s">
        <v>526</v>
      </c>
      <c r="I6" s="655" t="s">
        <v>527</v>
      </c>
      <c r="J6" s="655" t="s">
        <v>528</v>
      </c>
      <c r="K6" s="655" t="s">
        <v>529</v>
      </c>
      <c r="L6" s="657">
        <v>702.35</v>
      </c>
      <c r="M6" s="657">
        <v>1</v>
      </c>
      <c r="N6" s="658">
        <v>702.35</v>
      </c>
    </row>
    <row r="7" spans="1:14" ht="14.4" customHeight="1" x14ac:dyDescent="0.3">
      <c r="A7" s="653" t="s">
        <v>505</v>
      </c>
      <c r="B7" s="654" t="s">
        <v>506</v>
      </c>
      <c r="C7" s="655" t="s">
        <v>515</v>
      </c>
      <c r="D7" s="656" t="s">
        <v>2590</v>
      </c>
      <c r="E7" s="655" t="s">
        <v>521</v>
      </c>
      <c r="F7" s="656" t="s">
        <v>2592</v>
      </c>
      <c r="G7" s="655"/>
      <c r="H7" s="655" t="s">
        <v>530</v>
      </c>
      <c r="I7" s="655" t="s">
        <v>531</v>
      </c>
      <c r="J7" s="655" t="s">
        <v>532</v>
      </c>
      <c r="K7" s="655" t="s">
        <v>533</v>
      </c>
      <c r="L7" s="657">
        <v>555.62240331373721</v>
      </c>
      <c r="M7" s="657">
        <v>1</v>
      </c>
      <c r="N7" s="658">
        <v>555.62240331373721</v>
      </c>
    </row>
    <row r="8" spans="1:14" ht="14.4" customHeight="1" x14ac:dyDescent="0.3">
      <c r="A8" s="653" t="s">
        <v>505</v>
      </c>
      <c r="B8" s="654" t="s">
        <v>506</v>
      </c>
      <c r="C8" s="655" t="s">
        <v>515</v>
      </c>
      <c r="D8" s="656" t="s">
        <v>2590</v>
      </c>
      <c r="E8" s="655" t="s">
        <v>521</v>
      </c>
      <c r="F8" s="656" t="s">
        <v>2592</v>
      </c>
      <c r="G8" s="655"/>
      <c r="H8" s="655" t="s">
        <v>534</v>
      </c>
      <c r="I8" s="655" t="s">
        <v>535</v>
      </c>
      <c r="J8" s="655" t="s">
        <v>536</v>
      </c>
      <c r="K8" s="655" t="s">
        <v>533</v>
      </c>
      <c r="L8" s="657">
        <v>438.15999999999997</v>
      </c>
      <c r="M8" s="657">
        <v>4</v>
      </c>
      <c r="N8" s="658">
        <v>1752.6399999999999</v>
      </c>
    </row>
    <row r="9" spans="1:14" ht="14.4" customHeight="1" x14ac:dyDescent="0.3">
      <c r="A9" s="653" t="s">
        <v>505</v>
      </c>
      <c r="B9" s="654" t="s">
        <v>506</v>
      </c>
      <c r="C9" s="655" t="s">
        <v>515</v>
      </c>
      <c r="D9" s="656" t="s">
        <v>2590</v>
      </c>
      <c r="E9" s="655" t="s">
        <v>521</v>
      </c>
      <c r="F9" s="656" t="s">
        <v>2592</v>
      </c>
      <c r="G9" s="655"/>
      <c r="H9" s="655" t="s">
        <v>537</v>
      </c>
      <c r="I9" s="655" t="s">
        <v>538</v>
      </c>
      <c r="J9" s="655" t="s">
        <v>539</v>
      </c>
      <c r="K9" s="655" t="s">
        <v>540</v>
      </c>
      <c r="L9" s="657">
        <v>94.9000028830189</v>
      </c>
      <c r="M9" s="657">
        <v>29</v>
      </c>
      <c r="N9" s="658">
        <v>2752.1000836075482</v>
      </c>
    </row>
    <row r="10" spans="1:14" ht="14.4" customHeight="1" x14ac:dyDescent="0.3">
      <c r="A10" s="653" t="s">
        <v>505</v>
      </c>
      <c r="B10" s="654" t="s">
        <v>506</v>
      </c>
      <c r="C10" s="655" t="s">
        <v>515</v>
      </c>
      <c r="D10" s="656" t="s">
        <v>2590</v>
      </c>
      <c r="E10" s="655" t="s">
        <v>521</v>
      </c>
      <c r="F10" s="656" t="s">
        <v>2592</v>
      </c>
      <c r="G10" s="655"/>
      <c r="H10" s="655" t="s">
        <v>541</v>
      </c>
      <c r="I10" s="655" t="s">
        <v>542</v>
      </c>
      <c r="J10" s="655" t="s">
        <v>543</v>
      </c>
      <c r="K10" s="655" t="s">
        <v>544</v>
      </c>
      <c r="L10" s="657">
        <v>68.510000000000005</v>
      </c>
      <c r="M10" s="657">
        <v>2</v>
      </c>
      <c r="N10" s="658">
        <v>137.02000000000001</v>
      </c>
    </row>
    <row r="11" spans="1:14" ht="14.4" customHeight="1" x14ac:dyDescent="0.3">
      <c r="A11" s="653" t="s">
        <v>505</v>
      </c>
      <c r="B11" s="654" t="s">
        <v>506</v>
      </c>
      <c r="C11" s="655" t="s">
        <v>515</v>
      </c>
      <c r="D11" s="656" t="s">
        <v>2590</v>
      </c>
      <c r="E11" s="655" t="s">
        <v>521</v>
      </c>
      <c r="F11" s="656" t="s">
        <v>2592</v>
      </c>
      <c r="G11" s="655"/>
      <c r="H11" s="655" t="s">
        <v>545</v>
      </c>
      <c r="I11" s="655" t="s">
        <v>546</v>
      </c>
      <c r="J11" s="655" t="s">
        <v>547</v>
      </c>
      <c r="K11" s="655" t="s">
        <v>548</v>
      </c>
      <c r="L11" s="657">
        <v>426.95000000000005</v>
      </c>
      <c r="M11" s="657">
        <v>2</v>
      </c>
      <c r="N11" s="658">
        <v>853.90000000000009</v>
      </c>
    </row>
    <row r="12" spans="1:14" ht="14.4" customHeight="1" x14ac:dyDescent="0.3">
      <c r="A12" s="653" t="s">
        <v>505</v>
      </c>
      <c r="B12" s="654" t="s">
        <v>506</v>
      </c>
      <c r="C12" s="655" t="s">
        <v>515</v>
      </c>
      <c r="D12" s="656" t="s">
        <v>2590</v>
      </c>
      <c r="E12" s="655" t="s">
        <v>521</v>
      </c>
      <c r="F12" s="656" t="s">
        <v>2592</v>
      </c>
      <c r="G12" s="655"/>
      <c r="H12" s="655" t="s">
        <v>549</v>
      </c>
      <c r="I12" s="655" t="s">
        <v>549</v>
      </c>
      <c r="J12" s="655" t="s">
        <v>550</v>
      </c>
      <c r="K12" s="655" t="s">
        <v>551</v>
      </c>
      <c r="L12" s="657">
        <v>348.28413367137614</v>
      </c>
      <c r="M12" s="657">
        <v>2</v>
      </c>
      <c r="N12" s="658">
        <v>696.56826734275228</v>
      </c>
    </row>
    <row r="13" spans="1:14" ht="14.4" customHeight="1" x14ac:dyDescent="0.3">
      <c r="A13" s="653" t="s">
        <v>505</v>
      </c>
      <c r="B13" s="654" t="s">
        <v>506</v>
      </c>
      <c r="C13" s="655" t="s">
        <v>515</v>
      </c>
      <c r="D13" s="656" t="s">
        <v>2590</v>
      </c>
      <c r="E13" s="655" t="s">
        <v>521</v>
      </c>
      <c r="F13" s="656" t="s">
        <v>2592</v>
      </c>
      <c r="G13" s="655"/>
      <c r="H13" s="655" t="s">
        <v>552</v>
      </c>
      <c r="I13" s="655" t="s">
        <v>552</v>
      </c>
      <c r="J13" s="655" t="s">
        <v>553</v>
      </c>
      <c r="K13" s="655" t="s">
        <v>554</v>
      </c>
      <c r="L13" s="657">
        <v>61.010000000000012</v>
      </c>
      <c r="M13" s="657">
        <v>3</v>
      </c>
      <c r="N13" s="658">
        <v>183.03000000000003</v>
      </c>
    </row>
    <row r="14" spans="1:14" ht="14.4" customHeight="1" x14ac:dyDescent="0.3">
      <c r="A14" s="653" t="s">
        <v>505</v>
      </c>
      <c r="B14" s="654" t="s">
        <v>506</v>
      </c>
      <c r="C14" s="655" t="s">
        <v>515</v>
      </c>
      <c r="D14" s="656" t="s">
        <v>2590</v>
      </c>
      <c r="E14" s="655" t="s">
        <v>521</v>
      </c>
      <c r="F14" s="656" t="s">
        <v>2592</v>
      </c>
      <c r="G14" s="655"/>
      <c r="H14" s="655" t="s">
        <v>555</v>
      </c>
      <c r="I14" s="655" t="s">
        <v>555</v>
      </c>
      <c r="J14" s="655" t="s">
        <v>556</v>
      </c>
      <c r="K14" s="655" t="s">
        <v>557</v>
      </c>
      <c r="L14" s="657">
        <v>21.600040844165278</v>
      </c>
      <c r="M14" s="657">
        <v>7</v>
      </c>
      <c r="N14" s="658">
        <v>151.20028590915695</v>
      </c>
    </row>
    <row r="15" spans="1:14" ht="14.4" customHeight="1" x14ac:dyDescent="0.3">
      <c r="A15" s="653" t="s">
        <v>505</v>
      </c>
      <c r="B15" s="654" t="s">
        <v>506</v>
      </c>
      <c r="C15" s="655" t="s">
        <v>515</v>
      </c>
      <c r="D15" s="656" t="s">
        <v>2590</v>
      </c>
      <c r="E15" s="655" t="s">
        <v>521</v>
      </c>
      <c r="F15" s="656" t="s">
        <v>2592</v>
      </c>
      <c r="G15" s="655"/>
      <c r="H15" s="655" t="s">
        <v>558</v>
      </c>
      <c r="I15" s="655" t="s">
        <v>558</v>
      </c>
      <c r="J15" s="655" t="s">
        <v>559</v>
      </c>
      <c r="K15" s="655" t="s">
        <v>560</v>
      </c>
      <c r="L15" s="657">
        <v>154.30999999999997</v>
      </c>
      <c r="M15" s="657">
        <v>2</v>
      </c>
      <c r="N15" s="658">
        <v>308.61999999999995</v>
      </c>
    </row>
    <row r="16" spans="1:14" ht="14.4" customHeight="1" x14ac:dyDescent="0.3">
      <c r="A16" s="653" t="s">
        <v>505</v>
      </c>
      <c r="B16" s="654" t="s">
        <v>506</v>
      </c>
      <c r="C16" s="655" t="s">
        <v>515</v>
      </c>
      <c r="D16" s="656" t="s">
        <v>2590</v>
      </c>
      <c r="E16" s="655" t="s">
        <v>521</v>
      </c>
      <c r="F16" s="656" t="s">
        <v>2592</v>
      </c>
      <c r="G16" s="655"/>
      <c r="H16" s="655" t="s">
        <v>561</v>
      </c>
      <c r="I16" s="655" t="s">
        <v>561</v>
      </c>
      <c r="J16" s="655" t="s">
        <v>562</v>
      </c>
      <c r="K16" s="655" t="s">
        <v>563</v>
      </c>
      <c r="L16" s="657">
        <v>103.31969817937053</v>
      </c>
      <c r="M16" s="657">
        <v>1</v>
      </c>
      <c r="N16" s="658">
        <v>103.31969817937053</v>
      </c>
    </row>
    <row r="17" spans="1:14" ht="14.4" customHeight="1" x14ac:dyDescent="0.3">
      <c r="A17" s="653" t="s">
        <v>505</v>
      </c>
      <c r="B17" s="654" t="s">
        <v>506</v>
      </c>
      <c r="C17" s="655" t="s">
        <v>515</v>
      </c>
      <c r="D17" s="656" t="s">
        <v>2590</v>
      </c>
      <c r="E17" s="655" t="s">
        <v>521</v>
      </c>
      <c r="F17" s="656" t="s">
        <v>2592</v>
      </c>
      <c r="G17" s="655"/>
      <c r="H17" s="655" t="s">
        <v>564</v>
      </c>
      <c r="I17" s="655" t="s">
        <v>564</v>
      </c>
      <c r="J17" s="655" t="s">
        <v>565</v>
      </c>
      <c r="K17" s="655" t="s">
        <v>566</v>
      </c>
      <c r="L17" s="657">
        <v>50.32999898643196</v>
      </c>
      <c r="M17" s="657">
        <v>2</v>
      </c>
      <c r="N17" s="658">
        <v>100.65999797286392</v>
      </c>
    </row>
    <row r="18" spans="1:14" ht="14.4" customHeight="1" x14ac:dyDescent="0.3">
      <c r="A18" s="653" t="s">
        <v>505</v>
      </c>
      <c r="B18" s="654" t="s">
        <v>506</v>
      </c>
      <c r="C18" s="655" t="s">
        <v>515</v>
      </c>
      <c r="D18" s="656" t="s">
        <v>2590</v>
      </c>
      <c r="E18" s="655" t="s">
        <v>521</v>
      </c>
      <c r="F18" s="656" t="s">
        <v>2592</v>
      </c>
      <c r="G18" s="655" t="s">
        <v>567</v>
      </c>
      <c r="H18" s="655" t="s">
        <v>568</v>
      </c>
      <c r="I18" s="655" t="s">
        <v>568</v>
      </c>
      <c r="J18" s="655" t="s">
        <v>569</v>
      </c>
      <c r="K18" s="655" t="s">
        <v>570</v>
      </c>
      <c r="L18" s="657">
        <v>171.59999999999994</v>
      </c>
      <c r="M18" s="657">
        <v>128</v>
      </c>
      <c r="N18" s="658">
        <v>21964.799999999992</v>
      </c>
    </row>
    <row r="19" spans="1:14" ht="14.4" customHeight="1" x14ac:dyDescent="0.3">
      <c r="A19" s="653" t="s">
        <v>505</v>
      </c>
      <c r="B19" s="654" t="s">
        <v>506</v>
      </c>
      <c r="C19" s="655" t="s">
        <v>515</v>
      </c>
      <c r="D19" s="656" t="s">
        <v>2590</v>
      </c>
      <c r="E19" s="655" t="s">
        <v>521</v>
      </c>
      <c r="F19" s="656" t="s">
        <v>2592</v>
      </c>
      <c r="G19" s="655" t="s">
        <v>567</v>
      </c>
      <c r="H19" s="655" t="s">
        <v>571</v>
      </c>
      <c r="I19" s="655" t="s">
        <v>571</v>
      </c>
      <c r="J19" s="655" t="s">
        <v>572</v>
      </c>
      <c r="K19" s="655" t="s">
        <v>573</v>
      </c>
      <c r="L19" s="657">
        <v>173.69</v>
      </c>
      <c r="M19" s="657">
        <v>7</v>
      </c>
      <c r="N19" s="658">
        <v>1215.83</v>
      </c>
    </row>
    <row r="20" spans="1:14" ht="14.4" customHeight="1" x14ac:dyDescent="0.3">
      <c r="A20" s="653" t="s">
        <v>505</v>
      </c>
      <c r="B20" s="654" t="s">
        <v>506</v>
      </c>
      <c r="C20" s="655" t="s">
        <v>515</v>
      </c>
      <c r="D20" s="656" t="s">
        <v>2590</v>
      </c>
      <c r="E20" s="655" t="s">
        <v>521</v>
      </c>
      <c r="F20" s="656" t="s">
        <v>2592</v>
      </c>
      <c r="G20" s="655" t="s">
        <v>567</v>
      </c>
      <c r="H20" s="655" t="s">
        <v>574</v>
      </c>
      <c r="I20" s="655" t="s">
        <v>574</v>
      </c>
      <c r="J20" s="655" t="s">
        <v>575</v>
      </c>
      <c r="K20" s="655" t="s">
        <v>573</v>
      </c>
      <c r="L20" s="657">
        <v>143</v>
      </c>
      <c r="M20" s="657">
        <v>17</v>
      </c>
      <c r="N20" s="658">
        <v>2431</v>
      </c>
    </row>
    <row r="21" spans="1:14" ht="14.4" customHeight="1" x14ac:dyDescent="0.3">
      <c r="A21" s="653" t="s">
        <v>505</v>
      </c>
      <c r="B21" s="654" t="s">
        <v>506</v>
      </c>
      <c r="C21" s="655" t="s">
        <v>515</v>
      </c>
      <c r="D21" s="656" t="s">
        <v>2590</v>
      </c>
      <c r="E21" s="655" t="s">
        <v>521</v>
      </c>
      <c r="F21" s="656" t="s">
        <v>2592</v>
      </c>
      <c r="G21" s="655" t="s">
        <v>567</v>
      </c>
      <c r="H21" s="655" t="s">
        <v>576</v>
      </c>
      <c r="I21" s="655" t="s">
        <v>576</v>
      </c>
      <c r="J21" s="655" t="s">
        <v>575</v>
      </c>
      <c r="K21" s="655" t="s">
        <v>577</v>
      </c>
      <c r="L21" s="657">
        <v>222.2</v>
      </c>
      <c r="M21" s="657">
        <v>1</v>
      </c>
      <c r="N21" s="658">
        <v>222.2</v>
      </c>
    </row>
    <row r="22" spans="1:14" ht="14.4" customHeight="1" x14ac:dyDescent="0.3">
      <c r="A22" s="653" t="s">
        <v>505</v>
      </c>
      <c r="B22" s="654" t="s">
        <v>506</v>
      </c>
      <c r="C22" s="655" t="s">
        <v>515</v>
      </c>
      <c r="D22" s="656" t="s">
        <v>2590</v>
      </c>
      <c r="E22" s="655" t="s">
        <v>521</v>
      </c>
      <c r="F22" s="656" t="s">
        <v>2592</v>
      </c>
      <c r="G22" s="655" t="s">
        <v>567</v>
      </c>
      <c r="H22" s="655" t="s">
        <v>578</v>
      </c>
      <c r="I22" s="655" t="s">
        <v>578</v>
      </c>
      <c r="J22" s="655" t="s">
        <v>579</v>
      </c>
      <c r="K22" s="655" t="s">
        <v>580</v>
      </c>
      <c r="L22" s="657">
        <v>861.99999999999955</v>
      </c>
      <c r="M22" s="657">
        <v>2</v>
      </c>
      <c r="N22" s="658">
        <v>1723.9999999999991</v>
      </c>
    </row>
    <row r="23" spans="1:14" ht="14.4" customHeight="1" x14ac:dyDescent="0.3">
      <c r="A23" s="653" t="s">
        <v>505</v>
      </c>
      <c r="B23" s="654" t="s">
        <v>506</v>
      </c>
      <c r="C23" s="655" t="s">
        <v>515</v>
      </c>
      <c r="D23" s="656" t="s">
        <v>2590</v>
      </c>
      <c r="E23" s="655" t="s">
        <v>521</v>
      </c>
      <c r="F23" s="656" t="s">
        <v>2592</v>
      </c>
      <c r="G23" s="655" t="s">
        <v>567</v>
      </c>
      <c r="H23" s="655" t="s">
        <v>581</v>
      </c>
      <c r="I23" s="655" t="s">
        <v>581</v>
      </c>
      <c r="J23" s="655" t="s">
        <v>582</v>
      </c>
      <c r="K23" s="655" t="s">
        <v>583</v>
      </c>
      <c r="L23" s="657">
        <v>297.55</v>
      </c>
      <c r="M23" s="657">
        <v>3</v>
      </c>
      <c r="N23" s="658">
        <v>892.65</v>
      </c>
    </row>
    <row r="24" spans="1:14" ht="14.4" customHeight="1" x14ac:dyDescent="0.3">
      <c r="A24" s="653" t="s">
        <v>505</v>
      </c>
      <c r="B24" s="654" t="s">
        <v>506</v>
      </c>
      <c r="C24" s="655" t="s">
        <v>515</v>
      </c>
      <c r="D24" s="656" t="s">
        <v>2590</v>
      </c>
      <c r="E24" s="655" t="s">
        <v>521</v>
      </c>
      <c r="F24" s="656" t="s">
        <v>2592</v>
      </c>
      <c r="G24" s="655" t="s">
        <v>567</v>
      </c>
      <c r="H24" s="655" t="s">
        <v>584</v>
      </c>
      <c r="I24" s="655" t="s">
        <v>584</v>
      </c>
      <c r="J24" s="655" t="s">
        <v>569</v>
      </c>
      <c r="K24" s="655" t="s">
        <v>585</v>
      </c>
      <c r="L24" s="657">
        <v>92.949999999999974</v>
      </c>
      <c r="M24" s="657">
        <v>52</v>
      </c>
      <c r="N24" s="658">
        <v>4833.3999999999987</v>
      </c>
    </row>
    <row r="25" spans="1:14" ht="14.4" customHeight="1" x14ac:dyDescent="0.3">
      <c r="A25" s="653" t="s">
        <v>505</v>
      </c>
      <c r="B25" s="654" t="s">
        <v>506</v>
      </c>
      <c r="C25" s="655" t="s">
        <v>515</v>
      </c>
      <c r="D25" s="656" t="s">
        <v>2590</v>
      </c>
      <c r="E25" s="655" t="s">
        <v>521</v>
      </c>
      <c r="F25" s="656" t="s">
        <v>2592</v>
      </c>
      <c r="G25" s="655" t="s">
        <v>567</v>
      </c>
      <c r="H25" s="655" t="s">
        <v>586</v>
      </c>
      <c r="I25" s="655" t="s">
        <v>586</v>
      </c>
      <c r="J25" s="655" t="s">
        <v>569</v>
      </c>
      <c r="K25" s="655" t="s">
        <v>587</v>
      </c>
      <c r="L25" s="657">
        <v>93.5</v>
      </c>
      <c r="M25" s="657">
        <v>25</v>
      </c>
      <c r="N25" s="658">
        <v>2337.5</v>
      </c>
    </row>
    <row r="26" spans="1:14" ht="14.4" customHeight="1" x14ac:dyDescent="0.3">
      <c r="A26" s="653" t="s">
        <v>505</v>
      </c>
      <c r="B26" s="654" t="s">
        <v>506</v>
      </c>
      <c r="C26" s="655" t="s">
        <v>515</v>
      </c>
      <c r="D26" s="656" t="s">
        <v>2590</v>
      </c>
      <c r="E26" s="655" t="s">
        <v>521</v>
      </c>
      <c r="F26" s="656" t="s">
        <v>2592</v>
      </c>
      <c r="G26" s="655" t="s">
        <v>567</v>
      </c>
      <c r="H26" s="655" t="s">
        <v>588</v>
      </c>
      <c r="I26" s="655" t="s">
        <v>589</v>
      </c>
      <c r="J26" s="655" t="s">
        <v>590</v>
      </c>
      <c r="K26" s="655" t="s">
        <v>591</v>
      </c>
      <c r="L26" s="657">
        <v>40.879999999999995</v>
      </c>
      <c r="M26" s="657">
        <v>2</v>
      </c>
      <c r="N26" s="658">
        <v>81.759999999999991</v>
      </c>
    </row>
    <row r="27" spans="1:14" ht="14.4" customHeight="1" x14ac:dyDescent="0.3">
      <c r="A27" s="653" t="s">
        <v>505</v>
      </c>
      <c r="B27" s="654" t="s">
        <v>506</v>
      </c>
      <c r="C27" s="655" t="s">
        <v>515</v>
      </c>
      <c r="D27" s="656" t="s">
        <v>2590</v>
      </c>
      <c r="E27" s="655" t="s">
        <v>521</v>
      </c>
      <c r="F27" s="656" t="s">
        <v>2592</v>
      </c>
      <c r="G27" s="655" t="s">
        <v>567</v>
      </c>
      <c r="H27" s="655" t="s">
        <v>592</v>
      </c>
      <c r="I27" s="655" t="s">
        <v>593</v>
      </c>
      <c r="J27" s="655" t="s">
        <v>594</v>
      </c>
      <c r="K27" s="655" t="s">
        <v>595</v>
      </c>
      <c r="L27" s="657">
        <v>41.130042074001757</v>
      </c>
      <c r="M27" s="657">
        <v>7</v>
      </c>
      <c r="N27" s="658">
        <v>287.91029451801228</v>
      </c>
    </row>
    <row r="28" spans="1:14" ht="14.4" customHeight="1" x14ac:dyDescent="0.3">
      <c r="A28" s="653" t="s">
        <v>505</v>
      </c>
      <c r="B28" s="654" t="s">
        <v>506</v>
      </c>
      <c r="C28" s="655" t="s">
        <v>515</v>
      </c>
      <c r="D28" s="656" t="s">
        <v>2590</v>
      </c>
      <c r="E28" s="655" t="s">
        <v>521</v>
      </c>
      <c r="F28" s="656" t="s">
        <v>2592</v>
      </c>
      <c r="G28" s="655" t="s">
        <v>567</v>
      </c>
      <c r="H28" s="655" t="s">
        <v>596</v>
      </c>
      <c r="I28" s="655" t="s">
        <v>597</v>
      </c>
      <c r="J28" s="655" t="s">
        <v>598</v>
      </c>
      <c r="K28" s="655" t="s">
        <v>599</v>
      </c>
      <c r="L28" s="657">
        <v>87.029999999999987</v>
      </c>
      <c r="M28" s="657">
        <v>2</v>
      </c>
      <c r="N28" s="658">
        <v>174.05999999999997</v>
      </c>
    </row>
    <row r="29" spans="1:14" ht="14.4" customHeight="1" x14ac:dyDescent="0.3">
      <c r="A29" s="653" t="s">
        <v>505</v>
      </c>
      <c r="B29" s="654" t="s">
        <v>506</v>
      </c>
      <c r="C29" s="655" t="s">
        <v>515</v>
      </c>
      <c r="D29" s="656" t="s">
        <v>2590</v>
      </c>
      <c r="E29" s="655" t="s">
        <v>521</v>
      </c>
      <c r="F29" s="656" t="s">
        <v>2592</v>
      </c>
      <c r="G29" s="655" t="s">
        <v>567</v>
      </c>
      <c r="H29" s="655" t="s">
        <v>600</v>
      </c>
      <c r="I29" s="655" t="s">
        <v>601</v>
      </c>
      <c r="J29" s="655" t="s">
        <v>602</v>
      </c>
      <c r="K29" s="655" t="s">
        <v>603</v>
      </c>
      <c r="L29" s="657">
        <v>96.820023259862609</v>
      </c>
      <c r="M29" s="657">
        <v>31</v>
      </c>
      <c r="N29" s="658">
        <v>3001.4207210557411</v>
      </c>
    </row>
    <row r="30" spans="1:14" ht="14.4" customHeight="1" x14ac:dyDescent="0.3">
      <c r="A30" s="653" t="s">
        <v>505</v>
      </c>
      <c r="B30" s="654" t="s">
        <v>506</v>
      </c>
      <c r="C30" s="655" t="s">
        <v>515</v>
      </c>
      <c r="D30" s="656" t="s">
        <v>2590</v>
      </c>
      <c r="E30" s="655" t="s">
        <v>521</v>
      </c>
      <c r="F30" s="656" t="s">
        <v>2592</v>
      </c>
      <c r="G30" s="655" t="s">
        <v>567</v>
      </c>
      <c r="H30" s="655" t="s">
        <v>604</v>
      </c>
      <c r="I30" s="655" t="s">
        <v>605</v>
      </c>
      <c r="J30" s="655" t="s">
        <v>602</v>
      </c>
      <c r="K30" s="655" t="s">
        <v>606</v>
      </c>
      <c r="L30" s="657">
        <v>100.76</v>
      </c>
      <c r="M30" s="657">
        <v>34</v>
      </c>
      <c r="N30" s="658">
        <v>3425.84</v>
      </c>
    </row>
    <row r="31" spans="1:14" ht="14.4" customHeight="1" x14ac:dyDescent="0.3">
      <c r="A31" s="653" t="s">
        <v>505</v>
      </c>
      <c r="B31" s="654" t="s">
        <v>506</v>
      </c>
      <c r="C31" s="655" t="s">
        <v>515</v>
      </c>
      <c r="D31" s="656" t="s">
        <v>2590</v>
      </c>
      <c r="E31" s="655" t="s">
        <v>521</v>
      </c>
      <c r="F31" s="656" t="s">
        <v>2592</v>
      </c>
      <c r="G31" s="655" t="s">
        <v>567</v>
      </c>
      <c r="H31" s="655" t="s">
        <v>607</v>
      </c>
      <c r="I31" s="655" t="s">
        <v>608</v>
      </c>
      <c r="J31" s="655" t="s">
        <v>609</v>
      </c>
      <c r="K31" s="655" t="s">
        <v>610</v>
      </c>
      <c r="L31" s="657">
        <v>167.61</v>
      </c>
      <c r="M31" s="657">
        <v>1</v>
      </c>
      <c r="N31" s="658">
        <v>167.61</v>
      </c>
    </row>
    <row r="32" spans="1:14" ht="14.4" customHeight="1" x14ac:dyDescent="0.3">
      <c r="A32" s="653" t="s">
        <v>505</v>
      </c>
      <c r="B32" s="654" t="s">
        <v>506</v>
      </c>
      <c r="C32" s="655" t="s">
        <v>515</v>
      </c>
      <c r="D32" s="656" t="s">
        <v>2590</v>
      </c>
      <c r="E32" s="655" t="s">
        <v>521</v>
      </c>
      <c r="F32" s="656" t="s">
        <v>2592</v>
      </c>
      <c r="G32" s="655" t="s">
        <v>567</v>
      </c>
      <c r="H32" s="655" t="s">
        <v>611</v>
      </c>
      <c r="I32" s="655" t="s">
        <v>612</v>
      </c>
      <c r="J32" s="655" t="s">
        <v>613</v>
      </c>
      <c r="K32" s="655" t="s">
        <v>614</v>
      </c>
      <c r="L32" s="657">
        <v>64.540046169119876</v>
      </c>
      <c r="M32" s="657">
        <v>45</v>
      </c>
      <c r="N32" s="658">
        <v>2904.3020776103945</v>
      </c>
    </row>
    <row r="33" spans="1:14" ht="14.4" customHeight="1" x14ac:dyDescent="0.3">
      <c r="A33" s="653" t="s">
        <v>505</v>
      </c>
      <c r="B33" s="654" t="s">
        <v>506</v>
      </c>
      <c r="C33" s="655" t="s">
        <v>515</v>
      </c>
      <c r="D33" s="656" t="s">
        <v>2590</v>
      </c>
      <c r="E33" s="655" t="s">
        <v>521</v>
      </c>
      <c r="F33" s="656" t="s">
        <v>2592</v>
      </c>
      <c r="G33" s="655" t="s">
        <v>567</v>
      </c>
      <c r="H33" s="655" t="s">
        <v>615</v>
      </c>
      <c r="I33" s="655" t="s">
        <v>616</v>
      </c>
      <c r="J33" s="655" t="s">
        <v>617</v>
      </c>
      <c r="K33" s="655" t="s">
        <v>618</v>
      </c>
      <c r="L33" s="657">
        <v>43.61999999999999</v>
      </c>
      <c r="M33" s="657">
        <v>1</v>
      </c>
      <c r="N33" s="658">
        <v>43.61999999999999</v>
      </c>
    </row>
    <row r="34" spans="1:14" ht="14.4" customHeight="1" x14ac:dyDescent="0.3">
      <c r="A34" s="653" t="s">
        <v>505</v>
      </c>
      <c r="B34" s="654" t="s">
        <v>506</v>
      </c>
      <c r="C34" s="655" t="s">
        <v>515</v>
      </c>
      <c r="D34" s="656" t="s">
        <v>2590</v>
      </c>
      <c r="E34" s="655" t="s">
        <v>521</v>
      </c>
      <c r="F34" s="656" t="s">
        <v>2592</v>
      </c>
      <c r="G34" s="655" t="s">
        <v>567</v>
      </c>
      <c r="H34" s="655" t="s">
        <v>619</v>
      </c>
      <c r="I34" s="655" t="s">
        <v>620</v>
      </c>
      <c r="J34" s="655" t="s">
        <v>621</v>
      </c>
      <c r="K34" s="655" t="s">
        <v>622</v>
      </c>
      <c r="L34" s="657">
        <v>79.387000000000015</v>
      </c>
      <c r="M34" s="657">
        <v>10</v>
      </c>
      <c r="N34" s="658">
        <v>793.87000000000012</v>
      </c>
    </row>
    <row r="35" spans="1:14" ht="14.4" customHeight="1" x14ac:dyDescent="0.3">
      <c r="A35" s="653" t="s">
        <v>505</v>
      </c>
      <c r="B35" s="654" t="s">
        <v>506</v>
      </c>
      <c r="C35" s="655" t="s">
        <v>515</v>
      </c>
      <c r="D35" s="656" t="s">
        <v>2590</v>
      </c>
      <c r="E35" s="655" t="s">
        <v>521</v>
      </c>
      <c r="F35" s="656" t="s">
        <v>2592</v>
      </c>
      <c r="G35" s="655" t="s">
        <v>567</v>
      </c>
      <c r="H35" s="655" t="s">
        <v>623</v>
      </c>
      <c r="I35" s="655" t="s">
        <v>624</v>
      </c>
      <c r="J35" s="655" t="s">
        <v>625</v>
      </c>
      <c r="K35" s="655" t="s">
        <v>626</v>
      </c>
      <c r="L35" s="657">
        <v>75.820298605103304</v>
      </c>
      <c r="M35" s="657">
        <v>11</v>
      </c>
      <c r="N35" s="658">
        <v>834.0232846561363</v>
      </c>
    </row>
    <row r="36" spans="1:14" ht="14.4" customHeight="1" x14ac:dyDescent="0.3">
      <c r="A36" s="653" t="s">
        <v>505</v>
      </c>
      <c r="B36" s="654" t="s">
        <v>506</v>
      </c>
      <c r="C36" s="655" t="s">
        <v>515</v>
      </c>
      <c r="D36" s="656" t="s">
        <v>2590</v>
      </c>
      <c r="E36" s="655" t="s">
        <v>521</v>
      </c>
      <c r="F36" s="656" t="s">
        <v>2592</v>
      </c>
      <c r="G36" s="655" t="s">
        <v>567</v>
      </c>
      <c r="H36" s="655" t="s">
        <v>627</v>
      </c>
      <c r="I36" s="655" t="s">
        <v>628</v>
      </c>
      <c r="J36" s="655" t="s">
        <v>629</v>
      </c>
      <c r="K36" s="655" t="s">
        <v>630</v>
      </c>
      <c r="L36" s="657">
        <v>85.969999999999985</v>
      </c>
      <c r="M36" s="657">
        <v>6</v>
      </c>
      <c r="N36" s="658">
        <v>515.81999999999994</v>
      </c>
    </row>
    <row r="37" spans="1:14" ht="14.4" customHeight="1" x14ac:dyDescent="0.3">
      <c r="A37" s="653" t="s">
        <v>505</v>
      </c>
      <c r="B37" s="654" t="s">
        <v>506</v>
      </c>
      <c r="C37" s="655" t="s">
        <v>515</v>
      </c>
      <c r="D37" s="656" t="s">
        <v>2590</v>
      </c>
      <c r="E37" s="655" t="s">
        <v>521</v>
      </c>
      <c r="F37" s="656" t="s">
        <v>2592</v>
      </c>
      <c r="G37" s="655" t="s">
        <v>567</v>
      </c>
      <c r="H37" s="655" t="s">
        <v>631</v>
      </c>
      <c r="I37" s="655" t="s">
        <v>632</v>
      </c>
      <c r="J37" s="655" t="s">
        <v>633</v>
      </c>
      <c r="K37" s="655" t="s">
        <v>630</v>
      </c>
      <c r="L37" s="657">
        <v>30.163985124734587</v>
      </c>
      <c r="M37" s="657">
        <v>20</v>
      </c>
      <c r="N37" s="658">
        <v>603.27970249469172</v>
      </c>
    </row>
    <row r="38" spans="1:14" ht="14.4" customHeight="1" x14ac:dyDescent="0.3">
      <c r="A38" s="653" t="s">
        <v>505</v>
      </c>
      <c r="B38" s="654" t="s">
        <v>506</v>
      </c>
      <c r="C38" s="655" t="s">
        <v>515</v>
      </c>
      <c r="D38" s="656" t="s">
        <v>2590</v>
      </c>
      <c r="E38" s="655" t="s">
        <v>521</v>
      </c>
      <c r="F38" s="656" t="s">
        <v>2592</v>
      </c>
      <c r="G38" s="655" t="s">
        <v>567</v>
      </c>
      <c r="H38" s="655" t="s">
        <v>634</v>
      </c>
      <c r="I38" s="655" t="s">
        <v>635</v>
      </c>
      <c r="J38" s="655" t="s">
        <v>636</v>
      </c>
      <c r="K38" s="655" t="s">
        <v>637</v>
      </c>
      <c r="L38" s="657">
        <v>105.27</v>
      </c>
      <c r="M38" s="657">
        <v>1</v>
      </c>
      <c r="N38" s="658">
        <v>105.27</v>
      </c>
    </row>
    <row r="39" spans="1:14" ht="14.4" customHeight="1" x14ac:dyDescent="0.3">
      <c r="A39" s="653" t="s">
        <v>505</v>
      </c>
      <c r="B39" s="654" t="s">
        <v>506</v>
      </c>
      <c r="C39" s="655" t="s">
        <v>515</v>
      </c>
      <c r="D39" s="656" t="s">
        <v>2590</v>
      </c>
      <c r="E39" s="655" t="s">
        <v>521</v>
      </c>
      <c r="F39" s="656" t="s">
        <v>2592</v>
      </c>
      <c r="G39" s="655" t="s">
        <v>567</v>
      </c>
      <c r="H39" s="655" t="s">
        <v>638</v>
      </c>
      <c r="I39" s="655" t="s">
        <v>639</v>
      </c>
      <c r="J39" s="655" t="s">
        <v>640</v>
      </c>
      <c r="K39" s="655" t="s">
        <v>641</v>
      </c>
      <c r="L39" s="657">
        <v>65.91</v>
      </c>
      <c r="M39" s="657">
        <v>7</v>
      </c>
      <c r="N39" s="658">
        <v>461.37</v>
      </c>
    </row>
    <row r="40" spans="1:14" ht="14.4" customHeight="1" x14ac:dyDescent="0.3">
      <c r="A40" s="653" t="s">
        <v>505</v>
      </c>
      <c r="B40" s="654" t="s">
        <v>506</v>
      </c>
      <c r="C40" s="655" t="s">
        <v>515</v>
      </c>
      <c r="D40" s="656" t="s">
        <v>2590</v>
      </c>
      <c r="E40" s="655" t="s">
        <v>521</v>
      </c>
      <c r="F40" s="656" t="s">
        <v>2592</v>
      </c>
      <c r="G40" s="655" t="s">
        <v>567</v>
      </c>
      <c r="H40" s="655" t="s">
        <v>642</v>
      </c>
      <c r="I40" s="655" t="s">
        <v>643</v>
      </c>
      <c r="J40" s="655" t="s">
        <v>644</v>
      </c>
      <c r="K40" s="655" t="s">
        <v>645</v>
      </c>
      <c r="L40" s="657">
        <v>27.750037016251731</v>
      </c>
      <c r="M40" s="657">
        <v>30</v>
      </c>
      <c r="N40" s="658">
        <v>832.50111048755195</v>
      </c>
    </row>
    <row r="41" spans="1:14" ht="14.4" customHeight="1" x14ac:dyDescent="0.3">
      <c r="A41" s="653" t="s">
        <v>505</v>
      </c>
      <c r="B41" s="654" t="s">
        <v>506</v>
      </c>
      <c r="C41" s="655" t="s">
        <v>515</v>
      </c>
      <c r="D41" s="656" t="s">
        <v>2590</v>
      </c>
      <c r="E41" s="655" t="s">
        <v>521</v>
      </c>
      <c r="F41" s="656" t="s">
        <v>2592</v>
      </c>
      <c r="G41" s="655" t="s">
        <v>567</v>
      </c>
      <c r="H41" s="655" t="s">
        <v>646</v>
      </c>
      <c r="I41" s="655" t="s">
        <v>647</v>
      </c>
      <c r="J41" s="655" t="s">
        <v>648</v>
      </c>
      <c r="K41" s="655" t="s">
        <v>595</v>
      </c>
      <c r="L41" s="657">
        <v>40.169999999999995</v>
      </c>
      <c r="M41" s="657">
        <v>2</v>
      </c>
      <c r="N41" s="658">
        <v>80.339999999999989</v>
      </c>
    </row>
    <row r="42" spans="1:14" ht="14.4" customHeight="1" x14ac:dyDescent="0.3">
      <c r="A42" s="653" t="s">
        <v>505</v>
      </c>
      <c r="B42" s="654" t="s">
        <v>506</v>
      </c>
      <c r="C42" s="655" t="s">
        <v>515</v>
      </c>
      <c r="D42" s="656" t="s">
        <v>2590</v>
      </c>
      <c r="E42" s="655" t="s">
        <v>521</v>
      </c>
      <c r="F42" s="656" t="s">
        <v>2592</v>
      </c>
      <c r="G42" s="655" t="s">
        <v>567</v>
      </c>
      <c r="H42" s="655" t="s">
        <v>649</v>
      </c>
      <c r="I42" s="655" t="s">
        <v>650</v>
      </c>
      <c r="J42" s="655" t="s">
        <v>648</v>
      </c>
      <c r="K42" s="655" t="s">
        <v>651</v>
      </c>
      <c r="L42" s="657">
        <v>77.61</v>
      </c>
      <c r="M42" s="657">
        <v>2</v>
      </c>
      <c r="N42" s="658">
        <v>155.22</v>
      </c>
    </row>
    <row r="43" spans="1:14" ht="14.4" customHeight="1" x14ac:dyDescent="0.3">
      <c r="A43" s="653" t="s">
        <v>505</v>
      </c>
      <c r="B43" s="654" t="s">
        <v>506</v>
      </c>
      <c r="C43" s="655" t="s">
        <v>515</v>
      </c>
      <c r="D43" s="656" t="s">
        <v>2590</v>
      </c>
      <c r="E43" s="655" t="s">
        <v>521</v>
      </c>
      <c r="F43" s="656" t="s">
        <v>2592</v>
      </c>
      <c r="G43" s="655" t="s">
        <v>567</v>
      </c>
      <c r="H43" s="655" t="s">
        <v>652</v>
      </c>
      <c r="I43" s="655" t="s">
        <v>653</v>
      </c>
      <c r="J43" s="655" t="s">
        <v>654</v>
      </c>
      <c r="K43" s="655" t="s">
        <v>655</v>
      </c>
      <c r="L43" s="657">
        <v>61.68</v>
      </c>
      <c r="M43" s="657">
        <v>4</v>
      </c>
      <c r="N43" s="658">
        <v>246.72</v>
      </c>
    </row>
    <row r="44" spans="1:14" ht="14.4" customHeight="1" x14ac:dyDescent="0.3">
      <c r="A44" s="653" t="s">
        <v>505</v>
      </c>
      <c r="B44" s="654" t="s">
        <v>506</v>
      </c>
      <c r="C44" s="655" t="s">
        <v>515</v>
      </c>
      <c r="D44" s="656" t="s">
        <v>2590</v>
      </c>
      <c r="E44" s="655" t="s">
        <v>521</v>
      </c>
      <c r="F44" s="656" t="s">
        <v>2592</v>
      </c>
      <c r="G44" s="655" t="s">
        <v>567</v>
      </c>
      <c r="H44" s="655" t="s">
        <v>656</v>
      </c>
      <c r="I44" s="655" t="s">
        <v>657</v>
      </c>
      <c r="J44" s="655" t="s">
        <v>658</v>
      </c>
      <c r="K44" s="655" t="s">
        <v>659</v>
      </c>
      <c r="L44" s="657">
        <v>115.93998450772906</v>
      </c>
      <c r="M44" s="657">
        <v>61</v>
      </c>
      <c r="N44" s="658">
        <v>7072.3390549714732</v>
      </c>
    </row>
    <row r="45" spans="1:14" ht="14.4" customHeight="1" x14ac:dyDescent="0.3">
      <c r="A45" s="653" t="s">
        <v>505</v>
      </c>
      <c r="B45" s="654" t="s">
        <v>506</v>
      </c>
      <c r="C45" s="655" t="s">
        <v>515</v>
      </c>
      <c r="D45" s="656" t="s">
        <v>2590</v>
      </c>
      <c r="E45" s="655" t="s">
        <v>521</v>
      </c>
      <c r="F45" s="656" t="s">
        <v>2592</v>
      </c>
      <c r="G45" s="655" t="s">
        <v>567</v>
      </c>
      <c r="H45" s="655" t="s">
        <v>660</v>
      </c>
      <c r="I45" s="655" t="s">
        <v>661</v>
      </c>
      <c r="J45" s="655" t="s">
        <v>662</v>
      </c>
      <c r="K45" s="655" t="s">
        <v>663</v>
      </c>
      <c r="L45" s="657">
        <v>56.22500415247881</v>
      </c>
      <c r="M45" s="657">
        <v>6</v>
      </c>
      <c r="N45" s="658">
        <v>337.35002491487285</v>
      </c>
    </row>
    <row r="46" spans="1:14" ht="14.4" customHeight="1" x14ac:dyDescent="0.3">
      <c r="A46" s="653" t="s">
        <v>505</v>
      </c>
      <c r="B46" s="654" t="s">
        <v>506</v>
      </c>
      <c r="C46" s="655" t="s">
        <v>515</v>
      </c>
      <c r="D46" s="656" t="s">
        <v>2590</v>
      </c>
      <c r="E46" s="655" t="s">
        <v>521</v>
      </c>
      <c r="F46" s="656" t="s">
        <v>2592</v>
      </c>
      <c r="G46" s="655" t="s">
        <v>567</v>
      </c>
      <c r="H46" s="655" t="s">
        <v>664</v>
      </c>
      <c r="I46" s="655" t="s">
        <v>665</v>
      </c>
      <c r="J46" s="655" t="s">
        <v>666</v>
      </c>
      <c r="K46" s="655" t="s">
        <v>667</v>
      </c>
      <c r="L46" s="657">
        <v>62.988291967109973</v>
      </c>
      <c r="M46" s="657">
        <v>18</v>
      </c>
      <c r="N46" s="658">
        <v>1133.7892554079795</v>
      </c>
    </row>
    <row r="47" spans="1:14" ht="14.4" customHeight="1" x14ac:dyDescent="0.3">
      <c r="A47" s="653" t="s">
        <v>505</v>
      </c>
      <c r="B47" s="654" t="s">
        <v>506</v>
      </c>
      <c r="C47" s="655" t="s">
        <v>515</v>
      </c>
      <c r="D47" s="656" t="s">
        <v>2590</v>
      </c>
      <c r="E47" s="655" t="s">
        <v>521</v>
      </c>
      <c r="F47" s="656" t="s">
        <v>2592</v>
      </c>
      <c r="G47" s="655" t="s">
        <v>567</v>
      </c>
      <c r="H47" s="655" t="s">
        <v>668</v>
      </c>
      <c r="I47" s="655" t="s">
        <v>669</v>
      </c>
      <c r="J47" s="655" t="s">
        <v>670</v>
      </c>
      <c r="K47" s="655" t="s">
        <v>671</v>
      </c>
      <c r="L47" s="657">
        <v>164.48</v>
      </c>
      <c r="M47" s="657">
        <v>6</v>
      </c>
      <c r="N47" s="658">
        <v>986.87999999999988</v>
      </c>
    </row>
    <row r="48" spans="1:14" ht="14.4" customHeight="1" x14ac:dyDescent="0.3">
      <c r="A48" s="653" t="s">
        <v>505</v>
      </c>
      <c r="B48" s="654" t="s">
        <v>506</v>
      </c>
      <c r="C48" s="655" t="s">
        <v>515</v>
      </c>
      <c r="D48" s="656" t="s">
        <v>2590</v>
      </c>
      <c r="E48" s="655" t="s">
        <v>521</v>
      </c>
      <c r="F48" s="656" t="s">
        <v>2592</v>
      </c>
      <c r="G48" s="655" t="s">
        <v>567</v>
      </c>
      <c r="H48" s="655" t="s">
        <v>672</v>
      </c>
      <c r="I48" s="655" t="s">
        <v>673</v>
      </c>
      <c r="J48" s="655" t="s">
        <v>674</v>
      </c>
      <c r="K48" s="655" t="s">
        <v>675</v>
      </c>
      <c r="L48" s="657">
        <v>87.969999999999985</v>
      </c>
      <c r="M48" s="657">
        <v>3</v>
      </c>
      <c r="N48" s="658">
        <v>263.90999999999997</v>
      </c>
    </row>
    <row r="49" spans="1:14" ht="14.4" customHeight="1" x14ac:dyDescent="0.3">
      <c r="A49" s="653" t="s">
        <v>505</v>
      </c>
      <c r="B49" s="654" t="s">
        <v>506</v>
      </c>
      <c r="C49" s="655" t="s">
        <v>515</v>
      </c>
      <c r="D49" s="656" t="s">
        <v>2590</v>
      </c>
      <c r="E49" s="655" t="s">
        <v>521</v>
      </c>
      <c r="F49" s="656" t="s">
        <v>2592</v>
      </c>
      <c r="G49" s="655" t="s">
        <v>567</v>
      </c>
      <c r="H49" s="655" t="s">
        <v>676</v>
      </c>
      <c r="I49" s="655" t="s">
        <v>677</v>
      </c>
      <c r="J49" s="655" t="s">
        <v>678</v>
      </c>
      <c r="K49" s="655" t="s">
        <v>591</v>
      </c>
      <c r="L49" s="657">
        <v>40.140000000000008</v>
      </c>
      <c r="M49" s="657">
        <v>6</v>
      </c>
      <c r="N49" s="658">
        <v>240.84000000000003</v>
      </c>
    </row>
    <row r="50" spans="1:14" ht="14.4" customHeight="1" x14ac:dyDescent="0.3">
      <c r="A50" s="653" t="s">
        <v>505</v>
      </c>
      <c r="B50" s="654" t="s">
        <v>506</v>
      </c>
      <c r="C50" s="655" t="s">
        <v>515</v>
      </c>
      <c r="D50" s="656" t="s">
        <v>2590</v>
      </c>
      <c r="E50" s="655" t="s">
        <v>521</v>
      </c>
      <c r="F50" s="656" t="s">
        <v>2592</v>
      </c>
      <c r="G50" s="655" t="s">
        <v>567</v>
      </c>
      <c r="H50" s="655" t="s">
        <v>679</v>
      </c>
      <c r="I50" s="655" t="s">
        <v>680</v>
      </c>
      <c r="J50" s="655" t="s">
        <v>681</v>
      </c>
      <c r="K50" s="655" t="s">
        <v>630</v>
      </c>
      <c r="L50" s="657">
        <v>66.149830042637078</v>
      </c>
      <c r="M50" s="657">
        <v>27</v>
      </c>
      <c r="N50" s="658">
        <v>1786.0454111512013</v>
      </c>
    </row>
    <row r="51" spans="1:14" ht="14.4" customHeight="1" x14ac:dyDescent="0.3">
      <c r="A51" s="653" t="s">
        <v>505</v>
      </c>
      <c r="B51" s="654" t="s">
        <v>506</v>
      </c>
      <c r="C51" s="655" t="s">
        <v>515</v>
      </c>
      <c r="D51" s="656" t="s">
        <v>2590</v>
      </c>
      <c r="E51" s="655" t="s">
        <v>521</v>
      </c>
      <c r="F51" s="656" t="s">
        <v>2592</v>
      </c>
      <c r="G51" s="655" t="s">
        <v>567</v>
      </c>
      <c r="H51" s="655" t="s">
        <v>682</v>
      </c>
      <c r="I51" s="655" t="s">
        <v>683</v>
      </c>
      <c r="J51" s="655" t="s">
        <v>684</v>
      </c>
      <c r="K51" s="655" t="s">
        <v>685</v>
      </c>
      <c r="L51" s="657">
        <v>485.82000000000022</v>
      </c>
      <c r="M51" s="657">
        <v>1</v>
      </c>
      <c r="N51" s="658">
        <v>485.82000000000022</v>
      </c>
    </row>
    <row r="52" spans="1:14" ht="14.4" customHeight="1" x14ac:dyDescent="0.3">
      <c r="A52" s="653" t="s">
        <v>505</v>
      </c>
      <c r="B52" s="654" t="s">
        <v>506</v>
      </c>
      <c r="C52" s="655" t="s">
        <v>515</v>
      </c>
      <c r="D52" s="656" t="s">
        <v>2590</v>
      </c>
      <c r="E52" s="655" t="s">
        <v>521</v>
      </c>
      <c r="F52" s="656" t="s">
        <v>2592</v>
      </c>
      <c r="G52" s="655" t="s">
        <v>567</v>
      </c>
      <c r="H52" s="655" t="s">
        <v>686</v>
      </c>
      <c r="I52" s="655" t="s">
        <v>687</v>
      </c>
      <c r="J52" s="655" t="s">
        <v>688</v>
      </c>
      <c r="K52" s="655" t="s">
        <v>689</v>
      </c>
      <c r="L52" s="657">
        <v>29.899999999999988</v>
      </c>
      <c r="M52" s="657">
        <v>3</v>
      </c>
      <c r="N52" s="658">
        <v>89.69999999999996</v>
      </c>
    </row>
    <row r="53" spans="1:14" ht="14.4" customHeight="1" x14ac:dyDescent="0.3">
      <c r="A53" s="653" t="s">
        <v>505</v>
      </c>
      <c r="B53" s="654" t="s">
        <v>506</v>
      </c>
      <c r="C53" s="655" t="s">
        <v>515</v>
      </c>
      <c r="D53" s="656" t="s">
        <v>2590</v>
      </c>
      <c r="E53" s="655" t="s">
        <v>521</v>
      </c>
      <c r="F53" s="656" t="s">
        <v>2592</v>
      </c>
      <c r="G53" s="655" t="s">
        <v>567</v>
      </c>
      <c r="H53" s="655" t="s">
        <v>690</v>
      </c>
      <c r="I53" s="655" t="s">
        <v>691</v>
      </c>
      <c r="J53" s="655" t="s">
        <v>692</v>
      </c>
      <c r="K53" s="655" t="s">
        <v>693</v>
      </c>
      <c r="L53" s="657">
        <v>56.880195557080398</v>
      </c>
      <c r="M53" s="657">
        <v>23</v>
      </c>
      <c r="N53" s="658">
        <v>1308.2444978128492</v>
      </c>
    </row>
    <row r="54" spans="1:14" ht="14.4" customHeight="1" x14ac:dyDescent="0.3">
      <c r="A54" s="653" t="s">
        <v>505</v>
      </c>
      <c r="B54" s="654" t="s">
        <v>506</v>
      </c>
      <c r="C54" s="655" t="s">
        <v>515</v>
      </c>
      <c r="D54" s="656" t="s">
        <v>2590</v>
      </c>
      <c r="E54" s="655" t="s">
        <v>521</v>
      </c>
      <c r="F54" s="656" t="s">
        <v>2592</v>
      </c>
      <c r="G54" s="655" t="s">
        <v>567</v>
      </c>
      <c r="H54" s="655" t="s">
        <v>694</v>
      </c>
      <c r="I54" s="655" t="s">
        <v>695</v>
      </c>
      <c r="J54" s="655" t="s">
        <v>696</v>
      </c>
      <c r="K54" s="655" t="s">
        <v>697</v>
      </c>
      <c r="L54" s="657">
        <v>119.85781920159778</v>
      </c>
      <c r="M54" s="657">
        <v>1</v>
      </c>
      <c r="N54" s="658">
        <v>119.85781920159778</v>
      </c>
    </row>
    <row r="55" spans="1:14" ht="14.4" customHeight="1" x14ac:dyDescent="0.3">
      <c r="A55" s="653" t="s">
        <v>505</v>
      </c>
      <c r="B55" s="654" t="s">
        <v>506</v>
      </c>
      <c r="C55" s="655" t="s">
        <v>515</v>
      </c>
      <c r="D55" s="656" t="s">
        <v>2590</v>
      </c>
      <c r="E55" s="655" t="s">
        <v>521</v>
      </c>
      <c r="F55" s="656" t="s">
        <v>2592</v>
      </c>
      <c r="G55" s="655" t="s">
        <v>567</v>
      </c>
      <c r="H55" s="655" t="s">
        <v>698</v>
      </c>
      <c r="I55" s="655" t="s">
        <v>699</v>
      </c>
      <c r="J55" s="655" t="s">
        <v>700</v>
      </c>
      <c r="K55" s="655" t="s">
        <v>701</v>
      </c>
      <c r="L55" s="657">
        <v>41.370000000000005</v>
      </c>
      <c r="M55" s="657">
        <v>8</v>
      </c>
      <c r="N55" s="658">
        <v>330.96000000000004</v>
      </c>
    </row>
    <row r="56" spans="1:14" ht="14.4" customHeight="1" x14ac:dyDescent="0.3">
      <c r="A56" s="653" t="s">
        <v>505</v>
      </c>
      <c r="B56" s="654" t="s">
        <v>506</v>
      </c>
      <c r="C56" s="655" t="s">
        <v>515</v>
      </c>
      <c r="D56" s="656" t="s">
        <v>2590</v>
      </c>
      <c r="E56" s="655" t="s">
        <v>521</v>
      </c>
      <c r="F56" s="656" t="s">
        <v>2592</v>
      </c>
      <c r="G56" s="655" t="s">
        <v>567</v>
      </c>
      <c r="H56" s="655" t="s">
        <v>702</v>
      </c>
      <c r="I56" s="655" t="s">
        <v>703</v>
      </c>
      <c r="J56" s="655" t="s">
        <v>704</v>
      </c>
      <c r="K56" s="655" t="s">
        <v>705</v>
      </c>
      <c r="L56" s="657">
        <v>66.720001038281183</v>
      </c>
      <c r="M56" s="657">
        <v>8</v>
      </c>
      <c r="N56" s="658">
        <v>533.76000830624946</v>
      </c>
    </row>
    <row r="57" spans="1:14" ht="14.4" customHeight="1" x14ac:dyDescent="0.3">
      <c r="A57" s="653" t="s">
        <v>505</v>
      </c>
      <c r="B57" s="654" t="s">
        <v>506</v>
      </c>
      <c r="C57" s="655" t="s">
        <v>515</v>
      </c>
      <c r="D57" s="656" t="s">
        <v>2590</v>
      </c>
      <c r="E57" s="655" t="s">
        <v>521</v>
      </c>
      <c r="F57" s="656" t="s">
        <v>2592</v>
      </c>
      <c r="G57" s="655" t="s">
        <v>567</v>
      </c>
      <c r="H57" s="655" t="s">
        <v>706</v>
      </c>
      <c r="I57" s="655" t="s">
        <v>707</v>
      </c>
      <c r="J57" s="655" t="s">
        <v>708</v>
      </c>
      <c r="K57" s="655" t="s">
        <v>709</v>
      </c>
      <c r="L57" s="657">
        <v>324.83</v>
      </c>
      <c r="M57" s="657">
        <v>12</v>
      </c>
      <c r="N57" s="658">
        <v>3897.96</v>
      </c>
    </row>
    <row r="58" spans="1:14" ht="14.4" customHeight="1" x14ac:dyDescent="0.3">
      <c r="A58" s="653" t="s">
        <v>505</v>
      </c>
      <c r="B58" s="654" t="s">
        <v>506</v>
      </c>
      <c r="C58" s="655" t="s">
        <v>515</v>
      </c>
      <c r="D58" s="656" t="s">
        <v>2590</v>
      </c>
      <c r="E58" s="655" t="s">
        <v>521</v>
      </c>
      <c r="F58" s="656" t="s">
        <v>2592</v>
      </c>
      <c r="G58" s="655" t="s">
        <v>567</v>
      </c>
      <c r="H58" s="655" t="s">
        <v>710</v>
      </c>
      <c r="I58" s="655" t="s">
        <v>711</v>
      </c>
      <c r="J58" s="655" t="s">
        <v>712</v>
      </c>
      <c r="K58" s="655" t="s">
        <v>713</v>
      </c>
      <c r="L58" s="657">
        <v>605.0300150645387</v>
      </c>
      <c r="M58" s="657">
        <v>1</v>
      </c>
      <c r="N58" s="658">
        <v>605.0300150645387</v>
      </c>
    </row>
    <row r="59" spans="1:14" ht="14.4" customHeight="1" x14ac:dyDescent="0.3">
      <c r="A59" s="653" t="s">
        <v>505</v>
      </c>
      <c r="B59" s="654" t="s">
        <v>506</v>
      </c>
      <c r="C59" s="655" t="s">
        <v>515</v>
      </c>
      <c r="D59" s="656" t="s">
        <v>2590</v>
      </c>
      <c r="E59" s="655" t="s">
        <v>521</v>
      </c>
      <c r="F59" s="656" t="s">
        <v>2592</v>
      </c>
      <c r="G59" s="655" t="s">
        <v>567</v>
      </c>
      <c r="H59" s="655" t="s">
        <v>714</v>
      </c>
      <c r="I59" s="655" t="s">
        <v>715</v>
      </c>
      <c r="J59" s="655" t="s">
        <v>716</v>
      </c>
      <c r="K59" s="655" t="s">
        <v>717</v>
      </c>
      <c r="L59" s="657">
        <v>283.03658809220872</v>
      </c>
      <c r="M59" s="657">
        <v>45</v>
      </c>
      <c r="N59" s="658">
        <v>12736.646464149391</v>
      </c>
    </row>
    <row r="60" spans="1:14" ht="14.4" customHeight="1" x14ac:dyDescent="0.3">
      <c r="A60" s="653" t="s">
        <v>505</v>
      </c>
      <c r="B60" s="654" t="s">
        <v>506</v>
      </c>
      <c r="C60" s="655" t="s">
        <v>515</v>
      </c>
      <c r="D60" s="656" t="s">
        <v>2590</v>
      </c>
      <c r="E60" s="655" t="s">
        <v>521</v>
      </c>
      <c r="F60" s="656" t="s">
        <v>2592</v>
      </c>
      <c r="G60" s="655" t="s">
        <v>567</v>
      </c>
      <c r="H60" s="655" t="s">
        <v>718</v>
      </c>
      <c r="I60" s="655" t="s">
        <v>719</v>
      </c>
      <c r="J60" s="655" t="s">
        <v>720</v>
      </c>
      <c r="K60" s="655" t="s">
        <v>721</v>
      </c>
      <c r="L60" s="657">
        <v>80.229635465464497</v>
      </c>
      <c r="M60" s="657">
        <v>5</v>
      </c>
      <c r="N60" s="658">
        <v>401.14817732732246</v>
      </c>
    </row>
    <row r="61" spans="1:14" ht="14.4" customHeight="1" x14ac:dyDescent="0.3">
      <c r="A61" s="653" t="s">
        <v>505</v>
      </c>
      <c r="B61" s="654" t="s">
        <v>506</v>
      </c>
      <c r="C61" s="655" t="s">
        <v>515</v>
      </c>
      <c r="D61" s="656" t="s">
        <v>2590</v>
      </c>
      <c r="E61" s="655" t="s">
        <v>521</v>
      </c>
      <c r="F61" s="656" t="s">
        <v>2592</v>
      </c>
      <c r="G61" s="655" t="s">
        <v>567</v>
      </c>
      <c r="H61" s="655" t="s">
        <v>722</v>
      </c>
      <c r="I61" s="655" t="s">
        <v>723</v>
      </c>
      <c r="J61" s="655" t="s">
        <v>724</v>
      </c>
      <c r="K61" s="655" t="s">
        <v>725</v>
      </c>
      <c r="L61" s="657">
        <v>40.35</v>
      </c>
      <c r="M61" s="657">
        <v>1</v>
      </c>
      <c r="N61" s="658">
        <v>40.35</v>
      </c>
    </row>
    <row r="62" spans="1:14" ht="14.4" customHeight="1" x14ac:dyDescent="0.3">
      <c r="A62" s="653" t="s">
        <v>505</v>
      </c>
      <c r="B62" s="654" t="s">
        <v>506</v>
      </c>
      <c r="C62" s="655" t="s">
        <v>515</v>
      </c>
      <c r="D62" s="656" t="s">
        <v>2590</v>
      </c>
      <c r="E62" s="655" t="s">
        <v>521</v>
      </c>
      <c r="F62" s="656" t="s">
        <v>2592</v>
      </c>
      <c r="G62" s="655" t="s">
        <v>567</v>
      </c>
      <c r="H62" s="655" t="s">
        <v>726</v>
      </c>
      <c r="I62" s="655" t="s">
        <v>727</v>
      </c>
      <c r="J62" s="655" t="s">
        <v>728</v>
      </c>
      <c r="K62" s="655" t="s">
        <v>729</v>
      </c>
      <c r="L62" s="657">
        <v>126.51999999999997</v>
      </c>
      <c r="M62" s="657">
        <v>1</v>
      </c>
      <c r="N62" s="658">
        <v>126.51999999999997</v>
      </c>
    </row>
    <row r="63" spans="1:14" ht="14.4" customHeight="1" x14ac:dyDescent="0.3">
      <c r="A63" s="653" t="s">
        <v>505</v>
      </c>
      <c r="B63" s="654" t="s">
        <v>506</v>
      </c>
      <c r="C63" s="655" t="s">
        <v>515</v>
      </c>
      <c r="D63" s="656" t="s">
        <v>2590</v>
      </c>
      <c r="E63" s="655" t="s">
        <v>521</v>
      </c>
      <c r="F63" s="656" t="s">
        <v>2592</v>
      </c>
      <c r="G63" s="655" t="s">
        <v>567</v>
      </c>
      <c r="H63" s="655" t="s">
        <v>730</v>
      </c>
      <c r="I63" s="655" t="s">
        <v>731</v>
      </c>
      <c r="J63" s="655" t="s">
        <v>732</v>
      </c>
      <c r="K63" s="655" t="s">
        <v>733</v>
      </c>
      <c r="L63" s="657">
        <v>41.180000000000007</v>
      </c>
      <c r="M63" s="657">
        <v>5</v>
      </c>
      <c r="N63" s="658">
        <v>205.90000000000003</v>
      </c>
    </row>
    <row r="64" spans="1:14" ht="14.4" customHeight="1" x14ac:dyDescent="0.3">
      <c r="A64" s="653" t="s">
        <v>505</v>
      </c>
      <c r="B64" s="654" t="s">
        <v>506</v>
      </c>
      <c r="C64" s="655" t="s">
        <v>515</v>
      </c>
      <c r="D64" s="656" t="s">
        <v>2590</v>
      </c>
      <c r="E64" s="655" t="s">
        <v>521</v>
      </c>
      <c r="F64" s="656" t="s">
        <v>2592</v>
      </c>
      <c r="G64" s="655" t="s">
        <v>567</v>
      </c>
      <c r="H64" s="655" t="s">
        <v>734</v>
      </c>
      <c r="I64" s="655" t="s">
        <v>735</v>
      </c>
      <c r="J64" s="655" t="s">
        <v>736</v>
      </c>
      <c r="K64" s="655" t="s">
        <v>737</v>
      </c>
      <c r="L64" s="657">
        <v>93.419999868618063</v>
      </c>
      <c r="M64" s="657">
        <v>16</v>
      </c>
      <c r="N64" s="658">
        <v>1494.719997897889</v>
      </c>
    </row>
    <row r="65" spans="1:14" ht="14.4" customHeight="1" x14ac:dyDescent="0.3">
      <c r="A65" s="653" t="s">
        <v>505</v>
      </c>
      <c r="B65" s="654" t="s">
        <v>506</v>
      </c>
      <c r="C65" s="655" t="s">
        <v>515</v>
      </c>
      <c r="D65" s="656" t="s">
        <v>2590</v>
      </c>
      <c r="E65" s="655" t="s">
        <v>521</v>
      </c>
      <c r="F65" s="656" t="s">
        <v>2592</v>
      </c>
      <c r="G65" s="655" t="s">
        <v>567</v>
      </c>
      <c r="H65" s="655" t="s">
        <v>738</v>
      </c>
      <c r="I65" s="655" t="s">
        <v>739</v>
      </c>
      <c r="J65" s="655" t="s">
        <v>740</v>
      </c>
      <c r="K65" s="655" t="s">
        <v>741</v>
      </c>
      <c r="L65" s="657">
        <v>185.61011320996803</v>
      </c>
      <c r="M65" s="657">
        <v>37.299999999999997</v>
      </c>
      <c r="N65" s="658">
        <v>6923.2572227318069</v>
      </c>
    </row>
    <row r="66" spans="1:14" ht="14.4" customHeight="1" x14ac:dyDescent="0.3">
      <c r="A66" s="653" t="s">
        <v>505</v>
      </c>
      <c r="B66" s="654" t="s">
        <v>506</v>
      </c>
      <c r="C66" s="655" t="s">
        <v>515</v>
      </c>
      <c r="D66" s="656" t="s">
        <v>2590</v>
      </c>
      <c r="E66" s="655" t="s">
        <v>521</v>
      </c>
      <c r="F66" s="656" t="s">
        <v>2592</v>
      </c>
      <c r="G66" s="655" t="s">
        <v>567</v>
      </c>
      <c r="H66" s="655" t="s">
        <v>742</v>
      </c>
      <c r="I66" s="655" t="s">
        <v>743</v>
      </c>
      <c r="J66" s="655" t="s">
        <v>744</v>
      </c>
      <c r="K66" s="655" t="s">
        <v>745</v>
      </c>
      <c r="L66" s="657">
        <v>235.25246334544775</v>
      </c>
      <c r="M66" s="657">
        <v>12</v>
      </c>
      <c r="N66" s="658">
        <v>2823.0295601453731</v>
      </c>
    </row>
    <row r="67" spans="1:14" ht="14.4" customHeight="1" x14ac:dyDescent="0.3">
      <c r="A67" s="653" t="s">
        <v>505</v>
      </c>
      <c r="B67" s="654" t="s">
        <v>506</v>
      </c>
      <c r="C67" s="655" t="s">
        <v>515</v>
      </c>
      <c r="D67" s="656" t="s">
        <v>2590</v>
      </c>
      <c r="E67" s="655" t="s">
        <v>521</v>
      </c>
      <c r="F67" s="656" t="s">
        <v>2592</v>
      </c>
      <c r="G67" s="655" t="s">
        <v>567</v>
      </c>
      <c r="H67" s="655" t="s">
        <v>746</v>
      </c>
      <c r="I67" s="655" t="s">
        <v>746</v>
      </c>
      <c r="J67" s="655" t="s">
        <v>747</v>
      </c>
      <c r="K67" s="655" t="s">
        <v>748</v>
      </c>
      <c r="L67" s="657">
        <v>36.530016696011515</v>
      </c>
      <c r="M67" s="657">
        <v>100</v>
      </c>
      <c r="N67" s="658">
        <v>3653.0016696011517</v>
      </c>
    </row>
    <row r="68" spans="1:14" ht="14.4" customHeight="1" x14ac:dyDescent="0.3">
      <c r="A68" s="653" t="s">
        <v>505</v>
      </c>
      <c r="B68" s="654" t="s">
        <v>506</v>
      </c>
      <c r="C68" s="655" t="s">
        <v>515</v>
      </c>
      <c r="D68" s="656" t="s">
        <v>2590</v>
      </c>
      <c r="E68" s="655" t="s">
        <v>521</v>
      </c>
      <c r="F68" s="656" t="s">
        <v>2592</v>
      </c>
      <c r="G68" s="655" t="s">
        <v>567</v>
      </c>
      <c r="H68" s="655" t="s">
        <v>749</v>
      </c>
      <c r="I68" s="655" t="s">
        <v>750</v>
      </c>
      <c r="J68" s="655" t="s">
        <v>751</v>
      </c>
      <c r="K68" s="655" t="s">
        <v>752</v>
      </c>
      <c r="L68" s="657">
        <v>219.12399999999997</v>
      </c>
      <c r="M68" s="657">
        <v>5</v>
      </c>
      <c r="N68" s="658">
        <v>1095.6199999999999</v>
      </c>
    </row>
    <row r="69" spans="1:14" ht="14.4" customHeight="1" x14ac:dyDescent="0.3">
      <c r="A69" s="653" t="s">
        <v>505</v>
      </c>
      <c r="B69" s="654" t="s">
        <v>506</v>
      </c>
      <c r="C69" s="655" t="s">
        <v>515</v>
      </c>
      <c r="D69" s="656" t="s">
        <v>2590</v>
      </c>
      <c r="E69" s="655" t="s">
        <v>521</v>
      </c>
      <c r="F69" s="656" t="s">
        <v>2592</v>
      </c>
      <c r="G69" s="655" t="s">
        <v>567</v>
      </c>
      <c r="H69" s="655" t="s">
        <v>753</v>
      </c>
      <c r="I69" s="655" t="s">
        <v>754</v>
      </c>
      <c r="J69" s="655" t="s">
        <v>755</v>
      </c>
      <c r="K69" s="655" t="s">
        <v>756</v>
      </c>
      <c r="L69" s="657">
        <v>253.11333333333332</v>
      </c>
      <c r="M69" s="657">
        <v>3</v>
      </c>
      <c r="N69" s="658">
        <v>759.33999999999992</v>
      </c>
    </row>
    <row r="70" spans="1:14" ht="14.4" customHeight="1" x14ac:dyDescent="0.3">
      <c r="A70" s="653" t="s">
        <v>505</v>
      </c>
      <c r="B70" s="654" t="s">
        <v>506</v>
      </c>
      <c r="C70" s="655" t="s">
        <v>515</v>
      </c>
      <c r="D70" s="656" t="s">
        <v>2590</v>
      </c>
      <c r="E70" s="655" t="s">
        <v>521</v>
      </c>
      <c r="F70" s="656" t="s">
        <v>2592</v>
      </c>
      <c r="G70" s="655" t="s">
        <v>567</v>
      </c>
      <c r="H70" s="655" t="s">
        <v>757</v>
      </c>
      <c r="I70" s="655" t="s">
        <v>758</v>
      </c>
      <c r="J70" s="655" t="s">
        <v>678</v>
      </c>
      <c r="K70" s="655" t="s">
        <v>759</v>
      </c>
      <c r="L70" s="657">
        <v>157.71000087262098</v>
      </c>
      <c r="M70" s="657">
        <v>9</v>
      </c>
      <c r="N70" s="658">
        <v>1419.3900078535889</v>
      </c>
    </row>
    <row r="71" spans="1:14" ht="14.4" customHeight="1" x14ac:dyDescent="0.3">
      <c r="A71" s="653" t="s">
        <v>505</v>
      </c>
      <c r="B71" s="654" t="s">
        <v>506</v>
      </c>
      <c r="C71" s="655" t="s">
        <v>515</v>
      </c>
      <c r="D71" s="656" t="s">
        <v>2590</v>
      </c>
      <c r="E71" s="655" t="s">
        <v>521</v>
      </c>
      <c r="F71" s="656" t="s">
        <v>2592</v>
      </c>
      <c r="G71" s="655" t="s">
        <v>567</v>
      </c>
      <c r="H71" s="655" t="s">
        <v>760</v>
      </c>
      <c r="I71" s="655" t="s">
        <v>761</v>
      </c>
      <c r="J71" s="655" t="s">
        <v>762</v>
      </c>
      <c r="K71" s="655" t="s">
        <v>763</v>
      </c>
      <c r="L71" s="657">
        <v>55.249484998531194</v>
      </c>
      <c r="M71" s="657">
        <v>2</v>
      </c>
      <c r="N71" s="658">
        <v>110.49896999706239</v>
      </c>
    </row>
    <row r="72" spans="1:14" ht="14.4" customHeight="1" x14ac:dyDescent="0.3">
      <c r="A72" s="653" t="s">
        <v>505</v>
      </c>
      <c r="B72" s="654" t="s">
        <v>506</v>
      </c>
      <c r="C72" s="655" t="s">
        <v>515</v>
      </c>
      <c r="D72" s="656" t="s">
        <v>2590</v>
      </c>
      <c r="E72" s="655" t="s">
        <v>521</v>
      </c>
      <c r="F72" s="656" t="s">
        <v>2592</v>
      </c>
      <c r="G72" s="655" t="s">
        <v>567</v>
      </c>
      <c r="H72" s="655" t="s">
        <v>764</v>
      </c>
      <c r="I72" s="655" t="s">
        <v>765</v>
      </c>
      <c r="J72" s="655" t="s">
        <v>766</v>
      </c>
      <c r="K72" s="655" t="s">
        <v>767</v>
      </c>
      <c r="L72" s="657">
        <v>211.61002728264822</v>
      </c>
      <c r="M72" s="657">
        <v>10</v>
      </c>
      <c r="N72" s="658">
        <v>2116.1002728264821</v>
      </c>
    </row>
    <row r="73" spans="1:14" ht="14.4" customHeight="1" x14ac:dyDescent="0.3">
      <c r="A73" s="653" t="s">
        <v>505</v>
      </c>
      <c r="B73" s="654" t="s">
        <v>506</v>
      </c>
      <c r="C73" s="655" t="s">
        <v>515</v>
      </c>
      <c r="D73" s="656" t="s">
        <v>2590</v>
      </c>
      <c r="E73" s="655" t="s">
        <v>521</v>
      </c>
      <c r="F73" s="656" t="s">
        <v>2592</v>
      </c>
      <c r="G73" s="655" t="s">
        <v>567</v>
      </c>
      <c r="H73" s="655" t="s">
        <v>768</v>
      </c>
      <c r="I73" s="655" t="s">
        <v>769</v>
      </c>
      <c r="J73" s="655" t="s">
        <v>766</v>
      </c>
      <c r="K73" s="655" t="s">
        <v>770</v>
      </c>
      <c r="L73" s="657">
        <v>73.789910690281872</v>
      </c>
      <c r="M73" s="657">
        <v>9</v>
      </c>
      <c r="N73" s="658">
        <v>664.10919621253686</v>
      </c>
    </row>
    <row r="74" spans="1:14" ht="14.4" customHeight="1" x14ac:dyDescent="0.3">
      <c r="A74" s="653" t="s">
        <v>505</v>
      </c>
      <c r="B74" s="654" t="s">
        <v>506</v>
      </c>
      <c r="C74" s="655" t="s">
        <v>515</v>
      </c>
      <c r="D74" s="656" t="s">
        <v>2590</v>
      </c>
      <c r="E74" s="655" t="s">
        <v>521</v>
      </c>
      <c r="F74" s="656" t="s">
        <v>2592</v>
      </c>
      <c r="G74" s="655" t="s">
        <v>567</v>
      </c>
      <c r="H74" s="655" t="s">
        <v>771</v>
      </c>
      <c r="I74" s="655" t="s">
        <v>772</v>
      </c>
      <c r="J74" s="655" t="s">
        <v>773</v>
      </c>
      <c r="K74" s="655" t="s">
        <v>774</v>
      </c>
      <c r="L74" s="657">
        <v>161.4842857142857</v>
      </c>
      <c r="M74" s="657">
        <v>14</v>
      </c>
      <c r="N74" s="658">
        <v>2260.7799999999997</v>
      </c>
    </row>
    <row r="75" spans="1:14" ht="14.4" customHeight="1" x14ac:dyDescent="0.3">
      <c r="A75" s="653" t="s">
        <v>505</v>
      </c>
      <c r="B75" s="654" t="s">
        <v>506</v>
      </c>
      <c r="C75" s="655" t="s">
        <v>515</v>
      </c>
      <c r="D75" s="656" t="s">
        <v>2590</v>
      </c>
      <c r="E75" s="655" t="s">
        <v>521</v>
      </c>
      <c r="F75" s="656" t="s">
        <v>2592</v>
      </c>
      <c r="G75" s="655" t="s">
        <v>567</v>
      </c>
      <c r="H75" s="655" t="s">
        <v>775</v>
      </c>
      <c r="I75" s="655" t="s">
        <v>776</v>
      </c>
      <c r="J75" s="655" t="s">
        <v>777</v>
      </c>
      <c r="K75" s="655" t="s">
        <v>778</v>
      </c>
      <c r="L75" s="657">
        <v>108.39</v>
      </c>
      <c r="M75" s="657">
        <v>7</v>
      </c>
      <c r="N75" s="658">
        <v>758.73</v>
      </c>
    </row>
    <row r="76" spans="1:14" ht="14.4" customHeight="1" x14ac:dyDescent="0.3">
      <c r="A76" s="653" t="s">
        <v>505</v>
      </c>
      <c r="B76" s="654" t="s">
        <v>506</v>
      </c>
      <c r="C76" s="655" t="s">
        <v>515</v>
      </c>
      <c r="D76" s="656" t="s">
        <v>2590</v>
      </c>
      <c r="E76" s="655" t="s">
        <v>521</v>
      </c>
      <c r="F76" s="656" t="s">
        <v>2592</v>
      </c>
      <c r="G76" s="655" t="s">
        <v>567</v>
      </c>
      <c r="H76" s="655" t="s">
        <v>779</v>
      </c>
      <c r="I76" s="655" t="s">
        <v>780</v>
      </c>
      <c r="J76" s="655" t="s">
        <v>781</v>
      </c>
      <c r="K76" s="655" t="s">
        <v>685</v>
      </c>
      <c r="L76" s="657">
        <v>578.60218779717866</v>
      </c>
      <c r="M76" s="657">
        <v>4</v>
      </c>
      <c r="N76" s="658">
        <v>2314.4087511887146</v>
      </c>
    </row>
    <row r="77" spans="1:14" ht="14.4" customHeight="1" x14ac:dyDescent="0.3">
      <c r="A77" s="653" t="s">
        <v>505</v>
      </c>
      <c r="B77" s="654" t="s">
        <v>506</v>
      </c>
      <c r="C77" s="655" t="s">
        <v>515</v>
      </c>
      <c r="D77" s="656" t="s">
        <v>2590</v>
      </c>
      <c r="E77" s="655" t="s">
        <v>521</v>
      </c>
      <c r="F77" s="656" t="s">
        <v>2592</v>
      </c>
      <c r="G77" s="655" t="s">
        <v>567</v>
      </c>
      <c r="H77" s="655" t="s">
        <v>782</v>
      </c>
      <c r="I77" s="655" t="s">
        <v>783</v>
      </c>
      <c r="J77" s="655" t="s">
        <v>582</v>
      </c>
      <c r="K77" s="655" t="s">
        <v>784</v>
      </c>
      <c r="L77" s="657">
        <v>103.79133049116258</v>
      </c>
      <c r="M77" s="657">
        <v>3</v>
      </c>
      <c r="N77" s="658">
        <v>311.37399147348776</v>
      </c>
    </row>
    <row r="78" spans="1:14" ht="14.4" customHeight="1" x14ac:dyDescent="0.3">
      <c r="A78" s="653" t="s">
        <v>505</v>
      </c>
      <c r="B78" s="654" t="s">
        <v>506</v>
      </c>
      <c r="C78" s="655" t="s">
        <v>515</v>
      </c>
      <c r="D78" s="656" t="s">
        <v>2590</v>
      </c>
      <c r="E78" s="655" t="s">
        <v>521</v>
      </c>
      <c r="F78" s="656" t="s">
        <v>2592</v>
      </c>
      <c r="G78" s="655" t="s">
        <v>567</v>
      </c>
      <c r="H78" s="655" t="s">
        <v>785</v>
      </c>
      <c r="I78" s="655" t="s">
        <v>786</v>
      </c>
      <c r="J78" s="655" t="s">
        <v>787</v>
      </c>
      <c r="K78" s="655" t="s">
        <v>788</v>
      </c>
      <c r="L78" s="657">
        <v>89.449999999999989</v>
      </c>
      <c r="M78" s="657">
        <v>1</v>
      </c>
      <c r="N78" s="658">
        <v>89.449999999999989</v>
      </c>
    </row>
    <row r="79" spans="1:14" ht="14.4" customHeight="1" x14ac:dyDescent="0.3">
      <c r="A79" s="653" t="s">
        <v>505</v>
      </c>
      <c r="B79" s="654" t="s">
        <v>506</v>
      </c>
      <c r="C79" s="655" t="s">
        <v>515</v>
      </c>
      <c r="D79" s="656" t="s">
        <v>2590</v>
      </c>
      <c r="E79" s="655" t="s">
        <v>521</v>
      </c>
      <c r="F79" s="656" t="s">
        <v>2592</v>
      </c>
      <c r="G79" s="655" t="s">
        <v>567</v>
      </c>
      <c r="H79" s="655" t="s">
        <v>789</v>
      </c>
      <c r="I79" s="655" t="s">
        <v>790</v>
      </c>
      <c r="J79" s="655" t="s">
        <v>791</v>
      </c>
      <c r="K79" s="655" t="s">
        <v>792</v>
      </c>
      <c r="L79" s="657">
        <v>270.60999999999996</v>
      </c>
      <c r="M79" s="657">
        <v>2</v>
      </c>
      <c r="N79" s="658">
        <v>541.21999999999991</v>
      </c>
    </row>
    <row r="80" spans="1:14" ht="14.4" customHeight="1" x14ac:dyDescent="0.3">
      <c r="A80" s="653" t="s">
        <v>505</v>
      </c>
      <c r="B80" s="654" t="s">
        <v>506</v>
      </c>
      <c r="C80" s="655" t="s">
        <v>515</v>
      </c>
      <c r="D80" s="656" t="s">
        <v>2590</v>
      </c>
      <c r="E80" s="655" t="s">
        <v>521</v>
      </c>
      <c r="F80" s="656" t="s">
        <v>2592</v>
      </c>
      <c r="G80" s="655" t="s">
        <v>567</v>
      </c>
      <c r="H80" s="655" t="s">
        <v>793</v>
      </c>
      <c r="I80" s="655" t="s">
        <v>794</v>
      </c>
      <c r="J80" s="655" t="s">
        <v>795</v>
      </c>
      <c r="K80" s="655" t="s">
        <v>796</v>
      </c>
      <c r="L80" s="657">
        <v>55.459952559288858</v>
      </c>
      <c r="M80" s="657">
        <v>37</v>
      </c>
      <c r="N80" s="658">
        <v>2052.0182446936878</v>
      </c>
    </row>
    <row r="81" spans="1:14" ht="14.4" customHeight="1" x14ac:dyDescent="0.3">
      <c r="A81" s="653" t="s">
        <v>505</v>
      </c>
      <c r="B81" s="654" t="s">
        <v>506</v>
      </c>
      <c r="C81" s="655" t="s">
        <v>515</v>
      </c>
      <c r="D81" s="656" t="s">
        <v>2590</v>
      </c>
      <c r="E81" s="655" t="s">
        <v>521</v>
      </c>
      <c r="F81" s="656" t="s">
        <v>2592</v>
      </c>
      <c r="G81" s="655" t="s">
        <v>567</v>
      </c>
      <c r="H81" s="655" t="s">
        <v>797</v>
      </c>
      <c r="I81" s="655" t="s">
        <v>798</v>
      </c>
      <c r="J81" s="655" t="s">
        <v>799</v>
      </c>
      <c r="K81" s="655" t="s">
        <v>800</v>
      </c>
      <c r="L81" s="657">
        <v>56.489999999999988</v>
      </c>
      <c r="M81" s="657">
        <v>1</v>
      </c>
      <c r="N81" s="658">
        <v>56.489999999999988</v>
      </c>
    </row>
    <row r="82" spans="1:14" ht="14.4" customHeight="1" x14ac:dyDescent="0.3">
      <c r="A82" s="653" t="s">
        <v>505</v>
      </c>
      <c r="B82" s="654" t="s">
        <v>506</v>
      </c>
      <c r="C82" s="655" t="s">
        <v>515</v>
      </c>
      <c r="D82" s="656" t="s">
        <v>2590</v>
      </c>
      <c r="E82" s="655" t="s">
        <v>521</v>
      </c>
      <c r="F82" s="656" t="s">
        <v>2592</v>
      </c>
      <c r="G82" s="655" t="s">
        <v>567</v>
      </c>
      <c r="H82" s="655" t="s">
        <v>801</v>
      </c>
      <c r="I82" s="655" t="s">
        <v>802</v>
      </c>
      <c r="J82" s="655" t="s">
        <v>803</v>
      </c>
      <c r="K82" s="655" t="s">
        <v>804</v>
      </c>
      <c r="L82" s="657">
        <v>51.100000000000044</v>
      </c>
      <c r="M82" s="657">
        <v>2</v>
      </c>
      <c r="N82" s="658">
        <v>102.20000000000009</v>
      </c>
    </row>
    <row r="83" spans="1:14" ht="14.4" customHeight="1" x14ac:dyDescent="0.3">
      <c r="A83" s="653" t="s">
        <v>505</v>
      </c>
      <c r="B83" s="654" t="s">
        <v>506</v>
      </c>
      <c r="C83" s="655" t="s">
        <v>515</v>
      </c>
      <c r="D83" s="656" t="s">
        <v>2590</v>
      </c>
      <c r="E83" s="655" t="s">
        <v>521</v>
      </c>
      <c r="F83" s="656" t="s">
        <v>2592</v>
      </c>
      <c r="G83" s="655" t="s">
        <v>567</v>
      </c>
      <c r="H83" s="655" t="s">
        <v>805</v>
      </c>
      <c r="I83" s="655" t="s">
        <v>806</v>
      </c>
      <c r="J83" s="655" t="s">
        <v>807</v>
      </c>
      <c r="K83" s="655" t="s">
        <v>808</v>
      </c>
      <c r="L83" s="657">
        <v>71.17000000000003</v>
      </c>
      <c r="M83" s="657">
        <v>1</v>
      </c>
      <c r="N83" s="658">
        <v>71.17000000000003</v>
      </c>
    </row>
    <row r="84" spans="1:14" ht="14.4" customHeight="1" x14ac:dyDescent="0.3">
      <c r="A84" s="653" t="s">
        <v>505</v>
      </c>
      <c r="B84" s="654" t="s">
        <v>506</v>
      </c>
      <c r="C84" s="655" t="s">
        <v>515</v>
      </c>
      <c r="D84" s="656" t="s">
        <v>2590</v>
      </c>
      <c r="E84" s="655" t="s">
        <v>521</v>
      </c>
      <c r="F84" s="656" t="s">
        <v>2592</v>
      </c>
      <c r="G84" s="655" t="s">
        <v>567</v>
      </c>
      <c r="H84" s="655" t="s">
        <v>809</v>
      </c>
      <c r="I84" s="655" t="s">
        <v>810</v>
      </c>
      <c r="J84" s="655" t="s">
        <v>811</v>
      </c>
      <c r="K84" s="655" t="s">
        <v>812</v>
      </c>
      <c r="L84" s="657">
        <v>299.00200000000001</v>
      </c>
      <c r="M84" s="657">
        <v>2</v>
      </c>
      <c r="N84" s="658">
        <v>598.00400000000002</v>
      </c>
    </row>
    <row r="85" spans="1:14" ht="14.4" customHeight="1" x14ac:dyDescent="0.3">
      <c r="A85" s="653" t="s">
        <v>505</v>
      </c>
      <c r="B85" s="654" t="s">
        <v>506</v>
      </c>
      <c r="C85" s="655" t="s">
        <v>515</v>
      </c>
      <c r="D85" s="656" t="s">
        <v>2590</v>
      </c>
      <c r="E85" s="655" t="s">
        <v>521</v>
      </c>
      <c r="F85" s="656" t="s">
        <v>2592</v>
      </c>
      <c r="G85" s="655" t="s">
        <v>567</v>
      </c>
      <c r="H85" s="655" t="s">
        <v>813</v>
      </c>
      <c r="I85" s="655" t="s">
        <v>814</v>
      </c>
      <c r="J85" s="655" t="s">
        <v>815</v>
      </c>
      <c r="K85" s="655" t="s">
        <v>816</v>
      </c>
      <c r="L85" s="657">
        <v>159.47000000000003</v>
      </c>
      <c r="M85" s="657">
        <v>4</v>
      </c>
      <c r="N85" s="658">
        <v>637.88000000000011</v>
      </c>
    </row>
    <row r="86" spans="1:14" ht="14.4" customHeight="1" x14ac:dyDescent="0.3">
      <c r="A86" s="653" t="s">
        <v>505</v>
      </c>
      <c r="B86" s="654" t="s">
        <v>506</v>
      </c>
      <c r="C86" s="655" t="s">
        <v>515</v>
      </c>
      <c r="D86" s="656" t="s">
        <v>2590</v>
      </c>
      <c r="E86" s="655" t="s">
        <v>521</v>
      </c>
      <c r="F86" s="656" t="s">
        <v>2592</v>
      </c>
      <c r="G86" s="655" t="s">
        <v>567</v>
      </c>
      <c r="H86" s="655" t="s">
        <v>817</v>
      </c>
      <c r="I86" s="655" t="s">
        <v>818</v>
      </c>
      <c r="J86" s="655" t="s">
        <v>819</v>
      </c>
      <c r="K86" s="655" t="s">
        <v>820</v>
      </c>
      <c r="L86" s="657">
        <v>38.979942583357435</v>
      </c>
      <c r="M86" s="657">
        <v>11</v>
      </c>
      <c r="N86" s="658">
        <v>428.77936841693179</v>
      </c>
    </row>
    <row r="87" spans="1:14" ht="14.4" customHeight="1" x14ac:dyDescent="0.3">
      <c r="A87" s="653" t="s">
        <v>505</v>
      </c>
      <c r="B87" s="654" t="s">
        <v>506</v>
      </c>
      <c r="C87" s="655" t="s">
        <v>515</v>
      </c>
      <c r="D87" s="656" t="s">
        <v>2590</v>
      </c>
      <c r="E87" s="655" t="s">
        <v>521</v>
      </c>
      <c r="F87" s="656" t="s">
        <v>2592</v>
      </c>
      <c r="G87" s="655" t="s">
        <v>567</v>
      </c>
      <c r="H87" s="655" t="s">
        <v>821</v>
      </c>
      <c r="I87" s="655" t="s">
        <v>822</v>
      </c>
      <c r="J87" s="655" t="s">
        <v>823</v>
      </c>
      <c r="K87" s="655" t="s">
        <v>824</v>
      </c>
      <c r="L87" s="657">
        <v>178.31999999999996</v>
      </c>
      <c r="M87" s="657">
        <v>3</v>
      </c>
      <c r="N87" s="658">
        <v>534.95999999999992</v>
      </c>
    </row>
    <row r="88" spans="1:14" ht="14.4" customHeight="1" x14ac:dyDescent="0.3">
      <c r="A88" s="653" t="s">
        <v>505</v>
      </c>
      <c r="B88" s="654" t="s">
        <v>506</v>
      </c>
      <c r="C88" s="655" t="s">
        <v>515</v>
      </c>
      <c r="D88" s="656" t="s">
        <v>2590</v>
      </c>
      <c r="E88" s="655" t="s">
        <v>521</v>
      </c>
      <c r="F88" s="656" t="s">
        <v>2592</v>
      </c>
      <c r="G88" s="655" t="s">
        <v>567</v>
      </c>
      <c r="H88" s="655" t="s">
        <v>825</v>
      </c>
      <c r="I88" s="655" t="s">
        <v>826</v>
      </c>
      <c r="J88" s="655" t="s">
        <v>692</v>
      </c>
      <c r="K88" s="655" t="s">
        <v>827</v>
      </c>
      <c r="L88" s="657">
        <v>44.590145938037679</v>
      </c>
      <c r="M88" s="657">
        <v>240</v>
      </c>
      <c r="N88" s="658">
        <v>10701.635025129042</v>
      </c>
    </row>
    <row r="89" spans="1:14" ht="14.4" customHeight="1" x14ac:dyDescent="0.3">
      <c r="A89" s="653" t="s">
        <v>505</v>
      </c>
      <c r="B89" s="654" t="s">
        <v>506</v>
      </c>
      <c r="C89" s="655" t="s">
        <v>515</v>
      </c>
      <c r="D89" s="656" t="s">
        <v>2590</v>
      </c>
      <c r="E89" s="655" t="s">
        <v>521</v>
      </c>
      <c r="F89" s="656" t="s">
        <v>2592</v>
      </c>
      <c r="G89" s="655" t="s">
        <v>567</v>
      </c>
      <c r="H89" s="655" t="s">
        <v>828</v>
      </c>
      <c r="I89" s="655" t="s">
        <v>829</v>
      </c>
      <c r="J89" s="655" t="s">
        <v>830</v>
      </c>
      <c r="K89" s="655" t="s">
        <v>831</v>
      </c>
      <c r="L89" s="657">
        <v>34.530566139821616</v>
      </c>
      <c r="M89" s="657">
        <v>1</v>
      </c>
      <c r="N89" s="658">
        <v>34.530566139821616</v>
      </c>
    </row>
    <row r="90" spans="1:14" ht="14.4" customHeight="1" x14ac:dyDescent="0.3">
      <c r="A90" s="653" t="s">
        <v>505</v>
      </c>
      <c r="B90" s="654" t="s">
        <v>506</v>
      </c>
      <c r="C90" s="655" t="s">
        <v>515</v>
      </c>
      <c r="D90" s="656" t="s">
        <v>2590</v>
      </c>
      <c r="E90" s="655" t="s">
        <v>521</v>
      </c>
      <c r="F90" s="656" t="s">
        <v>2592</v>
      </c>
      <c r="G90" s="655" t="s">
        <v>567</v>
      </c>
      <c r="H90" s="655" t="s">
        <v>832</v>
      </c>
      <c r="I90" s="655" t="s">
        <v>833</v>
      </c>
      <c r="J90" s="655" t="s">
        <v>834</v>
      </c>
      <c r="K90" s="655" t="s">
        <v>835</v>
      </c>
      <c r="L90" s="657">
        <v>73.45004911987651</v>
      </c>
      <c r="M90" s="657">
        <v>3</v>
      </c>
      <c r="N90" s="658">
        <v>220.35014735962952</v>
      </c>
    </row>
    <row r="91" spans="1:14" ht="14.4" customHeight="1" x14ac:dyDescent="0.3">
      <c r="A91" s="653" t="s">
        <v>505</v>
      </c>
      <c r="B91" s="654" t="s">
        <v>506</v>
      </c>
      <c r="C91" s="655" t="s">
        <v>515</v>
      </c>
      <c r="D91" s="656" t="s">
        <v>2590</v>
      </c>
      <c r="E91" s="655" t="s">
        <v>521</v>
      </c>
      <c r="F91" s="656" t="s">
        <v>2592</v>
      </c>
      <c r="G91" s="655" t="s">
        <v>567</v>
      </c>
      <c r="H91" s="655" t="s">
        <v>836</v>
      </c>
      <c r="I91" s="655" t="s">
        <v>837</v>
      </c>
      <c r="J91" s="655" t="s">
        <v>834</v>
      </c>
      <c r="K91" s="655" t="s">
        <v>838</v>
      </c>
      <c r="L91" s="657">
        <v>117.90999999999997</v>
      </c>
      <c r="M91" s="657">
        <v>2</v>
      </c>
      <c r="N91" s="658">
        <v>235.81999999999994</v>
      </c>
    </row>
    <row r="92" spans="1:14" ht="14.4" customHeight="1" x14ac:dyDescent="0.3">
      <c r="A92" s="653" t="s">
        <v>505</v>
      </c>
      <c r="B92" s="654" t="s">
        <v>506</v>
      </c>
      <c r="C92" s="655" t="s">
        <v>515</v>
      </c>
      <c r="D92" s="656" t="s">
        <v>2590</v>
      </c>
      <c r="E92" s="655" t="s">
        <v>521</v>
      </c>
      <c r="F92" s="656" t="s">
        <v>2592</v>
      </c>
      <c r="G92" s="655" t="s">
        <v>567</v>
      </c>
      <c r="H92" s="655" t="s">
        <v>839</v>
      </c>
      <c r="I92" s="655" t="s">
        <v>840</v>
      </c>
      <c r="J92" s="655" t="s">
        <v>841</v>
      </c>
      <c r="K92" s="655" t="s">
        <v>842</v>
      </c>
      <c r="L92" s="657">
        <v>88.190000000000012</v>
      </c>
      <c r="M92" s="657">
        <v>2</v>
      </c>
      <c r="N92" s="658">
        <v>176.38000000000002</v>
      </c>
    </row>
    <row r="93" spans="1:14" ht="14.4" customHeight="1" x14ac:dyDescent="0.3">
      <c r="A93" s="653" t="s">
        <v>505</v>
      </c>
      <c r="B93" s="654" t="s">
        <v>506</v>
      </c>
      <c r="C93" s="655" t="s">
        <v>515</v>
      </c>
      <c r="D93" s="656" t="s">
        <v>2590</v>
      </c>
      <c r="E93" s="655" t="s">
        <v>521</v>
      </c>
      <c r="F93" s="656" t="s">
        <v>2592</v>
      </c>
      <c r="G93" s="655" t="s">
        <v>567</v>
      </c>
      <c r="H93" s="655" t="s">
        <v>843</v>
      </c>
      <c r="I93" s="655" t="s">
        <v>844</v>
      </c>
      <c r="J93" s="655" t="s">
        <v>841</v>
      </c>
      <c r="K93" s="655" t="s">
        <v>637</v>
      </c>
      <c r="L93" s="657">
        <v>192.24</v>
      </c>
      <c r="M93" s="657">
        <v>2</v>
      </c>
      <c r="N93" s="658">
        <v>384.48</v>
      </c>
    </row>
    <row r="94" spans="1:14" ht="14.4" customHeight="1" x14ac:dyDescent="0.3">
      <c r="A94" s="653" t="s">
        <v>505</v>
      </c>
      <c r="B94" s="654" t="s">
        <v>506</v>
      </c>
      <c r="C94" s="655" t="s">
        <v>515</v>
      </c>
      <c r="D94" s="656" t="s">
        <v>2590</v>
      </c>
      <c r="E94" s="655" t="s">
        <v>521</v>
      </c>
      <c r="F94" s="656" t="s">
        <v>2592</v>
      </c>
      <c r="G94" s="655" t="s">
        <v>567</v>
      </c>
      <c r="H94" s="655" t="s">
        <v>845</v>
      </c>
      <c r="I94" s="655" t="s">
        <v>846</v>
      </c>
      <c r="J94" s="655" t="s">
        <v>847</v>
      </c>
      <c r="K94" s="655" t="s">
        <v>848</v>
      </c>
      <c r="L94" s="657">
        <v>61.859999999999992</v>
      </c>
      <c r="M94" s="657">
        <v>3</v>
      </c>
      <c r="N94" s="658">
        <v>185.57999999999998</v>
      </c>
    </row>
    <row r="95" spans="1:14" ht="14.4" customHeight="1" x14ac:dyDescent="0.3">
      <c r="A95" s="653" t="s">
        <v>505</v>
      </c>
      <c r="B95" s="654" t="s">
        <v>506</v>
      </c>
      <c r="C95" s="655" t="s">
        <v>515</v>
      </c>
      <c r="D95" s="656" t="s">
        <v>2590</v>
      </c>
      <c r="E95" s="655" t="s">
        <v>521</v>
      </c>
      <c r="F95" s="656" t="s">
        <v>2592</v>
      </c>
      <c r="G95" s="655" t="s">
        <v>567</v>
      </c>
      <c r="H95" s="655" t="s">
        <v>849</v>
      </c>
      <c r="I95" s="655" t="s">
        <v>850</v>
      </c>
      <c r="J95" s="655" t="s">
        <v>851</v>
      </c>
      <c r="K95" s="655" t="s">
        <v>852</v>
      </c>
      <c r="L95" s="657">
        <v>73.373495401901053</v>
      </c>
      <c r="M95" s="657">
        <v>3</v>
      </c>
      <c r="N95" s="658">
        <v>220.12048620570317</v>
      </c>
    </row>
    <row r="96" spans="1:14" ht="14.4" customHeight="1" x14ac:dyDescent="0.3">
      <c r="A96" s="653" t="s">
        <v>505</v>
      </c>
      <c r="B96" s="654" t="s">
        <v>506</v>
      </c>
      <c r="C96" s="655" t="s">
        <v>515</v>
      </c>
      <c r="D96" s="656" t="s">
        <v>2590</v>
      </c>
      <c r="E96" s="655" t="s">
        <v>521</v>
      </c>
      <c r="F96" s="656" t="s">
        <v>2592</v>
      </c>
      <c r="G96" s="655" t="s">
        <v>567</v>
      </c>
      <c r="H96" s="655" t="s">
        <v>853</v>
      </c>
      <c r="I96" s="655" t="s">
        <v>854</v>
      </c>
      <c r="J96" s="655" t="s">
        <v>855</v>
      </c>
      <c r="K96" s="655" t="s">
        <v>856</v>
      </c>
      <c r="L96" s="657">
        <v>98.463216281390217</v>
      </c>
      <c r="M96" s="657">
        <v>6</v>
      </c>
      <c r="N96" s="658">
        <v>590.77929768834133</v>
      </c>
    </row>
    <row r="97" spans="1:14" ht="14.4" customHeight="1" x14ac:dyDescent="0.3">
      <c r="A97" s="653" t="s">
        <v>505</v>
      </c>
      <c r="B97" s="654" t="s">
        <v>506</v>
      </c>
      <c r="C97" s="655" t="s">
        <v>515</v>
      </c>
      <c r="D97" s="656" t="s">
        <v>2590</v>
      </c>
      <c r="E97" s="655" t="s">
        <v>521</v>
      </c>
      <c r="F97" s="656" t="s">
        <v>2592</v>
      </c>
      <c r="G97" s="655" t="s">
        <v>567</v>
      </c>
      <c r="H97" s="655" t="s">
        <v>857</v>
      </c>
      <c r="I97" s="655" t="s">
        <v>858</v>
      </c>
      <c r="J97" s="655" t="s">
        <v>859</v>
      </c>
      <c r="K97" s="655" t="s">
        <v>860</v>
      </c>
      <c r="L97" s="657">
        <v>59.870000000000026</v>
      </c>
      <c r="M97" s="657">
        <v>3</v>
      </c>
      <c r="N97" s="658">
        <v>179.61000000000007</v>
      </c>
    </row>
    <row r="98" spans="1:14" ht="14.4" customHeight="1" x14ac:dyDescent="0.3">
      <c r="A98" s="653" t="s">
        <v>505</v>
      </c>
      <c r="B98" s="654" t="s">
        <v>506</v>
      </c>
      <c r="C98" s="655" t="s">
        <v>515</v>
      </c>
      <c r="D98" s="656" t="s">
        <v>2590</v>
      </c>
      <c r="E98" s="655" t="s">
        <v>521</v>
      </c>
      <c r="F98" s="656" t="s">
        <v>2592</v>
      </c>
      <c r="G98" s="655" t="s">
        <v>567</v>
      </c>
      <c r="H98" s="655" t="s">
        <v>861</v>
      </c>
      <c r="I98" s="655" t="s">
        <v>862</v>
      </c>
      <c r="J98" s="655" t="s">
        <v>863</v>
      </c>
      <c r="K98" s="655" t="s">
        <v>864</v>
      </c>
      <c r="L98" s="657">
        <v>95.77000000000001</v>
      </c>
      <c r="M98" s="657">
        <v>2</v>
      </c>
      <c r="N98" s="658">
        <v>191.54000000000002</v>
      </c>
    </row>
    <row r="99" spans="1:14" ht="14.4" customHeight="1" x14ac:dyDescent="0.3">
      <c r="A99" s="653" t="s">
        <v>505</v>
      </c>
      <c r="B99" s="654" t="s">
        <v>506</v>
      </c>
      <c r="C99" s="655" t="s">
        <v>515</v>
      </c>
      <c r="D99" s="656" t="s">
        <v>2590</v>
      </c>
      <c r="E99" s="655" t="s">
        <v>521</v>
      </c>
      <c r="F99" s="656" t="s">
        <v>2592</v>
      </c>
      <c r="G99" s="655" t="s">
        <v>567</v>
      </c>
      <c r="H99" s="655" t="s">
        <v>865</v>
      </c>
      <c r="I99" s="655" t="s">
        <v>866</v>
      </c>
      <c r="J99" s="655" t="s">
        <v>867</v>
      </c>
      <c r="K99" s="655"/>
      <c r="L99" s="657">
        <v>203.83000000000015</v>
      </c>
      <c r="M99" s="657">
        <v>5</v>
      </c>
      <c r="N99" s="658">
        <v>1019.1500000000008</v>
      </c>
    </row>
    <row r="100" spans="1:14" ht="14.4" customHeight="1" x14ac:dyDescent="0.3">
      <c r="A100" s="653" t="s">
        <v>505</v>
      </c>
      <c r="B100" s="654" t="s">
        <v>506</v>
      </c>
      <c r="C100" s="655" t="s">
        <v>515</v>
      </c>
      <c r="D100" s="656" t="s">
        <v>2590</v>
      </c>
      <c r="E100" s="655" t="s">
        <v>521</v>
      </c>
      <c r="F100" s="656" t="s">
        <v>2592</v>
      </c>
      <c r="G100" s="655" t="s">
        <v>567</v>
      </c>
      <c r="H100" s="655" t="s">
        <v>868</v>
      </c>
      <c r="I100" s="655" t="s">
        <v>869</v>
      </c>
      <c r="J100" s="655" t="s">
        <v>870</v>
      </c>
      <c r="K100" s="655" t="s">
        <v>871</v>
      </c>
      <c r="L100" s="657">
        <v>173.5</v>
      </c>
      <c r="M100" s="657">
        <v>1</v>
      </c>
      <c r="N100" s="658">
        <v>173.5</v>
      </c>
    </row>
    <row r="101" spans="1:14" ht="14.4" customHeight="1" x14ac:dyDescent="0.3">
      <c r="A101" s="653" t="s">
        <v>505</v>
      </c>
      <c r="B101" s="654" t="s">
        <v>506</v>
      </c>
      <c r="C101" s="655" t="s">
        <v>515</v>
      </c>
      <c r="D101" s="656" t="s">
        <v>2590</v>
      </c>
      <c r="E101" s="655" t="s">
        <v>521</v>
      </c>
      <c r="F101" s="656" t="s">
        <v>2592</v>
      </c>
      <c r="G101" s="655" t="s">
        <v>567</v>
      </c>
      <c r="H101" s="655" t="s">
        <v>872</v>
      </c>
      <c r="I101" s="655" t="s">
        <v>873</v>
      </c>
      <c r="J101" s="655" t="s">
        <v>874</v>
      </c>
      <c r="K101" s="655" t="s">
        <v>875</v>
      </c>
      <c r="L101" s="657">
        <v>150.49000000000004</v>
      </c>
      <c r="M101" s="657">
        <v>2</v>
      </c>
      <c r="N101" s="658">
        <v>300.98000000000008</v>
      </c>
    </row>
    <row r="102" spans="1:14" ht="14.4" customHeight="1" x14ac:dyDescent="0.3">
      <c r="A102" s="653" t="s">
        <v>505</v>
      </c>
      <c r="B102" s="654" t="s">
        <v>506</v>
      </c>
      <c r="C102" s="655" t="s">
        <v>515</v>
      </c>
      <c r="D102" s="656" t="s">
        <v>2590</v>
      </c>
      <c r="E102" s="655" t="s">
        <v>521</v>
      </c>
      <c r="F102" s="656" t="s">
        <v>2592</v>
      </c>
      <c r="G102" s="655" t="s">
        <v>567</v>
      </c>
      <c r="H102" s="655" t="s">
        <v>876</v>
      </c>
      <c r="I102" s="655" t="s">
        <v>877</v>
      </c>
      <c r="J102" s="655" t="s">
        <v>878</v>
      </c>
      <c r="K102" s="655" t="s">
        <v>875</v>
      </c>
      <c r="L102" s="657">
        <v>87.460000000000022</v>
      </c>
      <c r="M102" s="657">
        <v>2</v>
      </c>
      <c r="N102" s="658">
        <v>174.92000000000004</v>
      </c>
    </row>
    <row r="103" spans="1:14" ht="14.4" customHeight="1" x14ac:dyDescent="0.3">
      <c r="A103" s="653" t="s">
        <v>505</v>
      </c>
      <c r="B103" s="654" t="s">
        <v>506</v>
      </c>
      <c r="C103" s="655" t="s">
        <v>515</v>
      </c>
      <c r="D103" s="656" t="s">
        <v>2590</v>
      </c>
      <c r="E103" s="655" t="s">
        <v>521</v>
      </c>
      <c r="F103" s="656" t="s">
        <v>2592</v>
      </c>
      <c r="G103" s="655" t="s">
        <v>567</v>
      </c>
      <c r="H103" s="655" t="s">
        <v>879</v>
      </c>
      <c r="I103" s="655" t="s">
        <v>879</v>
      </c>
      <c r="J103" s="655" t="s">
        <v>880</v>
      </c>
      <c r="K103" s="655" t="s">
        <v>881</v>
      </c>
      <c r="L103" s="657">
        <v>122.56956510892191</v>
      </c>
      <c r="M103" s="657">
        <v>4</v>
      </c>
      <c r="N103" s="658">
        <v>490.27826043568763</v>
      </c>
    </row>
    <row r="104" spans="1:14" ht="14.4" customHeight="1" x14ac:dyDescent="0.3">
      <c r="A104" s="653" t="s">
        <v>505</v>
      </c>
      <c r="B104" s="654" t="s">
        <v>506</v>
      </c>
      <c r="C104" s="655" t="s">
        <v>515</v>
      </c>
      <c r="D104" s="656" t="s">
        <v>2590</v>
      </c>
      <c r="E104" s="655" t="s">
        <v>521</v>
      </c>
      <c r="F104" s="656" t="s">
        <v>2592</v>
      </c>
      <c r="G104" s="655" t="s">
        <v>567</v>
      </c>
      <c r="H104" s="655" t="s">
        <v>882</v>
      </c>
      <c r="I104" s="655" t="s">
        <v>883</v>
      </c>
      <c r="J104" s="655" t="s">
        <v>884</v>
      </c>
      <c r="K104" s="655" t="s">
        <v>885</v>
      </c>
      <c r="L104" s="657">
        <v>188.38999999999996</v>
      </c>
      <c r="M104" s="657">
        <v>2</v>
      </c>
      <c r="N104" s="658">
        <v>376.77999999999992</v>
      </c>
    </row>
    <row r="105" spans="1:14" ht="14.4" customHeight="1" x14ac:dyDescent="0.3">
      <c r="A105" s="653" t="s">
        <v>505</v>
      </c>
      <c r="B105" s="654" t="s">
        <v>506</v>
      </c>
      <c r="C105" s="655" t="s">
        <v>515</v>
      </c>
      <c r="D105" s="656" t="s">
        <v>2590</v>
      </c>
      <c r="E105" s="655" t="s">
        <v>521</v>
      </c>
      <c r="F105" s="656" t="s">
        <v>2592</v>
      </c>
      <c r="G105" s="655" t="s">
        <v>567</v>
      </c>
      <c r="H105" s="655" t="s">
        <v>886</v>
      </c>
      <c r="I105" s="655" t="s">
        <v>887</v>
      </c>
      <c r="J105" s="655" t="s">
        <v>888</v>
      </c>
      <c r="K105" s="655" t="s">
        <v>889</v>
      </c>
      <c r="L105" s="657">
        <v>117.41000000000003</v>
      </c>
      <c r="M105" s="657">
        <v>2</v>
      </c>
      <c r="N105" s="658">
        <v>234.82000000000005</v>
      </c>
    </row>
    <row r="106" spans="1:14" ht="14.4" customHeight="1" x14ac:dyDescent="0.3">
      <c r="A106" s="653" t="s">
        <v>505</v>
      </c>
      <c r="B106" s="654" t="s">
        <v>506</v>
      </c>
      <c r="C106" s="655" t="s">
        <v>515</v>
      </c>
      <c r="D106" s="656" t="s">
        <v>2590</v>
      </c>
      <c r="E106" s="655" t="s">
        <v>521</v>
      </c>
      <c r="F106" s="656" t="s">
        <v>2592</v>
      </c>
      <c r="G106" s="655" t="s">
        <v>567</v>
      </c>
      <c r="H106" s="655" t="s">
        <v>890</v>
      </c>
      <c r="I106" s="655" t="s">
        <v>890</v>
      </c>
      <c r="J106" s="655" t="s">
        <v>891</v>
      </c>
      <c r="K106" s="655" t="s">
        <v>892</v>
      </c>
      <c r="L106" s="657">
        <v>90.019831816858243</v>
      </c>
      <c r="M106" s="657">
        <v>10</v>
      </c>
      <c r="N106" s="658">
        <v>900.19831816858243</v>
      </c>
    </row>
    <row r="107" spans="1:14" ht="14.4" customHeight="1" x14ac:dyDescent="0.3">
      <c r="A107" s="653" t="s">
        <v>505</v>
      </c>
      <c r="B107" s="654" t="s">
        <v>506</v>
      </c>
      <c r="C107" s="655" t="s">
        <v>515</v>
      </c>
      <c r="D107" s="656" t="s">
        <v>2590</v>
      </c>
      <c r="E107" s="655" t="s">
        <v>521</v>
      </c>
      <c r="F107" s="656" t="s">
        <v>2592</v>
      </c>
      <c r="G107" s="655" t="s">
        <v>567</v>
      </c>
      <c r="H107" s="655" t="s">
        <v>893</v>
      </c>
      <c r="I107" s="655" t="s">
        <v>894</v>
      </c>
      <c r="J107" s="655" t="s">
        <v>895</v>
      </c>
      <c r="K107" s="655" t="s">
        <v>896</v>
      </c>
      <c r="L107" s="657">
        <v>71.232990857428447</v>
      </c>
      <c r="M107" s="657">
        <v>20</v>
      </c>
      <c r="N107" s="658">
        <v>1424.6598171485689</v>
      </c>
    </row>
    <row r="108" spans="1:14" ht="14.4" customHeight="1" x14ac:dyDescent="0.3">
      <c r="A108" s="653" t="s">
        <v>505</v>
      </c>
      <c r="B108" s="654" t="s">
        <v>506</v>
      </c>
      <c r="C108" s="655" t="s">
        <v>515</v>
      </c>
      <c r="D108" s="656" t="s">
        <v>2590</v>
      </c>
      <c r="E108" s="655" t="s">
        <v>521</v>
      </c>
      <c r="F108" s="656" t="s">
        <v>2592</v>
      </c>
      <c r="G108" s="655" t="s">
        <v>567</v>
      </c>
      <c r="H108" s="655" t="s">
        <v>897</v>
      </c>
      <c r="I108" s="655" t="s">
        <v>898</v>
      </c>
      <c r="J108" s="655" t="s">
        <v>899</v>
      </c>
      <c r="K108" s="655" t="s">
        <v>900</v>
      </c>
      <c r="L108" s="657">
        <v>61.840000000000011</v>
      </c>
      <c r="M108" s="657">
        <v>2</v>
      </c>
      <c r="N108" s="658">
        <v>123.68000000000002</v>
      </c>
    </row>
    <row r="109" spans="1:14" ht="14.4" customHeight="1" x14ac:dyDescent="0.3">
      <c r="A109" s="653" t="s">
        <v>505</v>
      </c>
      <c r="B109" s="654" t="s">
        <v>506</v>
      </c>
      <c r="C109" s="655" t="s">
        <v>515</v>
      </c>
      <c r="D109" s="656" t="s">
        <v>2590</v>
      </c>
      <c r="E109" s="655" t="s">
        <v>521</v>
      </c>
      <c r="F109" s="656" t="s">
        <v>2592</v>
      </c>
      <c r="G109" s="655" t="s">
        <v>567</v>
      </c>
      <c r="H109" s="655" t="s">
        <v>901</v>
      </c>
      <c r="I109" s="655" t="s">
        <v>902</v>
      </c>
      <c r="J109" s="655" t="s">
        <v>903</v>
      </c>
      <c r="K109" s="655" t="s">
        <v>904</v>
      </c>
      <c r="L109" s="657">
        <v>125.43114445345043</v>
      </c>
      <c r="M109" s="657">
        <v>6</v>
      </c>
      <c r="N109" s="658">
        <v>752.58686672070257</v>
      </c>
    </row>
    <row r="110" spans="1:14" ht="14.4" customHeight="1" x14ac:dyDescent="0.3">
      <c r="A110" s="653" t="s">
        <v>505</v>
      </c>
      <c r="B110" s="654" t="s">
        <v>506</v>
      </c>
      <c r="C110" s="655" t="s">
        <v>515</v>
      </c>
      <c r="D110" s="656" t="s">
        <v>2590</v>
      </c>
      <c r="E110" s="655" t="s">
        <v>521</v>
      </c>
      <c r="F110" s="656" t="s">
        <v>2592</v>
      </c>
      <c r="G110" s="655" t="s">
        <v>567</v>
      </c>
      <c r="H110" s="655" t="s">
        <v>905</v>
      </c>
      <c r="I110" s="655" t="s">
        <v>906</v>
      </c>
      <c r="J110" s="655" t="s">
        <v>907</v>
      </c>
      <c r="K110" s="655" t="s">
        <v>908</v>
      </c>
      <c r="L110" s="657">
        <v>124.27001216474635</v>
      </c>
      <c r="M110" s="657">
        <v>3</v>
      </c>
      <c r="N110" s="658">
        <v>372.81003649423906</v>
      </c>
    </row>
    <row r="111" spans="1:14" ht="14.4" customHeight="1" x14ac:dyDescent="0.3">
      <c r="A111" s="653" t="s">
        <v>505</v>
      </c>
      <c r="B111" s="654" t="s">
        <v>506</v>
      </c>
      <c r="C111" s="655" t="s">
        <v>515</v>
      </c>
      <c r="D111" s="656" t="s">
        <v>2590</v>
      </c>
      <c r="E111" s="655" t="s">
        <v>521</v>
      </c>
      <c r="F111" s="656" t="s">
        <v>2592</v>
      </c>
      <c r="G111" s="655" t="s">
        <v>567</v>
      </c>
      <c r="H111" s="655" t="s">
        <v>909</v>
      </c>
      <c r="I111" s="655" t="s">
        <v>910</v>
      </c>
      <c r="J111" s="655" t="s">
        <v>911</v>
      </c>
      <c r="K111" s="655" t="s">
        <v>912</v>
      </c>
      <c r="L111" s="657">
        <v>166.45249999999999</v>
      </c>
      <c r="M111" s="657">
        <v>4</v>
      </c>
      <c r="N111" s="658">
        <v>665.81</v>
      </c>
    </row>
    <row r="112" spans="1:14" ht="14.4" customHeight="1" x14ac:dyDescent="0.3">
      <c r="A112" s="653" t="s">
        <v>505</v>
      </c>
      <c r="B112" s="654" t="s">
        <v>506</v>
      </c>
      <c r="C112" s="655" t="s">
        <v>515</v>
      </c>
      <c r="D112" s="656" t="s">
        <v>2590</v>
      </c>
      <c r="E112" s="655" t="s">
        <v>521</v>
      </c>
      <c r="F112" s="656" t="s">
        <v>2592</v>
      </c>
      <c r="G112" s="655" t="s">
        <v>567</v>
      </c>
      <c r="H112" s="655" t="s">
        <v>913</v>
      </c>
      <c r="I112" s="655" t="s">
        <v>914</v>
      </c>
      <c r="J112" s="655" t="s">
        <v>915</v>
      </c>
      <c r="K112" s="655" t="s">
        <v>916</v>
      </c>
      <c r="L112" s="657">
        <v>23.541491926633803</v>
      </c>
      <c r="M112" s="657">
        <v>20</v>
      </c>
      <c r="N112" s="658">
        <v>470.82983853267609</v>
      </c>
    </row>
    <row r="113" spans="1:14" ht="14.4" customHeight="1" x14ac:dyDescent="0.3">
      <c r="A113" s="653" t="s">
        <v>505</v>
      </c>
      <c r="B113" s="654" t="s">
        <v>506</v>
      </c>
      <c r="C113" s="655" t="s">
        <v>515</v>
      </c>
      <c r="D113" s="656" t="s">
        <v>2590</v>
      </c>
      <c r="E113" s="655" t="s">
        <v>521</v>
      </c>
      <c r="F113" s="656" t="s">
        <v>2592</v>
      </c>
      <c r="G113" s="655" t="s">
        <v>567</v>
      </c>
      <c r="H113" s="655" t="s">
        <v>917</v>
      </c>
      <c r="I113" s="655" t="s">
        <v>918</v>
      </c>
      <c r="J113" s="655" t="s">
        <v>919</v>
      </c>
      <c r="K113" s="655" t="s">
        <v>920</v>
      </c>
      <c r="L113" s="657">
        <v>61.639999999999993</v>
      </c>
      <c r="M113" s="657">
        <v>3</v>
      </c>
      <c r="N113" s="658">
        <v>184.92</v>
      </c>
    </row>
    <row r="114" spans="1:14" ht="14.4" customHeight="1" x14ac:dyDescent="0.3">
      <c r="A114" s="653" t="s">
        <v>505</v>
      </c>
      <c r="B114" s="654" t="s">
        <v>506</v>
      </c>
      <c r="C114" s="655" t="s">
        <v>515</v>
      </c>
      <c r="D114" s="656" t="s">
        <v>2590</v>
      </c>
      <c r="E114" s="655" t="s">
        <v>521</v>
      </c>
      <c r="F114" s="656" t="s">
        <v>2592</v>
      </c>
      <c r="G114" s="655" t="s">
        <v>567</v>
      </c>
      <c r="H114" s="655" t="s">
        <v>921</v>
      </c>
      <c r="I114" s="655" t="s">
        <v>922</v>
      </c>
      <c r="J114" s="655" t="s">
        <v>923</v>
      </c>
      <c r="K114" s="655" t="s">
        <v>924</v>
      </c>
      <c r="L114" s="657">
        <v>130.79005125714585</v>
      </c>
      <c r="M114" s="657">
        <v>7</v>
      </c>
      <c r="N114" s="658">
        <v>915.53035880002085</v>
      </c>
    </row>
    <row r="115" spans="1:14" ht="14.4" customHeight="1" x14ac:dyDescent="0.3">
      <c r="A115" s="653" t="s">
        <v>505</v>
      </c>
      <c r="B115" s="654" t="s">
        <v>506</v>
      </c>
      <c r="C115" s="655" t="s">
        <v>515</v>
      </c>
      <c r="D115" s="656" t="s">
        <v>2590</v>
      </c>
      <c r="E115" s="655" t="s">
        <v>521</v>
      </c>
      <c r="F115" s="656" t="s">
        <v>2592</v>
      </c>
      <c r="G115" s="655" t="s">
        <v>567</v>
      </c>
      <c r="H115" s="655" t="s">
        <v>925</v>
      </c>
      <c r="I115" s="655" t="s">
        <v>926</v>
      </c>
      <c r="J115" s="655" t="s">
        <v>927</v>
      </c>
      <c r="K115" s="655" t="s">
        <v>928</v>
      </c>
      <c r="L115" s="657">
        <v>70.389999999999972</v>
      </c>
      <c r="M115" s="657">
        <v>2</v>
      </c>
      <c r="N115" s="658">
        <v>140.77999999999994</v>
      </c>
    </row>
    <row r="116" spans="1:14" ht="14.4" customHeight="1" x14ac:dyDescent="0.3">
      <c r="A116" s="653" t="s">
        <v>505</v>
      </c>
      <c r="B116" s="654" t="s">
        <v>506</v>
      </c>
      <c r="C116" s="655" t="s">
        <v>515</v>
      </c>
      <c r="D116" s="656" t="s">
        <v>2590</v>
      </c>
      <c r="E116" s="655" t="s">
        <v>521</v>
      </c>
      <c r="F116" s="656" t="s">
        <v>2592</v>
      </c>
      <c r="G116" s="655" t="s">
        <v>567</v>
      </c>
      <c r="H116" s="655" t="s">
        <v>929</v>
      </c>
      <c r="I116" s="655" t="s">
        <v>930</v>
      </c>
      <c r="J116" s="655" t="s">
        <v>931</v>
      </c>
      <c r="K116" s="655" t="s">
        <v>932</v>
      </c>
      <c r="L116" s="657">
        <v>124.61789473684212</v>
      </c>
      <c r="M116" s="657">
        <v>19</v>
      </c>
      <c r="N116" s="658">
        <v>2367.7400000000002</v>
      </c>
    </row>
    <row r="117" spans="1:14" ht="14.4" customHeight="1" x14ac:dyDescent="0.3">
      <c r="A117" s="653" t="s">
        <v>505</v>
      </c>
      <c r="B117" s="654" t="s">
        <v>506</v>
      </c>
      <c r="C117" s="655" t="s">
        <v>515</v>
      </c>
      <c r="D117" s="656" t="s">
        <v>2590</v>
      </c>
      <c r="E117" s="655" t="s">
        <v>521</v>
      </c>
      <c r="F117" s="656" t="s">
        <v>2592</v>
      </c>
      <c r="G117" s="655" t="s">
        <v>567</v>
      </c>
      <c r="H117" s="655" t="s">
        <v>933</v>
      </c>
      <c r="I117" s="655" t="s">
        <v>934</v>
      </c>
      <c r="J117" s="655" t="s">
        <v>935</v>
      </c>
      <c r="K117" s="655" t="s">
        <v>936</v>
      </c>
      <c r="L117" s="657">
        <v>125.20363636363641</v>
      </c>
      <c r="M117" s="657">
        <v>33</v>
      </c>
      <c r="N117" s="658">
        <v>4131.7200000000012</v>
      </c>
    </row>
    <row r="118" spans="1:14" ht="14.4" customHeight="1" x14ac:dyDescent="0.3">
      <c r="A118" s="653" t="s">
        <v>505</v>
      </c>
      <c r="B118" s="654" t="s">
        <v>506</v>
      </c>
      <c r="C118" s="655" t="s">
        <v>515</v>
      </c>
      <c r="D118" s="656" t="s">
        <v>2590</v>
      </c>
      <c r="E118" s="655" t="s">
        <v>521</v>
      </c>
      <c r="F118" s="656" t="s">
        <v>2592</v>
      </c>
      <c r="G118" s="655" t="s">
        <v>567</v>
      </c>
      <c r="H118" s="655" t="s">
        <v>937</v>
      </c>
      <c r="I118" s="655" t="s">
        <v>938</v>
      </c>
      <c r="J118" s="655" t="s">
        <v>935</v>
      </c>
      <c r="K118" s="655" t="s">
        <v>939</v>
      </c>
      <c r="L118" s="657">
        <v>140.58999999999997</v>
      </c>
      <c r="M118" s="657">
        <v>16</v>
      </c>
      <c r="N118" s="658">
        <v>2249.4399999999996</v>
      </c>
    </row>
    <row r="119" spans="1:14" ht="14.4" customHeight="1" x14ac:dyDescent="0.3">
      <c r="A119" s="653" t="s">
        <v>505</v>
      </c>
      <c r="B119" s="654" t="s">
        <v>506</v>
      </c>
      <c r="C119" s="655" t="s">
        <v>515</v>
      </c>
      <c r="D119" s="656" t="s">
        <v>2590</v>
      </c>
      <c r="E119" s="655" t="s">
        <v>521</v>
      </c>
      <c r="F119" s="656" t="s">
        <v>2592</v>
      </c>
      <c r="G119" s="655" t="s">
        <v>567</v>
      </c>
      <c r="H119" s="655" t="s">
        <v>940</v>
      </c>
      <c r="I119" s="655" t="s">
        <v>941</v>
      </c>
      <c r="J119" s="655" t="s">
        <v>942</v>
      </c>
      <c r="K119" s="655" t="s">
        <v>943</v>
      </c>
      <c r="L119" s="657">
        <v>67.780022051409702</v>
      </c>
      <c r="M119" s="657">
        <v>17</v>
      </c>
      <c r="N119" s="658">
        <v>1152.260374873965</v>
      </c>
    </row>
    <row r="120" spans="1:14" ht="14.4" customHeight="1" x14ac:dyDescent="0.3">
      <c r="A120" s="653" t="s">
        <v>505</v>
      </c>
      <c r="B120" s="654" t="s">
        <v>506</v>
      </c>
      <c r="C120" s="655" t="s">
        <v>515</v>
      </c>
      <c r="D120" s="656" t="s">
        <v>2590</v>
      </c>
      <c r="E120" s="655" t="s">
        <v>521</v>
      </c>
      <c r="F120" s="656" t="s">
        <v>2592</v>
      </c>
      <c r="G120" s="655" t="s">
        <v>567</v>
      </c>
      <c r="H120" s="655" t="s">
        <v>944</v>
      </c>
      <c r="I120" s="655" t="s">
        <v>944</v>
      </c>
      <c r="J120" s="655" t="s">
        <v>945</v>
      </c>
      <c r="K120" s="655" t="s">
        <v>946</v>
      </c>
      <c r="L120" s="657">
        <v>133.30875737835635</v>
      </c>
      <c r="M120" s="657">
        <v>4</v>
      </c>
      <c r="N120" s="658">
        <v>533.23502951342539</v>
      </c>
    </row>
    <row r="121" spans="1:14" ht="14.4" customHeight="1" x14ac:dyDescent="0.3">
      <c r="A121" s="653" t="s">
        <v>505</v>
      </c>
      <c r="B121" s="654" t="s">
        <v>506</v>
      </c>
      <c r="C121" s="655" t="s">
        <v>515</v>
      </c>
      <c r="D121" s="656" t="s">
        <v>2590</v>
      </c>
      <c r="E121" s="655" t="s">
        <v>521</v>
      </c>
      <c r="F121" s="656" t="s">
        <v>2592</v>
      </c>
      <c r="G121" s="655" t="s">
        <v>567</v>
      </c>
      <c r="H121" s="655" t="s">
        <v>947</v>
      </c>
      <c r="I121" s="655" t="s">
        <v>948</v>
      </c>
      <c r="J121" s="655" t="s">
        <v>949</v>
      </c>
      <c r="K121" s="655" t="s">
        <v>950</v>
      </c>
      <c r="L121" s="657">
        <v>52.680500000000009</v>
      </c>
      <c r="M121" s="657">
        <v>80</v>
      </c>
      <c r="N121" s="658">
        <v>4214.4400000000005</v>
      </c>
    </row>
    <row r="122" spans="1:14" ht="14.4" customHeight="1" x14ac:dyDescent="0.3">
      <c r="A122" s="653" t="s">
        <v>505</v>
      </c>
      <c r="B122" s="654" t="s">
        <v>506</v>
      </c>
      <c r="C122" s="655" t="s">
        <v>515</v>
      </c>
      <c r="D122" s="656" t="s">
        <v>2590</v>
      </c>
      <c r="E122" s="655" t="s">
        <v>521</v>
      </c>
      <c r="F122" s="656" t="s">
        <v>2592</v>
      </c>
      <c r="G122" s="655" t="s">
        <v>567</v>
      </c>
      <c r="H122" s="655" t="s">
        <v>951</v>
      </c>
      <c r="I122" s="655" t="s">
        <v>952</v>
      </c>
      <c r="J122" s="655" t="s">
        <v>953</v>
      </c>
      <c r="K122" s="655" t="s">
        <v>954</v>
      </c>
      <c r="L122" s="657">
        <v>56.37926126638687</v>
      </c>
      <c r="M122" s="657">
        <v>6</v>
      </c>
      <c r="N122" s="658">
        <v>338.27556759832123</v>
      </c>
    </row>
    <row r="123" spans="1:14" ht="14.4" customHeight="1" x14ac:dyDescent="0.3">
      <c r="A123" s="653" t="s">
        <v>505</v>
      </c>
      <c r="B123" s="654" t="s">
        <v>506</v>
      </c>
      <c r="C123" s="655" t="s">
        <v>515</v>
      </c>
      <c r="D123" s="656" t="s">
        <v>2590</v>
      </c>
      <c r="E123" s="655" t="s">
        <v>521</v>
      </c>
      <c r="F123" s="656" t="s">
        <v>2592</v>
      </c>
      <c r="G123" s="655" t="s">
        <v>567</v>
      </c>
      <c r="H123" s="655" t="s">
        <v>955</v>
      </c>
      <c r="I123" s="655" t="s">
        <v>956</v>
      </c>
      <c r="J123" s="655" t="s">
        <v>957</v>
      </c>
      <c r="K123" s="655" t="s">
        <v>958</v>
      </c>
      <c r="L123" s="657">
        <v>86.083544925034701</v>
      </c>
      <c r="M123" s="657">
        <v>22</v>
      </c>
      <c r="N123" s="658">
        <v>1893.8379883507635</v>
      </c>
    </row>
    <row r="124" spans="1:14" ht="14.4" customHeight="1" x14ac:dyDescent="0.3">
      <c r="A124" s="653" t="s">
        <v>505</v>
      </c>
      <c r="B124" s="654" t="s">
        <v>506</v>
      </c>
      <c r="C124" s="655" t="s">
        <v>515</v>
      </c>
      <c r="D124" s="656" t="s">
        <v>2590</v>
      </c>
      <c r="E124" s="655" t="s">
        <v>521</v>
      </c>
      <c r="F124" s="656" t="s">
        <v>2592</v>
      </c>
      <c r="G124" s="655" t="s">
        <v>567</v>
      </c>
      <c r="H124" s="655" t="s">
        <v>959</v>
      </c>
      <c r="I124" s="655" t="s">
        <v>959</v>
      </c>
      <c r="J124" s="655" t="s">
        <v>704</v>
      </c>
      <c r="K124" s="655" t="s">
        <v>960</v>
      </c>
      <c r="L124" s="657">
        <v>107.76250000000003</v>
      </c>
      <c r="M124" s="657">
        <v>12</v>
      </c>
      <c r="N124" s="658">
        <v>1293.1500000000003</v>
      </c>
    </row>
    <row r="125" spans="1:14" ht="14.4" customHeight="1" x14ac:dyDescent="0.3">
      <c r="A125" s="653" t="s">
        <v>505</v>
      </c>
      <c r="B125" s="654" t="s">
        <v>506</v>
      </c>
      <c r="C125" s="655" t="s">
        <v>515</v>
      </c>
      <c r="D125" s="656" t="s">
        <v>2590</v>
      </c>
      <c r="E125" s="655" t="s">
        <v>521</v>
      </c>
      <c r="F125" s="656" t="s">
        <v>2592</v>
      </c>
      <c r="G125" s="655" t="s">
        <v>567</v>
      </c>
      <c r="H125" s="655" t="s">
        <v>961</v>
      </c>
      <c r="I125" s="655" t="s">
        <v>962</v>
      </c>
      <c r="J125" s="655" t="s">
        <v>963</v>
      </c>
      <c r="K125" s="655" t="s">
        <v>964</v>
      </c>
      <c r="L125" s="657">
        <v>210.02</v>
      </c>
      <c r="M125" s="657">
        <v>1</v>
      </c>
      <c r="N125" s="658">
        <v>210.02</v>
      </c>
    </row>
    <row r="126" spans="1:14" ht="14.4" customHeight="1" x14ac:dyDescent="0.3">
      <c r="A126" s="653" t="s">
        <v>505</v>
      </c>
      <c r="B126" s="654" t="s">
        <v>506</v>
      </c>
      <c r="C126" s="655" t="s">
        <v>515</v>
      </c>
      <c r="D126" s="656" t="s">
        <v>2590</v>
      </c>
      <c r="E126" s="655" t="s">
        <v>521</v>
      </c>
      <c r="F126" s="656" t="s">
        <v>2592</v>
      </c>
      <c r="G126" s="655" t="s">
        <v>567</v>
      </c>
      <c r="H126" s="655" t="s">
        <v>965</v>
      </c>
      <c r="I126" s="655" t="s">
        <v>966</v>
      </c>
      <c r="J126" s="655" t="s">
        <v>967</v>
      </c>
      <c r="K126" s="655" t="s">
        <v>968</v>
      </c>
      <c r="L126" s="657">
        <v>375.7999999999999</v>
      </c>
      <c r="M126" s="657">
        <v>1</v>
      </c>
      <c r="N126" s="658">
        <v>375.7999999999999</v>
      </c>
    </row>
    <row r="127" spans="1:14" ht="14.4" customHeight="1" x14ac:dyDescent="0.3">
      <c r="A127" s="653" t="s">
        <v>505</v>
      </c>
      <c r="B127" s="654" t="s">
        <v>506</v>
      </c>
      <c r="C127" s="655" t="s">
        <v>515</v>
      </c>
      <c r="D127" s="656" t="s">
        <v>2590</v>
      </c>
      <c r="E127" s="655" t="s">
        <v>521</v>
      </c>
      <c r="F127" s="656" t="s">
        <v>2592</v>
      </c>
      <c r="G127" s="655" t="s">
        <v>567</v>
      </c>
      <c r="H127" s="655" t="s">
        <v>969</v>
      </c>
      <c r="I127" s="655" t="s">
        <v>970</v>
      </c>
      <c r="J127" s="655" t="s">
        <v>971</v>
      </c>
      <c r="K127" s="655" t="s">
        <v>972</v>
      </c>
      <c r="L127" s="657">
        <v>39.29</v>
      </c>
      <c r="M127" s="657">
        <v>3</v>
      </c>
      <c r="N127" s="658">
        <v>117.87</v>
      </c>
    </row>
    <row r="128" spans="1:14" ht="14.4" customHeight="1" x14ac:dyDescent="0.3">
      <c r="A128" s="653" t="s">
        <v>505</v>
      </c>
      <c r="B128" s="654" t="s">
        <v>506</v>
      </c>
      <c r="C128" s="655" t="s">
        <v>515</v>
      </c>
      <c r="D128" s="656" t="s">
        <v>2590</v>
      </c>
      <c r="E128" s="655" t="s">
        <v>521</v>
      </c>
      <c r="F128" s="656" t="s">
        <v>2592</v>
      </c>
      <c r="G128" s="655" t="s">
        <v>567</v>
      </c>
      <c r="H128" s="655" t="s">
        <v>973</v>
      </c>
      <c r="I128" s="655" t="s">
        <v>974</v>
      </c>
      <c r="J128" s="655" t="s">
        <v>975</v>
      </c>
      <c r="K128" s="655" t="s">
        <v>976</v>
      </c>
      <c r="L128" s="657">
        <v>48.86</v>
      </c>
      <c r="M128" s="657">
        <v>1</v>
      </c>
      <c r="N128" s="658">
        <v>48.86</v>
      </c>
    </row>
    <row r="129" spans="1:14" ht="14.4" customHeight="1" x14ac:dyDescent="0.3">
      <c r="A129" s="653" t="s">
        <v>505</v>
      </c>
      <c r="B129" s="654" t="s">
        <v>506</v>
      </c>
      <c r="C129" s="655" t="s">
        <v>515</v>
      </c>
      <c r="D129" s="656" t="s">
        <v>2590</v>
      </c>
      <c r="E129" s="655" t="s">
        <v>521</v>
      </c>
      <c r="F129" s="656" t="s">
        <v>2592</v>
      </c>
      <c r="G129" s="655" t="s">
        <v>567</v>
      </c>
      <c r="H129" s="655" t="s">
        <v>977</v>
      </c>
      <c r="I129" s="655" t="s">
        <v>978</v>
      </c>
      <c r="J129" s="655" t="s">
        <v>979</v>
      </c>
      <c r="K129" s="655" t="s">
        <v>980</v>
      </c>
      <c r="L129" s="657">
        <v>514.64011218510052</v>
      </c>
      <c r="M129" s="657">
        <v>11</v>
      </c>
      <c r="N129" s="658">
        <v>5661.0412340361063</v>
      </c>
    </row>
    <row r="130" spans="1:14" ht="14.4" customHeight="1" x14ac:dyDescent="0.3">
      <c r="A130" s="653" t="s">
        <v>505</v>
      </c>
      <c r="B130" s="654" t="s">
        <v>506</v>
      </c>
      <c r="C130" s="655" t="s">
        <v>515</v>
      </c>
      <c r="D130" s="656" t="s">
        <v>2590</v>
      </c>
      <c r="E130" s="655" t="s">
        <v>521</v>
      </c>
      <c r="F130" s="656" t="s">
        <v>2592</v>
      </c>
      <c r="G130" s="655" t="s">
        <v>567</v>
      </c>
      <c r="H130" s="655" t="s">
        <v>981</v>
      </c>
      <c r="I130" s="655" t="s">
        <v>982</v>
      </c>
      <c r="J130" s="655" t="s">
        <v>983</v>
      </c>
      <c r="K130" s="655" t="s">
        <v>984</v>
      </c>
      <c r="L130" s="657">
        <v>37.714288095521283</v>
      </c>
      <c r="M130" s="657">
        <v>7</v>
      </c>
      <c r="N130" s="658">
        <v>264.00001666864898</v>
      </c>
    </row>
    <row r="131" spans="1:14" ht="14.4" customHeight="1" x14ac:dyDescent="0.3">
      <c r="A131" s="653" t="s">
        <v>505</v>
      </c>
      <c r="B131" s="654" t="s">
        <v>506</v>
      </c>
      <c r="C131" s="655" t="s">
        <v>515</v>
      </c>
      <c r="D131" s="656" t="s">
        <v>2590</v>
      </c>
      <c r="E131" s="655" t="s">
        <v>521</v>
      </c>
      <c r="F131" s="656" t="s">
        <v>2592</v>
      </c>
      <c r="G131" s="655" t="s">
        <v>567</v>
      </c>
      <c r="H131" s="655" t="s">
        <v>985</v>
      </c>
      <c r="I131" s="655" t="s">
        <v>986</v>
      </c>
      <c r="J131" s="655" t="s">
        <v>987</v>
      </c>
      <c r="K131" s="655" t="s">
        <v>988</v>
      </c>
      <c r="L131" s="657">
        <v>45.619999999999976</v>
      </c>
      <c r="M131" s="657">
        <v>2</v>
      </c>
      <c r="N131" s="658">
        <v>91.239999999999952</v>
      </c>
    </row>
    <row r="132" spans="1:14" ht="14.4" customHeight="1" x14ac:dyDescent="0.3">
      <c r="A132" s="653" t="s">
        <v>505</v>
      </c>
      <c r="B132" s="654" t="s">
        <v>506</v>
      </c>
      <c r="C132" s="655" t="s">
        <v>515</v>
      </c>
      <c r="D132" s="656" t="s">
        <v>2590</v>
      </c>
      <c r="E132" s="655" t="s">
        <v>521</v>
      </c>
      <c r="F132" s="656" t="s">
        <v>2592</v>
      </c>
      <c r="G132" s="655" t="s">
        <v>567</v>
      </c>
      <c r="H132" s="655" t="s">
        <v>989</v>
      </c>
      <c r="I132" s="655" t="s">
        <v>990</v>
      </c>
      <c r="J132" s="655" t="s">
        <v>991</v>
      </c>
      <c r="K132" s="655" t="s">
        <v>992</v>
      </c>
      <c r="L132" s="657">
        <v>122.60885711619738</v>
      </c>
      <c r="M132" s="657">
        <v>4</v>
      </c>
      <c r="N132" s="658">
        <v>490.43542846478954</v>
      </c>
    </row>
    <row r="133" spans="1:14" ht="14.4" customHeight="1" x14ac:dyDescent="0.3">
      <c r="A133" s="653" t="s">
        <v>505</v>
      </c>
      <c r="B133" s="654" t="s">
        <v>506</v>
      </c>
      <c r="C133" s="655" t="s">
        <v>515</v>
      </c>
      <c r="D133" s="656" t="s">
        <v>2590</v>
      </c>
      <c r="E133" s="655" t="s">
        <v>521</v>
      </c>
      <c r="F133" s="656" t="s">
        <v>2592</v>
      </c>
      <c r="G133" s="655" t="s">
        <v>567</v>
      </c>
      <c r="H133" s="655" t="s">
        <v>993</v>
      </c>
      <c r="I133" s="655" t="s">
        <v>994</v>
      </c>
      <c r="J133" s="655" t="s">
        <v>716</v>
      </c>
      <c r="K133" s="655" t="s">
        <v>995</v>
      </c>
      <c r="L133" s="657">
        <v>159.84000000000003</v>
      </c>
      <c r="M133" s="657">
        <v>3</v>
      </c>
      <c r="N133" s="658">
        <v>479.5200000000001</v>
      </c>
    </row>
    <row r="134" spans="1:14" ht="14.4" customHeight="1" x14ac:dyDescent="0.3">
      <c r="A134" s="653" t="s">
        <v>505</v>
      </c>
      <c r="B134" s="654" t="s">
        <v>506</v>
      </c>
      <c r="C134" s="655" t="s">
        <v>515</v>
      </c>
      <c r="D134" s="656" t="s">
        <v>2590</v>
      </c>
      <c r="E134" s="655" t="s">
        <v>521</v>
      </c>
      <c r="F134" s="656" t="s">
        <v>2592</v>
      </c>
      <c r="G134" s="655" t="s">
        <v>567</v>
      </c>
      <c r="H134" s="655" t="s">
        <v>996</v>
      </c>
      <c r="I134" s="655" t="s">
        <v>997</v>
      </c>
      <c r="J134" s="655" t="s">
        <v>998</v>
      </c>
      <c r="K134" s="655" t="s">
        <v>831</v>
      </c>
      <c r="L134" s="657">
        <v>59.791594802007218</v>
      </c>
      <c r="M134" s="657">
        <v>51</v>
      </c>
      <c r="N134" s="658">
        <v>3049.3713349023683</v>
      </c>
    </row>
    <row r="135" spans="1:14" ht="14.4" customHeight="1" x14ac:dyDescent="0.3">
      <c r="A135" s="653" t="s">
        <v>505</v>
      </c>
      <c r="B135" s="654" t="s">
        <v>506</v>
      </c>
      <c r="C135" s="655" t="s">
        <v>515</v>
      </c>
      <c r="D135" s="656" t="s">
        <v>2590</v>
      </c>
      <c r="E135" s="655" t="s">
        <v>521</v>
      </c>
      <c r="F135" s="656" t="s">
        <v>2592</v>
      </c>
      <c r="G135" s="655" t="s">
        <v>567</v>
      </c>
      <c r="H135" s="655" t="s">
        <v>999</v>
      </c>
      <c r="I135" s="655" t="s">
        <v>1000</v>
      </c>
      <c r="J135" s="655" t="s">
        <v>1001</v>
      </c>
      <c r="K135" s="655" t="s">
        <v>1002</v>
      </c>
      <c r="L135" s="657">
        <v>219.92</v>
      </c>
      <c r="M135" s="657">
        <v>6</v>
      </c>
      <c r="N135" s="658">
        <v>1319.52</v>
      </c>
    </row>
    <row r="136" spans="1:14" ht="14.4" customHeight="1" x14ac:dyDescent="0.3">
      <c r="A136" s="653" t="s">
        <v>505</v>
      </c>
      <c r="B136" s="654" t="s">
        <v>506</v>
      </c>
      <c r="C136" s="655" t="s">
        <v>515</v>
      </c>
      <c r="D136" s="656" t="s">
        <v>2590</v>
      </c>
      <c r="E136" s="655" t="s">
        <v>521</v>
      </c>
      <c r="F136" s="656" t="s">
        <v>2592</v>
      </c>
      <c r="G136" s="655" t="s">
        <v>567</v>
      </c>
      <c r="H136" s="655" t="s">
        <v>1003</v>
      </c>
      <c r="I136" s="655" t="s">
        <v>1003</v>
      </c>
      <c r="J136" s="655" t="s">
        <v>1004</v>
      </c>
      <c r="K136" s="655" t="s">
        <v>1005</v>
      </c>
      <c r="L136" s="657">
        <v>348.74749999999995</v>
      </c>
      <c r="M136" s="657">
        <v>8</v>
      </c>
      <c r="N136" s="658">
        <v>2789.9799999999996</v>
      </c>
    </row>
    <row r="137" spans="1:14" ht="14.4" customHeight="1" x14ac:dyDescent="0.3">
      <c r="A137" s="653" t="s">
        <v>505</v>
      </c>
      <c r="B137" s="654" t="s">
        <v>506</v>
      </c>
      <c r="C137" s="655" t="s">
        <v>515</v>
      </c>
      <c r="D137" s="656" t="s">
        <v>2590</v>
      </c>
      <c r="E137" s="655" t="s">
        <v>521</v>
      </c>
      <c r="F137" s="656" t="s">
        <v>2592</v>
      </c>
      <c r="G137" s="655" t="s">
        <v>567</v>
      </c>
      <c r="H137" s="655" t="s">
        <v>1006</v>
      </c>
      <c r="I137" s="655" t="s">
        <v>1007</v>
      </c>
      <c r="J137" s="655" t="s">
        <v>1008</v>
      </c>
      <c r="K137" s="655" t="s">
        <v>1009</v>
      </c>
      <c r="L137" s="657">
        <v>152.54</v>
      </c>
      <c r="M137" s="657">
        <v>3</v>
      </c>
      <c r="N137" s="658">
        <v>457.62</v>
      </c>
    </row>
    <row r="138" spans="1:14" ht="14.4" customHeight="1" x14ac:dyDescent="0.3">
      <c r="A138" s="653" t="s">
        <v>505</v>
      </c>
      <c r="B138" s="654" t="s">
        <v>506</v>
      </c>
      <c r="C138" s="655" t="s">
        <v>515</v>
      </c>
      <c r="D138" s="656" t="s">
        <v>2590</v>
      </c>
      <c r="E138" s="655" t="s">
        <v>521</v>
      </c>
      <c r="F138" s="656" t="s">
        <v>2592</v>
      </c>
      <c r="G138" s="655" t="s">
        <v>567</v>
      </c>
      <c r="H138" s="655" t="s">
        <v>1010</v>
      </c>
      <c r="I138" s="655" t="s">
        <v>1011</v>
      </c>
      <c r="J138" s="655" t="s">
        <v>1012</v>
      </c>
      <c r="K138" s="655" t="s">
        <v>1013</v>
      </c>
      <c r="L138" s="657">
        <v>257.36999999999995</v>
      </c>
      <c r="M138" s="657">
        <v>8</v>
      </c>
      <c r="N138" s="658">
        <v>2058.9599999999996</v>
      </c>
    </row>
    <row r="139" spans="1:14" ht="14.4" customHeight="1" x14ac:dyDescent="0.3">
      <c r="A139" s="653" t="s">
        <v>505</v>
      </c>
      <c r="B139" s="654" t="s">
        <v>506</v>
      </c>
      <c r="C139" s="655" t="s">
        <v>515</v>
      </c>
      <c r="D139" s="656" t="s">
        <v>2590</v>
      </c>
      <c r="E139" s="655" t="s">
        <v>521</v>
      </c>
      <c r="F139" s="656" t="s">
        <v>2592</v>
      </c>
      <c r="G139" s="655" t="s">
        <v>567</v>
      </c>
      <c r="H139" s="655" t="s">
        <v>1014</v>
      </c>
      <c r="I139" s="655" t="s">
        <v>1015</v>
      </c>
      <c r="J139" s="655" t="s">
        <v>1016</v>
      </c>
      <c r="K139" s="655" t="s">
        <v>1017</v>
      </c>
      <c r="L139" s="657">
        <v>181.05632666701999</v>
      </c>
      <c r="M139" s="657">
        <v>2</v>
      </c>
      <c r="N139" s="658">
        <v>362.11265333403998</v>
      </c>
    </row>
    <row r="140" spans="1:14" ht="14.4" customHeight="1" x14ac:dyDescent="0.3">
      <c r="A140" s="653" t="s">
        <v>505</v>
      </c>
      <c r="B140" s="654" t="s">
        <v>506</v>
      </c>
      <c r="C140" s="655" t="s">
        <v>515</v>
      </c>
      <c r="D140" s="656" t="s">
        <v>2590</v>
      </c>
      <c r="E140" s="655" t="s">
        <v>521</v>
      </c>
      <c r="F140" s="656" t="s">
        <v>2592</v>
      </c>
      <c r="G140" s="655" t="s">
        <v>567</v>
      </c>
      <c r="H140" s="655" t="s">
        <v>1018</v>
      </c>
      <c r="I140" s="655" t="s">
        <v>1015</v>
      </c>
      <c r="J140" s="655" t="s">
        <v>1019</v>
      </c>
      <c r="K140" s="655" t="s">
        <v>1020</v>
      </c>
      <c r="L140" s="657">
        <v>40.230000000000004</v>
      </c>
      <c r="M140" s="657">
        <v>1</v>
      </c>
      <c r="N140" s="658">
        <v>40.230000000000004</v>
      </c>
    </row>
    <row r="141" spans="1:14" ht="14.4" customHeight="1" x14ac:dyDescent="0.3">
      <c r="A141" s="653" t="s">
        <v>505</v>
      </c>
      <c r="B141" s="654" t="s">
        <v>506</v>
      </c>
      <c r="C141" s="655" t="s">
        <v>515</v>
      </c>
      <c r="D141" s="656" t="s">
        <v>2590</v>
      </c>
      <c r="E141" s="655" t="s">
        <v>521</v>
      </c>
      <c r="F141" s="656" t="s">
        <v>2592</v>
      </c>
      <c r="G141" s="655" t="s">
        <v>567</v>
      </c>
      <c r="H141" s="655" t="s">
        <v>1021</v>
      </c>
      <c r="I141" s="655" t="s">
        <v>1022</v>
      </c>
      <c r="J141" s="655" t="s">
        <v>1023</v>
      </c>
      <c r="K141" s="655" t="s">
        <v>1024</v>
      </c>
      <c r="L141" s="657">
        <v>72.299892648622915</v>
      </c>
      <c r="M141" s="657">
        <v>43</v>
      </c>
      <c r="N141" s="658">
        <v>3108.8953838907851</v>
      </c>
    </row>
    <row r="142" spans="1:14" ht="14.4" customHeight="1" x14ac:dyDescent="0.3">
      <c r="A142" s="653" t="s">
        <v>505</v>
      </c>
      <c r="B142" s="654" t="s">
        <v>506</v>
      </c>
      <c r="C142" s="655" t="s">
        <v>515</v>
      </c>
      <c r="D142" s="656" t="s">
        <v>2590</v>
      </c>
      <c r="E142" s="655" t="s">
        <v>521</v>
      </c>
      <c r="F142" s="656" t="s">
        <v>2592</v>
      </c>
      <c r="G142" s="655" t="s">
        <v>567</v>
      </c>
      <c r="H142" s="655" t="s">
        <v>1025</v>
      </c>
      <c r="I142" s="655" t="s">
        <v>1026</v>
      </c>
      <c r="J142" s="655" t="s">
        <v>1027</v>
      </c>
      <c r="K142" s="655" t="s">
        <v>1028</v>
      </c>
      <c r="L142" s="657">
        <v>32.760000000000005</v>
      </c>
      <c r="M142" s="657">
        <v>9</v>
      </c>
      <c r="N142" s="658">
        <v>294.84000000000003</v>
      </c>
    </row>
    <row r="143" spans="1:14" ht="14.4" customHeight="1" x14ac:dyDescent="0.3">
      <c r="A143" s="653" t="s">
        <v>505</v>
      </c>
      <c r="B143" s="654" t="s">
        <v>506</v>
      </c>
      <c r="C143" s="655" t="s">
        <v>515</v>
      </c>
      <c r="D143" s="656" t="s">
        <v>2590</v>
      </c>
      <c r="E143" s="655" t="s">
        <v>521</v>
      </c>
      <c r="F143" s="656" t="s">
        <v>2592</v>
      </c>
      <c r="G143" s="655" t="s">
        <v>567</v>
      </c>
      <c r="H143" s="655" t="s">
        <v>1029</v>
      </c>
      <c r="I143" s="655" t="s">
        <v>1030</v>
      </c>
      <c r="J143" s="655" t="s">
        <v>1031</v>
      </c>
      <c r="K143" s="655" t="s">
        <v>1032</v>
      </c>
      <c r="L143" s="657">
        <v>58.250000000000014</v>
      </c>
      <c r="M143" s="657">
        <v>5</v>
      </c>
      <c r="N143" s="658">
        <v>291.25000000000006</v>
      </c>
    </row>
    <row r="144" spans="1:14" ht="14.4" customHeight="1" x14ac:dyDescent="0.3">
      <c r="A144" s="653" t="s">
        <v>505</v>
      </c>
      <c r="B144" s="654" t="s">
        <v>506</v>
      </c>
      <c r="C144" s="655" t="s">
        <v>515</v>
      </c>
      <c r="D144" s="656" t="s">
        <v>2590</v>
      </c>
      <c r="E144" s="655" t="s">
        <v>521</v>
      </c>
      <c r="F144" s="656" t="s">
        <v>2592</v>
      </c>
      <c r="G144" s="655" t="s">
        <v>567</v>
      </c>
      <c r="H144" s="655" t="s">
        <v>1033</v>
      </c>
      <c r="I144" s="655" t="s">
        <v>1034</v>
      </c>
      <c r="J144" s="655" t="s">
        <v>1035</v>
      </c>
      <c r="K144" s="655" t="s">
        <v>1036</v>
      </c>
      <c r="L144" s="657">
        <v>67.389999999999972</v>
      </c>
      <c r="M144" s="657">
        <v>1</v>
      </c>
      <c r="N144" s="658">
        <v>67.389999999999972</v>
      </c>
    </row>
    <row r="145" spans="1:14" ht="14.4" customHeight="1" x14ac:dyDescent="0.3">
      <c r="A145" s="653" t="s">
        <v>505</v>
      </c>
      <c r="B145" s="654" t="s">
        <v>506</v>
      </c>
      <c r="C145" s="655" t="s">
        <v>515</v>
      </c>
      <c r="D145" s="656" t="s">
        <v>2590</v>
      </c>
      <c r="E145" s="655" t="s">
        <v>521</v>
      </c>
      <c r="F145" s="656" t="s">
        <v>2592</v>
      </c>
      <c r="G145" s="655" t="s">
        <v>567</v>
      </c>
      <c r="H145" s="655" t="s">
        <v>1037</v>
      </c>
      <c r="I145" s="655" t="s">
        <v>1038</v>
      </c>
      <c r="J145" s="655" t="s">
        <v>923</v>
      </c>
      <c r="K145" s="655" t="s">
        <v>1039</v>
      </c>
      <c r="L145" s="657">
        <v>355.58999999999992</v>
      </c>
      <c r="M145" s="657">
        <v>3</v>
      </c>
      <c r="N145" s="658">
        <v>1066.7699999999998</v>
      </c>
    </row>
    <row r="146" spans="1:14" ht="14.4" customHeight="1" x14ac:dyDescent="0.3">
      <c r="A146" s="653" t="s">
        <v>505</v>
      </c>
      <c r="B146" s="654" t="s">
        <v>506</v>
      </c>
      <c r="C146" s="655" t="s">
        <v>515</v>
      </c>
      <c r="D146" s="656" t="s">
        <v>2590</v>
      </c>
      <c r="E146" s="655" t="s">
        <v>521</v>
      </c>
      <c r="F146" s="656" t="s">
        <v>2592</v>
      </c>
      <c r="G146" s="655" t="s">
        <v>567</v>
      </c>
      <c r="H146" s="655" t="s">
        <v>1040</v>
      </c>
      <c r="I146" s="655" t="s">
        <v>1041</v>
      </c>
      <c r="J146" s="655" t="s">
        <v>1042</v>
      </c>
      <c r="K146" s="655" t="s">
        <v>1043</v>
      </c>
      <c r="L146" s="657">
        <v>59.289999999999992</v>
      </c>
      <c r="M146" s="657">
        <v>1</v>
      </c>
      <c r="N146" s="658">
        <v>59.289999999999992</v>
      </c>
    </row>
    <row r="147" spans="1:14" ht="14.4" customHeight="1" x14ac:dyDescent="0.3">
      <c r="A147" s="653" t="s">
        <v>505</v>
      </c>
      <c r="B147" s="654" t="s">
        <v>506</v>
      </c>
      <c r="C147" s="655" t="s">
        <v>515</v>
      </c>
      <c r="D147" s="656" t="s">
        <v>2590</v>
      </c>
      <c r="E147" s="655" t="s">
        <v>521</v>
      </c>
      <c r="F147" s="656" t="s">
        <v>2592</v>
      </c>
      <c r="G147" s="655" t="s">
        <v>567</v>
      </c>
      <c r="H147" s="655" t="s">
        <v>1044</v>
      </c>
      <c r="I147" s="655" t="s">
        <v>1045</v>
      </c>
      <c r="J147" s="655" t="s">
        <v>1046</v>
      </c>
      <c r="K147" s="655" t="s">
        <v>1047</v>
      </c>
      <c r="L147" s="657">
        <v>112.95999999999997</v>
      </c>
      <c r="M147" s="657">
        <v>3</v>
      </c>
      <c r="N147" s="658">
        <v>338.87999999999988</v>
      </c>
    </row>
    <row r="148" spans="1:14" ht="14.4" customHeight="1" x14ac:dyDescent="0.3">
      <c r="A148" s="653" t="s">
        <v>505</v>
      </c>
      <c r="B148" s="654" t="s">
        <v>506</v>
      </c>
      <c r="C148" s="655" t="s">
        <v>515</v>
      </c>
      <c r="D148" s="656" t="s">
        <v>2590</v>
      </c>
      <c r="E148" s="655" t="s">
        <v>521</v>
      </c>
      <c r="F148" s="656" t="s">
        <v>2592</v>
      </c>
      <c r="G148" s="655" t="s">
        <v>567</v>
      </c>
      <c r="H148" s="655" t="s">
        <v>1048</v>
      </c>
      <c r="I148" s="655" t="s">
        <v>1049</v>
      </c>
      <c r="J148" s="655" t="s">
        <v>1050</v>
      </c>
      <c r="K148" s="655" t="s">
        <v>1051</v>
      </c>
      <c r="L148" s="657">
        <v>31.75</v>
      </c>
      <c r="M148" s="657">
        <v>35</v>
      </c>
      <c r="N148" s="658">
        <v>1111.25</v>
      </c>
    </row>
    <row r="149" spans="1:14" ht="14.4" customHeight="1" x14ac:dyDescent="0.3">
      <c r="A149" s="653" t="s">
        <v>505</v>
      </c>
      <c r="B149" s="654" t="s">
        <v>506</v>
      </c>
      <c r="C149" s="655" t="s">
        <v>515</v>
      </c>
      <c r="D149" s="656" t="s">
        <v>2590</v>
      </c>
      <c r="E149" s="655" t="s">
        <v>521</v>
      </c>
      <c r="F149" s="656" t="s">
        <v>2592</v>
      </c>
      <c r="G149" s="655" t="s">
        <v>567</v>
      </c>
      <c r="H149" s="655" t="s">
        <v>1052</v>
      </c>
      <c r="I149" s="655" t="s">
        <v>1053</v>
      </c>
      <c r="J149" s="655" t="s">
        <v>1054</v>
      </c>
      <c r="K149" s="655" t="s">
        <v>1055</v>
      </c>
      <c r="L149" s="657">
        <v>131.10765002154344</v>
      </c>
      <c r="M149" s="657">
        <v>17</v>
      </c>
      <c r="N149" s="658">
        <v>2228.8300503662385</v>
      </c>
    </row>
    <row r="150" spans="1:14" ht="14.4" customHeight="1" x14ac:dyDescent="0.3">
      <c r="A150" s="653" t="s">
        <v>505</v>
      </c>
      <c r="B150" s="654" t="s">
        <v>506</v>
      </c>
      <c r="C150" s="655" t="s">
        <v>515</v>
      </c>
      <c r="D150" s="656" t="s">
        <v>2590</v>
      </c>
      <c r="E150" s="655" t="s">
        <v>521</v>
      </c>
      <c r="F150" s="656" t="s">
        <v>2592</v>
      </c>
      <c r="G150" s="655" t="s">
        <v>567</v>
      </c>
      <c r="H150" s="655" t="s">
        <v>1056</v>
      </c>
      <c r="I150" s="655" t="s">
        <v>1057</v>
      </c>
      <c r="J150" s="655" t="s">
        <v>1058</v>
      </c>
      <c r="K150" s="655" t="s">
        <v>1059</v>
      </c>
      <c r="L150" s="657">
        <v>73.581999999999994</v>
      </c>
      <c r="M150" s="657">
        <v>5</v>
      </c>
      <c r="N150" s="658">
        <v>367.90999999999997</v>
      </c>
    </row>
    <row r="151" spans="1:14" ht="14.4" customHeight="1" x14ac:dyDescent="0.3">
      <c r="A151" s="653" t="s">
        <v>505</v>
      </c>
      <c r="B151" s="654" t="s">
        <v>506</v>
      </c>
      <c r="C151" s="655" t="s">
        <v>515</v>
      </c>
      <c r="D151" s="656" t="s">
        <v>2590</v>
      </c>
      <c r="E151" s="655" t="s">
        <v>521</v>
      </c>
      <c r="F151" s="656" t="s">
        <v>2592</v>
      </c>
      <c r="G151" s="655" t="s">
        <v>567</v>
      </c>
      <c r="H151" s="655" t="s">
        <v>1060</v>
      </c>
      <c r="I151" s="655" t="s">
        <v>1061</v>
      </c>
      <c r="J151" s="655" t="s">
        <v>1062</v>
      </c>
      <c r="K151" s="655" t="s">
        <v>1063</v>
      </c>
      <c r="L151" s="657">
        <v>68.550000000000054</v>
      </c>
      <c r="M151" s="657">
        <v>2</v>
      </c>
      <c r="N151" s="658">
        <v>137.10000000000011</v>
      </c>
    </row>
    <row r="152" spans="1:14" ht="14.4" customHeight="1" x14ac:dyDescent="0.3">
      <c r="A152" s="653" t="s">
        <v>505</v>
      </c>
      <c r="B152" s="654" t="s">
        <v>506</v>
      </c>
      <c r="C152" s="655" t="s">
        <v>515</v>
      </c>
      <c r="D152" s="656" t="s">
        <v>2590</v>
      </c>
      <c r="E152" s="655" t="s">
        <v>521</v>
      </c>
      <c r="F152" s="656" t="s">
        <v>2592</v>
      </c>
      <c r="G152" s="655" t="s">
        <v>567</v>
      </c>
      <c r="H152" s="655" t="s">
        <v>1064</v>
      </c>
      <c r="I152" s="655" t="s">
        <v>1065</v>
      </c>
      <c r="J152" s="655" t="s">
        <v>1066</v>
      </c>
      <c r="K152" s="655" t="s">
        <v>1067</v>
      </c>
      <c r="L152" s="657">
        <v>107.81994381784877</v>
      </c>
      <c r="M152" s="657">
        <v>6</v>
      </c>
      <c r="N152" s="658">
        <v>646.91966290709263</v>
      </c>
    </row>
    <row r="153" spans="1:14" ht="14.4" customHeight="1" x14ac:dyDescent="0.3">
      <c r="A153" s="653" t="s">
        <v>505</v>
      </c>
      <c r="B153" s="654" t="s">
        <v>506</v>
      </c>
      <c r="C153" s="655" t="s">
        <v>515</v>
      </c>
      <c r="D153" s="656" t="s">
        <v>2590</v>
      </c>
      <c r="E153" s="655" t="s">
        <v>521</v>
      </c>
      <c r="F153" s="656" t="s">
        <v>2592</v>
      </c>
      <c r="G153" s="655" t="s">
        <v>567</v>
      </c>
      <c r="H153" s="655" t="s">
        <v>1068</v>
      </c>
      <c r="I153" s="655" t="s">
        <v>1069</v>
      </c>
      <c r="J153" s="655" t="s">
        <v>1070</v>
      </c>
      <c r="K153" s="655" t="s">
        <v>1071</v>
      </c>
      <c r="L153" s="657">
        <v>53.900054068645503</v>
      </c>
      <c r="M153" s="657">
        <v>4</v>
      </c>
      <c r="N153" s="658">
        <v>215.60021627458201</v>
      </c>
    </row>
    <row r="154" spans="1:14" ht="14.4" customHeight="1" x14ac:dyDescent="0.3">
      <c r="A154" s="653" t="s">
        <v>505</v>
      </c>
      <c r="B154" s="654" t="s">
        <v>506</v>
      </c>
      <c r="C154" s="655" t="s">
        <v>515</v>
      </c>
      <c r="D154" s="656" t="s">
        <v>2590</v>
      </c>
      <c r="E154" s="655" t="s">
        <v>521</v>
      </c>
      <c r="F154" s="656" t="s">
        <v>2592</v>
      </c>
      <c r="G154" s="655" t="s">
        <v>567</v>
      </c>
      <c r="H154" s="655" t="s">
        <v>1072</v>
      </c>
      <c r="I154" s="655" t="s">
        <v>1073</v>
      </c>
      <c r="J154" s="655" t="s">
        <v>795</v>
      </c>
      <c r="K154" s="655" t="s">
        <v>1074</v>
      </c>
      <c r="L154" s="657">
        <v>58.709235966607018</v>
      </c>
      <c r="M154" s="657">
        <v>12</v>
      </c>
      <c r="N154" s="658">
        <v>704.51083159928419</v>
      </c>
    </row>
    <row r="155" spans="1:14" ht="14.4" customHeight="1" x14ac:dyDescent="0.3">
      <c r="A155" s="653" t="s">
        <v>505</v>
      </c>
      <c r="B155" s="654" t="s">
        <v>506</v>
      </c>
      <c r="C155" s="655" t="s">
        <v>515</v>
      </c>
      <c r="D155" s="656" t="s">
        <v>2590</v>
      </c>
      <c r="E155" s="655" t="s">
        <v>521</v>
      </c>
      <c r="F155" s="656" t="s">
        <v>2592</v>
      </c>
      <c r="G155" s="655" t="s">
        <v>567</v>
      </c>
      <c r="H155" s="655" t="s">
        <v>1075</v>
      </c>
      <c r="I155" s="655" t="s">
        <v>1076</v>
      </c>
      <c r="J155" s="655" t="s">
        <v>1077</v>
      </c>
      <c r="K155" s="655" t="s">
        <v>1078</v>
      </c>
      <c r="L155" s="657">
        <v>171.03999999999996</v>
      </c>
      <c r="M155" s="657">
        <v>3</v>
      </c>
      <c r="N155" s="658">
        <v>513.11999999999989</v>
      </c>
    </row>
    <row r="156" spans="1:14" ht="14.4" customHeight="1" x14ac:dyDescent="0.3">
      <c r="A156" s="653" t="s">
        <v>505</v>
      </c>
      <c r="B156" s="654" t="s">
        <v>506</v>
      </c>
      <c r="C156" s="655" t="s">
        <v>515</v>
      </c>
      <c r="D156" s="656" t="s">
        <v>2590</v>
      </c>
      <c r="E156" s="655" t="s">
        <v>521</v>
      </c>
      <c r="F156" s="656" t="s">
        <v>2592</v>
      </c>
      <c r="G156" s="655" t="s">
        <v>567</v>
      </c>
      <c r="H156" s="655" t="s">
        <v>1079</v>
      </c>
      <c r="I156" s="655" t="s">
        <v>1080</v>
      </c>
      <c r="J156" s="655" t="s">
        <v>1081</v>
      </c>
      <c r="K156" s="655" t="s">
        <v>1082</v>
      </c>
      <c r="L156" s="657">
        <v>100.17979688626579</v>
      </c>
      <c r="M156" s="657">
        <v>7</v>
      </c>
      <c r="N156" s="658">
        <v>701.25857820386057</v>
      </c>
    </row>
    <row r="157" spans="1:14" ht="14.4" customHeight="1" x14ac:dyDescent="0.3">
      <c r="A157" s="653" t="s">
        <v>505</v>
      </c>
      <c r="B157" s="654" t="s">
        <v>506</v>
      </c>
      <c r="C157" s="655" t="s">
        <v>515</v>
      </c>
      <c r="D157" s="656" t="s">
        <v>2590</v>
      </c>
      <c r="E157" s="655" t="s">
        <v>521</v>
      </c>
      <c r="F157" s="656" t="s">
        <v>2592</v>
      </c>
      <c r="G157" s="655" t="s">
        <v>567</v>
      </c>
      <c r="H157" s="655" t="s">
        <v>1083</v>
      </c>
      <c r="I157" s="655" t="s">
        <v>1084</v>
      </c>
      <c r="J157" s="655" t="s">
        <v>1081</v>
      </c>
      <c r="K157" s="655" t="s">
        <v>1085</v>
      </c>
      <c r="L157" s="657">
        <v>34.669999608507787</v>
      </c>
      <c r="M157" s="657">
        <v>6</v>
      </c>
      <c r="N157" s="658">
        <v>208.01999765104674</v>
      </c>
    </row>
    <row r="158" spans="1:14" ht="14.4" customHeight="1" x14ac:dyDescent="0.3">
      <c r="A158" s="653" t="s">
        <v>505</v>
      </c>
      <c r="B158" s="654" t="s">
        <v>506</v>
      </c>
      <c r="C158" s="655" t="s">
        <v>515</v>
      </c>
      <c r="D158" s="656" t="s">
        <v>2590</v>
      </c>
      <c r="E158" s="655" t="s">
        <v>521</v>
      </c>
      <c r="F158" s="656" t="s">
        <v>2592</v>
      </c>
      <c r="G158" s="655" t="s">
        <v>567</v>
      </c>
      <c r="H158" s="655" t="s">
        <v>1086</v>
      </c>
      <c r="I158" s="655" t="s">
        <v>1087</v>
      </c>
      <c r="J158" s="655" t="s">
        <v>1088</v>
      </c>
      <c r="K158" s="655" t="s">
        <v>1089</v>
      </c>
      <c r="L158" s="657">
        <v>27.518942172611919</v>
      </c>
      <c r="M158" s="657">
        <v>38</v>
      </c>
      <c r="N158" s="658">
        <v>1045.7198025592529</v>
      </c>
    </row>
    <row r="159" spans="1:14" ht="14.4" customHeight="1" x14ac:dyDescent="0.3">
      <c r="A159" s="653" t="s">
        <v>505</v>
      </c>
      <c r="B159" s="654" t="s">
        <v>506</v>
      </c>
      <c r="C159" s="655" t="s">
        <v>515</v>
      </c>
      <c r="D159" s="656" t="s">
        <v>2590</v>
      </c>
      <c r="E159" s="655" t="s">
        <v>521</v>
      </c>
      <c r="F159" s="656" t="s">
        <v>2592</v>
      </c>
      <c r="G159" s="655" t="s">
        <v>567</v>
      </c>
      <c r="H159" s="655" t="s">
        <v>1090</v>
      </c>
      <c r="I159" s="655" t="s">
        <v>1091</v>
      </c>
      <c r="J159" s="655" t="s">
        <v>1092</v>
      </c>
      <c r="K159" s="655" t="s">
        <v>752</v>
      </c>
      <c r="L159" s="657">
        <v>265.47000000000003</v>
      </c>
      <c r="M159" s="657">
        <v>3</v>
      </c>
      <c r="N159" s="658">
        <v>796.41000000000008</v>
      </c>
    </row>
    <row r="160" spans="1:14" ht="14.4" customHeight="1" x14ac:dyDescent="0.3">
      <c r="A160" s="653" t="s">
        <v>505</v>
      </c>
      <c r="B160" s="654" t="s">
        <v>506</v>
      </c>
      <c r="C160" s="655" t="s">
        <v>515</v>
      </c>
      <c r="D160" s="656" t="s">
        <v>2590</v>
      </c>
      <c r="E160" s="655" t="s">
        <v>521</v>
      </c>
      <c r="F160" s="656" t="s">
        <v>2592</v>
      </c>
      <c r="G160" s="655" t="s">
        <v>567</v>
      </c>
      <c r="H160" s="655" t="s">
        <v>1093</v>
      </c>
      <c r="I160" s="655" t="s">
        <v>1094</v>
      </c>
      <c r="J160" s="655" t="s">
        <v>1095</v>
      </c>
      <c r="K160" s="655"/>
      <c r="L160" s="657">
        <v>424.32940729798565</v>
      </c>
      <c r="M160" s="657">
        <v>3</v>
      </c>
      <c r="N160" s="658">
        <v>1272.988221893957</v>
      </c>
    </row>
    <row r="161" spans="1:14" ht="14.4" customHeight="1" x14ac:dyDescent="0.3">
      <c r="A161" s="653" t="s">
        <v>505</v>
      </c>
      <c r="B161" s="654" t="s">
        <v>506</v>
      </c>
      <c r="C161" s="655" t="s">
        <v>515</v>
      </c>
      <c r="D161" s="656" t="s">
        <v>2590</v>
      </c>
      <c r="E161" s="655" t="s">
        <v>521</v>
      </c>
      <c r="F161" s="656" t="s">
        <v>2592</v>
      </c>
      <c r="G161" s="655" t="s">
        <v>567</v>
      </c>
      <c r="H161" s="655" t="s">
        <v>1096</v>
      </c>
      <c r="I161" s="655" t="s">
        <v>1015</v>
      </c>
      <c r="J161" s="655" t="s">
        <v>1097</v>
      </c>
      <c r="K161" s="655"/>
      <c r="L161" s="657">
        <v>82.394204276467946</v>
      </c>
      <c r="M161" s="657">
        <v>1</v>
      </c>
      <c r="N161" s="658">
        <v>82.394204276467946</v>
      </c>
    </row>
    <row r="162" spans="1:14" ht="14.4" customHeight="1" x14ac:dyDescent="0.3">
      <c r="A162" s="653" t="s">
        <v>505</v>
      </c>
      <c r="B162" s="654" t="s">
        <v>506</v>
      </c>
      <c r="C162" s="655" t="s">
        <v>515</v>
      </c>
      <c r="D162" s="656" t="s">
        <v>2590</v>
      </c>
      <c r="E162" s="655" t="s">
        <v>521</v>
      </c>
      <c r="F162" s="656" t="s">
        <v>2592</v>
      </c>
      <c r="G162" s="655" t="s">
        <v>567</v>
      </c>
      <c r="H162" s="655" t="s">
        <v>1098</v>
      </c>
      <c r="I162" s="655" t="s">
        <v>1015</v>
      </c>
      <c r="J162" s="655" t="s">
        <v>1099</v>
      </c>
      <c r="K162" s="655"/>
      <c r="L162" s="657">
        <v>191.13091510572016</v>
      </c>
      <c r="M162" s="657">
        <v>3</v>
      </c>
      <c r="N162" s="658">
        <v>573.39274531716046</v>
      </c>
    </row>
    <row r="163" spans="1:14" ht="14.4" customHeight="1" x14ac:dyDescent="0.3">
      <c r="A163" s="653" t="s">
        <v>505</v>
      </c>
      <c r="B163" s="654" t="s">
        <v>506</v>
      </c>
      <c r="C163" s="655" t="s">
        <v>515</v>
      </c>
      <c r="D163" s="656" t="s">
        <v>2590</v>
      </c>
      <c r="E163" s="655" t="s">
        <v>521</v>
      </c>
      <c r="F163" s="656" t="s">
        <v>2592</v>
      </c>
      <c r="G163" s="655" t="s">
        <v>567</v>
      </c>
      <c r="H163" s="655" t="s">
        <v>1100</v>
      </c>
      <c r="I163" s="655" t="s">
        <v>1100</v>
      </c>
      <c r="J163" s="655" t="s">
        <v>1101</v>
      </c>
      <c r="K163" s="655" t="s">
        <v>1102</v>
      </c>
      <c r="L163" s="657">
        <v>1148.02</v>
      </c>
      <c r="M163" s="657">
        <v>4</v>
      </c>
      <c r="N163" s="658">
        <v>4592.08</v>
      </c>
    </row>
    <row r="164" spans="1:14" ht="14.4" customHeight="1" x14ac:dyDescent="0.3">
      <c r="A164" s="653" t="s">
        <v>505</v>
      </c>
      <c r="B164" s="654" t="s">
        <v>506</v>
      </c>
      <c r="C164" s="655" t="s">
        <v>515</v>
      </c>
      <c r="D164" s="656" t="s">
        <v>2590</v>
      </c>
      <c r="E164" s="655" t="s">
        <v>521</v>
      </c>
      <c r="F164" s="656" t="s">
        <v>2592</v>
      </c>
      <c r="G164" s="655" t="s">
        <v>567</v>
      </c>
      <c r="H164" s="655" t="s">
        <v>1103</v>
      </c>
      <c r="I164" s="655" t="s">
        <v>1103</v>
      </c>
      <c r="J164" s="655" t="s">
        <v>569</v>
      </c>
      <c r="K164" s="655" t="s">
        <v>1104</v>
      </c>
      <c r="L164" s="657">
        <v>192.5</v>
      </c>
      <c r="M164" s="657">
        <v>7</v>
      </c>
      <c r="N164" s="658">
        <v>1347.5</v>
      </c>
    </row>
    <row r="165" spans="1:14" ht="14.4" customHeight="1" x14ac:dyDescent="0.3">
      <c r="A165" s="653" t="s">
        <v>505</v>
      </c>
      <c r="B165" s="654" t="s">
        <v>506</v>
      </c>
      <c r="C165" s="655" t="s">
        <v>515</v>
      </c>
      <c r="D165" s="656" t="s">
        <v>2590</v>
      </c>
      <c r="E165" s="655" t="s">
        <v>521</v>
      </c>
      <c r="F165" s="656" t="s">
        <v>2592</v>
      </c>
      <c r="G165" s="655" t="s">
        <v>567</v>
      </c>
      <c r="H165" s="655" t="s">
        <v>1105</v>
      </c>
      <c r="I165" s="655" t="s">
        <v>1106</v>
      </c>
      <c r="J165" s="655" t="s">
        <v>662</v>
      </c>
      <c r="K165" s="655" t="s">
        <v>1107</v>
      </c>
      <c r="L165" s="657">
        <v>52.99000000000003</v>
      </c>
      <c r="M165" s="657">
        <v>3</v>
      </c>
      <c r="N165" s="658">
        <v>158.97000000000008</v>
      </c>
    </row>
    <row r="166" spans="1:14" ht="14.4" customHeight="1" x14ac:dyDescent="0.3">
      <c r="A166" s="653" t="s">
        <v>505</v>
      </c>
      <c r="B166" s="654" t="s">
        <v>506</v>
      </c>
      <c r="C166" s="655" t="s">
        <v>515</v>
      </c>
      <c r="D166" s="656" t="s">
        <v>2590</v>
      </c>
      <c r="E166" s="655" t="s">
        <v>521</v>
      </c>
      <c r="F166" s="656" t="s">
        <v>2592</v>
      </c>
      <c r="G166" s="655" t="s">
        <v>567</v>
      </c>
      <c r="H166" s="655" t="s">
        <v>1108</v>
      </c>
      <c r="I166" s="655" t="s">
        <v>1109</v>
      </c>
      <c r="J166" s="655" t="s">
        <v>1110</v>
      </c>
      <c r="K166" s="655" t="s">
        <v>1111</v>
      </c>
      <c r="L166" s="657">
        <v>112.38</v>
      </c>
      <c r="M166" s="657">
        <v>8</v>
      </c>
      <c r="N166" s="658">
        <v>899.04</v>
      </c>
    </row>
    <row r="167" spans="1:14" ht="14.4" customHeight="1" x14ac:dyDescent="0.3">
      <c r="A167" s="653" t="s">
        <v>505</v>
      </c>
      <c r="B167" s="654" t="s">
        <v>506</v>
      </c>
      <c r="C167" s="655" t="s">
        <v>515</v>
      </c>
      <c r="D167" s="656" t="s">
        <v>2590</v>
      </c>
      <c r="E167" s="655" t="s">
        <v>521</v>
      </c>
      <c r="F167" s="656" t="s">
        <v>2592</v>
      </c>
      <c r="G167" s="655" t="s">
        <v>567</v>
      </c>
      <c r="H167" s="655" t="s">
        <v>1112</v>
      </c>
      <c r="I167" s="655" t="s">
        <v>1113</v>
      </c>
      <c r="J167" s="655" t="s">
        <v>1114</v>
      </c>
      <c r="K167" s="655" t="s">
        <v>1115</v>
      </c>
      <c r="L167" s="657">
        <v>676.26</v>
      </c>
      <c r="M167" s="657">
        <v>1</v>
      </c>
      <c r="N167" s="658">
        <v>676.26</v>
      </c>
    </row>
    <row r="168" spans="1:14" ht="14.4" customHeight="1" x14ac:dyDescent="0.3">
      <c r="A168" s="653" t="s">
        <v>505</v>
      </c>
      <c r="B168" s="654" t="s">
        <v>506</v>
      </c>
      <c r="C168" s="655" t="s">
        <v>515</v>
      </c>
      <c r="D168" s="656" t="s">
        <v>2590</v>
      </c>
      <c r="E168" s="655" t="s">
        <v>521</v>
      </c>
      <c r="F168" s="656" t="s">
        <v>2592</v>
      </c>
      <c r="G168" s="655" t="s">
        <v>567</v>
      </c>
      <c r="H168" s="655" t="s">
        <v>1116</v>
      </c>
      <c r="I168" s="655" t="s">
        <v>1117</v>
      </c>
      <c r="J168" s="655" t="s">
        <v>1118</v>
      </c>
      <c r="K168" s="655" t="s">
        <v>1119</v>
      </c>
      <c r="L168" s="657">
        <v>1592.8</v>
      </c>
      <c r="M168" s="657">
        <v>1</v>
      </c>
      <c r="N168" s="658">
        <v>1592.8</v>
      </c>
    </row>
    <row r="169" spans="1:14" ht="14.4" customHeight="1" x14ac:dyDescent="0.3">
      <c r="A169" s="653" t="s">
        <v>505</v>
      </c>
      <c r="B169" s="654" t="s">
        <v>506</v>
      </c>
      <c r="C169" s="655" t="s">
        <v>515</v>
      </c>
      <c r="D169" s="656" t="s">
        <v>2590</v>
      </c>
      <c r="E169" s="655" t="s">
        <v>521</v>
      </c>
      <c r="F169" s="656" t="s">
        <v>2592</v>
      </c>
      <c r="G169" s="655" t="s">
        <v>567</v>
      </c>
      <c r="H169" s="655" t="s">
        <v>1120</v>
      </c>
      <c r="I169" s="655" t="s">
        <v>1121</v>
      </c>
      <c r="J169" s="655" t="s">
        <v>1122</v>
      </c>
      <c r="K169" s="655" t="s">
        <v>1123</v>
      </c>
      <c r="L169" s="657">
        <v>114.02749999999999</v>
      </c>
      <c r="M169" s="657">
        <v>4</v>
      </c>
      <c r="N169" s="658">
        <v>456.10999999999996</v>
      </c>
    </row>
    <row r="170" spans="1:14" ht="14.4" customHeight="1" x14ac:dyDescent="0.3">
      <c r="A170" s="653" t="s">
        <v>505</v>
      </c>
      <c r="B170" s="654" t="s">
        <v>506</v>
      </c>
      <c r="C170" s="655" t="s">
        <v>515</v>
      </c>
      <c r="D170" s="656" t="s">
        <v>2590</v>
      </c>
      <c r="E170" s="655" t="s">
        <v>521</v>
      </c>
      <c r="F170" s="656" t="s">
        <v>2592</v>
      </c>
      <c r="G170" s="655" t="s">
        <v>567</v>
      </c>
      <c r="H170" s="655" t="s">
        <v>1124</v>
      </c>
      <c r="I170" s="655" t="s">
        <v>1125</v>
      </c>
      <c r="J170" s="655" t="s">
        <v>1126</v>
      </c>
      <c r="K170" s="655" t="s">
        <v>1127</v>
      </c>
      <c r="L170" s="657">
        <v>66.67</v>
      </c>
      <c r="M170" s="657">
        <v>1</v>
      </c>
      <c r="N170" s="658">
        <v>66.67</v>
      </c>
    </row>
    <row r="171" spans="1:14" ht="14.4" customHeight="1" x14ac:dyDescent="0.3">
      <c r="A171" s="653" t="s">
        <v>505</v>
      </c>
      <c r="B171" s="654" t="s">
        <v>506</v>
      </c>
      <c r="C171" s="655" t="s">
        <v>515</v>
      </c>
      <c r="D171" s="656" t="s">
        <v>2590</v>
      </c>
      <c r="E171" s="655" t="s">
        <v>521</v>
      </c>
      <c r="F171" s="656" t="s">
        <v>2592</v>
      </c>
      <c r="G171" s="655" t="s">
        <v>567</v>
      </c>
      <c r="H171" s="655" t="s">
        <v>1128</v>
      </c>
      <c r="I171" s="655" t="s">
        <v>1129</v>
      </c>
      <c r="J171" s="655" t="s">
        <v>1130</v>
      </c>
      <c r="K171" s="655" t="s">
        <v>1131</v>
      </c>
      <c r="L171" s="657">
        <v>61.09400000000003</v>
      </c>
      <c r="M171" s="657">
        <v>5</v>
      </c>
      <c r="N171" s="658">
        <v>305.47000000000014</v>
      </c>
    </row>
    <row r="172" spans="1:14" ht="14.4" customHeight="1" x14ac:dyDescent="0.3">
      <c r="A172" s="653" t="s">
        <v>505</v>
      </c>
      <c r="B172" s="654" t="s">
        <v>506</v>
      </c>
      <c r="C172" s="655" t="s">
        <v>515</v>
      </c>
      <c r="D172" s="656" t="s">
        <v>2590</v>
      </c>
      <c r="E172" s="655" t="s">
        <v>521</v>
      </c>
      <c r="F172" s="656" t="s">
        <v>2592</v>
      </c>
      <c r="G172" s="655" t="s">
        <v>567</v>
      </c>
      <c r="H172" s="655" t="s">
        <v>1132</v>
      </c>
      <c r="I172" s="655" t="s">
        <v>1133</v>
      </c>
      <c r="J172" s="655" t="s">
        <v>1134</v>
      </c>
      <c r="K172" s="655" t="s">
        <v>1135</v>
      </c>
      <c r="L172" s="657">
        <v>100.82999999999998</v>
      </c>
      <c r="M172" s="657">
        <v>1</v>
      </c>
      <c r="N172" s="658">
        <v>100.82999999999998</v>
      </c>
    </row>
    <row r="173" spans="1:14" ht="14.4" customHeight="1" x14ac:dyDescent="0.3">
      <c r="A173" s="653" t="s">
        <v>505</v>
      </c>
      <c r="B173" s="654" t="s">
        <v>506</v>
      </c>
      <c r="C173" s="655" t="s">
        <v>515</v>
      </c>
      <c r="D173" s="656" t="s">
        <v>2590</v>
      </c>
      <c r="E173" s="655" t="s">
        <v>521</v>
      </c>
      <c r="F173" s="656" t="s">
        <v>2592</v>
      </c>
      <c r="G173" s="655" t="s">
        <v>567</v>
      </c>
      <c r="H173" s="655" t="s">
        <v>1136</v>
      </c>
      <c r="I173" s="655" t="s">
        <v>1137</v>
      </c>
      <c r="J173" s="655" t="s">
        <v>1138</v>
      </c>
      <c r="K173" s="655" t="s">
        <v>1139</v>
      </c>
      <c r="L173" s="657">
        <v>112.23</v>
      </c>
      <c r="M173" s="657">
        <v>1</v>
      </c>
      <c r="N173" s="658">
        <v>112.23</v>
      </c>
    </row>
    <row r="174" spans="1:14" ht="14.4" customHeight="1" x14ac:dyDescent="0.3">
      <c r="A174" s="653" t="s">
        <v>505</v>
      </c>
      <c r="B174" s="654" t="s">
        <v>506</v>
      </c>
      <c r="C174" s="655" t="s">
        <v>515</v>
      </c>
      <c r="D174" s="656" t="s">
        <v>2590</v>
      </c>
      <c r="E174" s="655" t="s">
        <v>521</v>
      </c>
      <c r="F174" s="656" t="s">
        <v>2592</v>
      </c>
      <c r="G174" s="655" t="s">
        <v>567</v>
      </c>
      <c r="H174" s="655" t="s">
        <v>1140</v>
      </c>
      <c r="I174" s="655" t="s">
        <v>1141</v>
      </c>
      <c r="J174" s="655" t="s">
        <v>1142</v>
      </c>
      <c r="K174" s="655" t="s">
        <v>1143</v>
      </c>
      <c r="L174" s="657">
        <v>127.28</v>
      </c>
      <c r="M174" s="657">
        <v>2</v>
      </c>
      <c r="N174" s="658">
        <v>254.56</v>
      </c>
    </row>
    <row r="175" spans="1:14" ht="14.4" customHeight="1" x14ac:dyDescent="0.3">
      <c r="A175" s="653" t="s">
        <v>505</v>
      </c>
      <c r="B175" s="654" t="s">
        <v>506</v>
      </c>
      <c r="C175" s="655" t="s">
        <v>515</v>
      </c>
      <c r="D175" s="656" t="s">
        <v>2590</v>
      </c>
      <c r="E175" s="655" t="s">
        <v>521</v>
      </c>
      <c r="F175" s="656" t="s">
        <v>2592</v>
      </c>
      <c r="G175" s="655" t="s">
        <v>567</v>
      </c>
      <c r="H175" s="655" t="s">
        <v>1144</v>
      </c>
      <c r="I175" s="655" t="s">
        <v>1145</v>
      </c>
      <c r="J175" s="655" t="s">
        <v>740</v>
      </c>
      <c r="K175" s="655" t="s">
        <v>1146</v>
      </c>
      <c r="L175" s="657">
        <v>242.00026469403824</v>
      </c>
      <c r="M175" s="657">
        <v>48</v>
      </c>
      <c r="N175" s="658">
        <v>11616.012705313835</v>
      </c>
    </row>
    <row r="176" spans="1:14" ht="14.4" customHeight="1" x14ac:dyDescent="0.3">
      <c r="A176" s="653" t="s">
        <v>505</v>
      </c>
      <c r="B176" s="654" t="s">
        <v>506</v>
      </c>
      <c r="C176" s="655" t="s">
        <v>515</v>
      </c>
      <c r="D176" s="656" t="s">
        <v>2590</v>
      </c>
      <c r="E176" s="655" t="s">
        <v>521</v>
      </c>
      <c r="F176" s="656" t="s">
        <v>2592</v>
      </c>
      <c r="G176" s="655" t="s">
        <v>567</v>
      </c>
      <c r="H176" s="655" t="s">
        <v>1147</v>
      </c>
      <c r="I176" s="655" t="s">
        <v>1148</v>
      </c>
      <c r="J176" s="655" t="s">
        <v>1149</v>
      </c>
      <c r="K176" s="655" t="s">
        <v>1150</v>
      </c>
      <c r="L176" s="657">
        <v>257.83</v>
      </c>
      <c r="M176" s="657">
        <v>1</v>
      </c>
      <c r="N176" s="658">
        <v>257.83</v>
      </c>
    </row>
    <row r="177" spans="1:14" ht="14.4" customHeight="1" x14ac:dyDescent="0.3">
      <c r="A177" s="653" t="s">
        <v>505</v>
      </c>
      <c r="B177" s="654" t="s">
        <v>506</v>
      </c>
      <c r="C177" s="655" t="s">
        <v>515</v>
      </c>
      <c r="D177" s="656" t="s">
        <v>2590</v>
      </c>
      <c r="E177" s="655" t="s">
        <v>521</v>
      </c>
      <c r="F177" s="656" t="s">
        <v>2592</v>
      </c>
      <c r="G177" s="655" t="s">
        <v>567</v>
      </c>
      <c r="H177" s="655" t="s">
        <v>1151</v>
      </c>
      <c r="I177" s="655" t="s">
        <v>1152</v>
      </c>
      <c r="J177" s="655" t="s">
        <v>1153</v>
      </c>
      <c r="K177" s="655" t="s">
        <v>1154</v>
      </c>
      <c r="L177" s="657">
        <v>261.12</v>
      </c>
      <c r="M177" s="657">
        <v>4</v>
      </c>
      <c r="N177" s="658">
        <v>1044.48</v>
      </c>
    </row>
    <row r="178" spans="1:14" ht="14.4" customHeight="1" x14ac:dyDescent="0.3">
      <c r="A178" s="653" t="s">
        <v>505</v>
      </c>
      <c r="B178" s="654" t="s">
        <v>506</v>
      </c>
      <c r="C178" s="655" t="s">
        <v>515</v>
      </c>
      <c r="D178" s="656" t="s">
        <v>2590</v>
      </c>
      <c r="E178" s="655" t="s">
        <v>521</v>
      </c>
      <c r="F178" s="656" t="s">
        <v>2592</v>
      </c>
      <c r="G178" s="655" t="s">
        <v>567</v>
      </c>
      <c r="H178" s="655" t="s">
        <v>1155</v>
      </c>
      <c r="I178" s="655" t="s">
        <v>1156</v>
      </c>
      <c r="J178" s="655" t="s">
        <v>1157</v>
      </c>
      <c r="K178" s="655" t="s">
        <v>1158</v>
      </c>
      <c r="L178" s="657">
        <v>138.83999999999997</v>
      </c>
      <c r="M178" s="657">
        <v>1</v>
      </c>
      <c r="N178" s="658">
        <v>138.83999999999997</v>
      </c>
    </row>
    <row r="179" spans="1:14" ht="14.4" customHeight="1" x14ac:dyDescent="0.3">
      <c r="A179" s="653" t="s">
        <v>505</v>
      </c>
      <c r="B179" s="654" t="s">
        <v>506</v>
      </c>
      <c r="C179" s="655" t="s">
        <v>515</v>
      </c>
      <c r="D179" s="656" t="s">
        <v>2590</v>
      </c>
      <c r="E179" s="655" t="s">
        <v>521</v>
      </c>
      <c r="F179" s="656" t="s">
        <v>2592</v>
      </c>
      <c r="G179" s="655" t="s">
        <v>567</v>
      </c>
      <c r="H179" s="655" t="s">
        <v>1159</v>
      </c>
      <c r="I179" s="655" t="s">
        <v>1160</v>
      </c>
      <c r="J179" s="655" t="s">
        <v>1161</v>
      </c>
      <c r="K179" s="655" t="s">
        <v>1162</v>
      </c>
      <c r="L179" s="657">
        <v>36.15</v>
      </c>
      <c r="M179" s="657">
        <v>3</v>
      </c>
      <c r="N179" s="658">
        <v>108.44999999999999</v>
      </c>
    </row>
    <row r="180" spans="1:14" ht="14.4" customHeight="1" x14ac:dyDescent="0.3">
      <c r="A180" s="653" t="s">
        <v>505</v>
      </c>
      <c r="B180" s="654" t="s">
        <v>506</v>
      </c>
      <c r="C180" s="655" t="s">
        <v>515</v>
      </c>
      <c r="D180" s="656" t="s">
        <v>2590</v>
      </c>
      <c r="E180" s="655" t="s">
        <v>521</v>
      </c>
      <c r="F180" s="656" t="s">
        <v>2592</v>
      </c>
      <c r="G180" s="655" t="s">
        <v>567</v>
      </c>
      <c r="H180" s="655" t="s">
        <v>1163</v>
      </c>
      <c r="I180" s="655" t="s">
        <v>1164</v>
      </c>
      <c r="J180" s="655" t="s">
        <v>1165</v>
      </c>
      <c r="K180" s="655" t="s">
        <v>1166</v>
      </c>
      <c r="L180" s="657">
        <v>120.35000000000002</v>
      </c>
      <c r="M180" s="657">
        <v>5</v>
      </c>
      <c r="N180" s="658">
        <v>601.75000000000011</v>
      </c>
    </row>
    <row r="181" spans="1:14" ht="14.4" customHeight="1" x14ac:dyDescent="0.3">
      <c r="A181" s="653" t="s">
        <v>505</v>
      </c>
      <c r="B181" s="654" t="s">
        <v>506</v>
      </c>
      <c r="C181" s="655" t="s">
        <v>515</v>
      </c>
      <c r="D181" s="656" t="s">
        <v>2590</v>
      </c>
      <c r="E181" s="655" t="s">
        <v>521</v>
      </c>
      <c r="F181" s="656" t="s">
        <v>2592</v>
      </c>
      <c r="G181" s="655" t="s">
        <v>567</v>
      </c>
      <c r="H181" s="655" t="s">
        <v>1167</v>
      </c>
      <c r="I181" s="655" t="s">
        <v>1168</v>
      </c>
      <c r="J181" s="655" t="s">
        <v>692</v>
      </c>
      <c r="K181" s="655" t="s">
        <v>1169</v>
      </c>
      <c r="L181" s="657">
        <v>56.88</v>
      </c>
      <c r="M181" s="657">
        <v>2</v>
      </c>
      <c r="N181" s="658">
        <v>113.76</v>
      </c>
    </row>
    <row r="182" spans="1:14" ht="14.4" customHeight="1" x14ac:dyDescent="0.3">
      <c r="A182" s="653" t="s">
        <v>505</v>
      </c>
      <c r="B182" s="654" t="s">
        <v>506</v>
      </c>
      <c r="C182" s="655" t="s">
        <v>515</v>
      </c>
      <c r="D182" s="656" t="s">
        <v>2590</v>
      </c>
      <c r="E182" s="655" t="s">
        <v>521</v>
      </c>
      <c r="F182" s="656" t="s">
        <v>2592</v>
      </c>
      <c r="G182" s="655" t="s">
        <v>567</v>
      </c>
      <c r="H182" s="655" t="s">
        <v>1170</v>
      </c>
      <c r="I182" s="655" t="s">
        <v>1171</v>
      </c>
      <c r="J182" s="655" t="s">
        <v>1172</v>
      </c>
      <c r="K182" s="655" t="s">
        <v>1173</v>
      </c>
      <c r="L182" s="657">
        <v>91.109999999999985</v>
      </c>
      <c r="M182" s="657">
        <v>1</v>
      </c>
      <c r="N182" s="658">
        <v>91.109999999999985</v>
      </c>
    </row>
    <row r="183" spans="1:14" ht="14.4" customHeight="1" x14ac:dyDescent="0.3">
      <c r="A183" s="653" t="s">
        <v>505</v>
      </c>
      <c r="B183" s="654" t="s">
        <v>506</v>
      </c>
      <c r="C183" s="655" t="s">
        <v>515</v>
      </c>
      <c r="D183" s="656" t="s">
        <v>2590</v>
      </c>
      <c r="E183" s="655" t="s">
        <v>521</v>
      </c>
      <c r="F183" s="656" t="s">
        <v>2592</v>
      </c>
      <c r="G183" s="655" t="s">
        <v>567</v>
      </c>
      <c r="H183" s="655" t="s">
        <v>1174</v>
      </c>
      <c r="I183" s="655" t="s">
        <v>1175</v>
      </c>
      <c r="J183" s="655" t="s">
        <v>1176</v>
      </c>
      <c r="K183" s="655" t="s">
        <v>1177</v>
      </c>
      <c r="L183" s="657">
        <v>60.359926197919044</v>
      </c>
      <c r="M183" s="657">
        <v>12</v>
      </c>
      <c r="N183" s="658">
        <v>724.31911437502856</v>
      </c>
    </row>
    <row r="184" spans="1:14" ht="14.4" customHeight="1" x14ac:dyDescent="0.3">
      <c r="A184" s="653" t="s">
        <v>505</v>
      </c>
      <c r="B184" s="654" t="s">
        <v>506</v>
      </c>
      <c r="C184" s="655" t="s">
        <v>515</v>
      </c>
      <c r="D184" s="656" t="s">
        <v>2590</v>
      </c>
      <c r="E184" s="655" t="s">
        <v>521</v>
      </c>
      <c r="F184" s="656" t="s">
        <v>2592</v>
      </c>
      <c r="G184" s="655" t="s">
        <v>567</v>
      </c>
      <c r="H184" s="655" t="s">
        <v>1178</v>
      </c>
      <c r="I184" s="655" t="s">
        <v>1179</v>
      </c>
      <c r="J184" s="655" t="s">
        <v>1180</v>
      </c>
      <c r="K184" s="655" t="s">
        <v>1181</v>
      </c>
      <c r="L184" s="657">
        <v>371.64833333333331</v>
      </c>
      <c r="M184" s="657">
        <v>18</v>
      </c>
      <c r="N184" s="658">
        <v>6689.67</v>
      </c>
    </row>
    <row r="185" spans="1:14" ht="14.4" customHeight="1" x14ac:dyDescent="0.3">
      <c r="A185" s="653" t="s">
        <v>505</v>
      </c>
      <c r="B185" s="654" t="s">
        <v>506</v>
      </c>
      <c r="C185" s="655" t="s">
        <v>515</v>
      </c>
      <c r="D185" s="656" t="s">
        <v>2590</v>
      </c>
      <c r="E185" s="655" t="s">
        <v>521</v>
      </c>
      <c r="F185" s="656" t="s">
        <v>2592</v>
      </c>
      <c r="G185" s="655" t="s">
        <v>567</v>
      </c>
      <c r="H185" s="655" t="s">
        <v>1182</v>
      </c>
      <c r="I185" s="655" t="s">
        <v>1182</v>
      </c>
      <c r="J185" s="655" t="s">
        <v>880</v>
      </c>
      <c r="K185" s="655" t="s">
        <v>1183</v>
      </c>
      <c r="L185" s="657">
        <v>39.600000000000009</v>
      </c>
      <c r="M185" s="657">
        <v>3</v>
      </c>
      <c r="N185" s="658">
        <v>118.80000000000003</v>
      </c>
    </row>
    <row r="186" spans="1:14" ht="14.4" customHeight="1" x14ac:dyDescent="0.3">
      <c r="A186" s="653" t="s">
        <v>505</v>
      </c>
      <c r="B186" s="654" t="s">
        <v>506</v>
      </c>
      <c r="C186" s="655" t="s">
        <v>515</v>
      </c>
      <c r="D186" s="656" t="s">
        <v>2590</v>
      </c>
      <c r="E186" s="655" t="s">
        <v>521</v>
      </c>
      <c r="F186" s="656" t="s">
        <v>2592</v>
      </c>
      <c r="G186" s="655" t="s">
        <v>567</v>
      </c>
      <c r="H186" s="655" t="s">
        <v>1184</v>
      </c>
      <c r="I186" s="655" t="s">
        <v>1184</v>
      </c>
      <c r="J186" s="655" t="s">
        <v>880</v>
      </c>
      <c r="K186" s="655" t="s">
        <v>1185</v>
      </c>
      <c r="L186" s="657">
        <v>75.570000000000007</v>
      </c>
      <c r="M186" s="657">
        <v>3</v>
      </c>
      <c r="N186" s="658">
        <v>226.71000000000004</v>
      </c>
    </row>
    <row r="187" spans="1:14" ht="14.4" customHeight="1" x14ac:dyDescent="0.3">
      <c r="A187" s="653" t="s">
        <v>505</v>
      </c>
      <c r="B187" s="654" t="s">
        <v>506</v>
      </c>
      <c r="C187" s="655" t="s">
        <v>515</v>
      </c>
      <c r="D187" s="656" t="s">
        <v>2590</v>
      </c>
      <c r="E187" s="655" t="s">
        <v>521</v>
      </c>
      <c r="F187" s="656" t="s">
        <v>2592</v>
      </c>
      <c r="G187" s="655" t="s">
        <v>567</v>
      </c>
      <c r="H187" s="655" t="s">
        <v>1186</v>
      </c>
      <c r="I187" s="655" t="s">
        <v>1186</v>
      </c>
      <c r="J187" s="655" t="s">
        <v>1187</v>
      </c>
      <c r="K187" s="655" t="s">
        <v>1188</v>
      </c>
      <c r="L187" s="657">
        <v>240.91</v>
      </c>
      <c r="M187" s="657">
        <v>7</v>
      </c>
      <c r="N187" s="658">
        <v>1686.37</v>
      </c>
    </row>
    <row r="188" spans="1:14" ht="14.4" customHeight="1" x14ac:dyDescent="0.3">
      <c r="A188" s="653" t="s">
        <v>505</v>
      </c>
      <c r="B188" s="654" t="s">
        <v>506</v>
      </c>
      <c r="C188" s="655" t="s">
        <v>515</v>
      </c>
      <c r="D188" s="656" t="s">
        <v>2590</v>
      </c>
      <c r="E188" s="655" t="s">
        <v>521</v>
      </c>
      <c r="F188" s="656" t="s">
        <v>2592</v>
      </c>
      <c r="G188" s="655" t="s">
        <v>567</v>
      </c>
      <c r="H188" s="655" t="s">
        <v>1189</v>
      </c>
      <c r="I188" s="655" t="s">
        <v>1190</v>
      </c>
      <c r="J188" s="655" t="s">
        <v>1191</v>
      </c>
      <c r="K188" s="655" t="s">
        <v>1192</v>
      </c>
      <c r="L188" s="657">
        <v>577.42999999999995</v>
      </c>
      <c r="M188" s="657">
        <v>1</v>
      </c>
      <c r="N188" s="658">
        <v>577.42999999999995</v>
      </c>
    </row>
    <row r="189" spans="1:14" ht="14.4" customHeight="1" x14ac:dyDescent="0.3">
      <c r="A189" s="653" t="s">
        <v>505</v>
      </c>
      <c r="B189" s="654" t="s">
        <v>506</v>
      </c>
      <c r="C189" s="655" t="s">
        <v>515</v>
      </c>
      <c r="D189" s="656" t="s">
        <v>2590</v>
      </c>
      <c r="E189" s="655" t="s">
        <v>521</v>
      </c>
      <c r="F189" s="656" t="s">
        <v>2592</v>
      </c>
      <c r="G189" s="655" t="s">
        <v>567</v>
      </c>
      <c r="H189" s="655" t="s">
        <v>1193</v>
      </c>
      <c r="I189" s="655" t="s">
        <v>1193</v>
      </c>
      <c r="J189" s="655" t="s">
        <v>1194</v>
      </c>
      <c r="K189" s="655" t="s">
        <v>1195</v>
      </c>
      <c r="L189" s="657">
        <v>586.69072510986211</v>
      </c>
      <c r="M189" s="657">
        <v>1</v>
      </c>
      <c r="N189" s="658">
        <v>586.69072510986211</v>
      </c>
    </row>
    <row r="190" spans="1:14" ht="14.4" customHeight="1" x14ac:dyDescent="0.3">
      <c r="A190" s="653" t="s">
        <v>505</v>
      </c>
      <c r="B190" s="654" t="s">
        <v>506</v>
      </c>
      <c r="C190" s="655" t="s">
        <v>515</v>
      </c>
      <c r="D190" s="656" t="s">
        <v>2590</v>
      </c>
      <c r="E190" s="655" t="s">
        <v>521</v>
      </c>
      <c r="F190" s="656" t="s">
        <v>2592</v>
      </c>
      <c r="G190" s="655" t="s">
        <v>567</v>
      </c>
      <c r="H190" s="655" t="s">
        <v>1196</v>
      </c>
      <c r="I190" s="655" t="s">
        <v>1197</v>
      </c>
      <c r="J190" s="655" t="s">
        <v>1198</v>
      </c>
      <c r="K190" s="655" t="s">
        <v>1199</v>
      </c>
      <c r="L190" s="657">
        <v>1597.8790070050725</v>
      </c>
      <c r="M190" s="657">
        <v>1</v>
      </c>
      <c r="N190" s="658">
        <v>1597.8790070050725</v>
      </c>
    </row>
    <row r="191" spans="1:14" ht="14.4" customHeight="1" x14ac:dyDescent="0.3">
      <c r="A191" s="653" t="s">
        <v>505</v>
      </c>
      <c r="B191" s="654" t="s">
        <v>506</v>
      </c>
      <c r="C191" s="655" t="s">
        <v>515</v>
      </c>
      <c r="D191" s="656" t="s">
        <v>2590</v>
      </c>
      <c r="E191" s="655" t="s">
        <v>521</v>
      </c>
      <c r="F191" s="656" t="s">
        <v>2592</v>
      </c>
      <c r="G191" s="655" t="s">
        <v>567</v>
      </c>
      <c r="H191" s="655" t="s">
        <v>1200</v>
      </c>
      <c r="I191" s="655" t="s">
        <v>1201</v>
      </c>
      <c r="J191" s="655" t="s">
        <v>1202</v>
      </c>
      <c r="K191" s="655" t="s">
        <v>1203</v>
      </c>
      <c r="L191" s="657">
        <v>104.87009464423386</v>
      </c>
      <c r="M191" s="657">
        <v>22</v>
      </c>
      <c r="N191" s="658">
        <v>2307.1420821731449</v>
      </c>
    </row>
    <row r="192" spans="1:14" ht="14.4" customHeight="1" x14ac:dyDescent="0.3">
      <c r="A192" s="653" t="s">
        <v>505</v>
      </c>
      <c r="B192" s="654" t="s">
        <v>506</v>
      </c>
      <c r="C192" s="655" t="s">
        <v>515</v>
      </c>
      <c r="D192" s="656" t="s">
        <v>2590</v>
      </c>
      <c r="E192" s="655" t="s">
        <v>521</v>
      </c>
      <c r="F192" s="656" t="s">
        <v>2592</v>
      </c>
      <c r="G192" s="655" t="s">
        <v>567</v>
      </c>
      <c r="H192" s="655" t="s">
        <v>1204</v>
      </c>
      <c r="I192" s="655" t="s">
        <v>1205</v>
      </c>
      <c r="J192" s="655" t="s">
        <v>931</v>
      </c>
      <c r="K192" s="655" t="s">
        <v>1206</v>
      </c>
      <c r="L192" s="657">
        <v>74.859998309367882</v>
      </c>
      <c r="M192" s="657">
        <v>4</v>
      </c>
      <c r="N192" s="658">
        <v>299.43999323747153</v>
      </c>
    </row>
    <row r="193" spans="1:14" ht="14.4" customHeight="1" x14ac:dyDescent="0.3">
      <c r="A193" s="653" t="s">
        <v>505</v>
      </c>
      <c r="B193" s="654" t="s">
        <v>506</v>
      </c>
      <c r="C193" s="655" t="s">
        <v>515</v>
      </c>
      <c r="D193" s="656" t="s">
        <v>2590</v>
      </c>
      <c r="E193" s="655" t="s">
        <v>521</v>
      </c>
      <c r="F193" s="656" t="s">
        <v>2592</v>
      </c>
      <c r="G193" s="655" t="s">
        <v>567</v>
      </c>
      <c r="H193" s="655" t="s">
        <v>1207</v>
      </c>
      <c r="I193" s="655" t="s">
        <v>1208</v>
      </c>
      <c r="J193" s="655" t="s">
        <v>1209</v>
      </c>
      <c r="K193" s="655" t="s">
        <v>1210</v>
      </c>
      <c r="L193" s="657">
        <v>74.549966466432352</v>
      </c>
      <c r="M193" s="657">
        <v>5</v>
      </c>
      <c r="N193" s="658">
        <v>372.74983233216176</v>
      </c>
    </row>
    <row r="194" spans="1:14" ht="14.4" customHeight="1" x14ac:dyDescent="0.3">
      <c r="A194" s="653" t="s">
        <v>505</v>
      </c>
      <c r="B194" s="654" t="s">
        <v>506</v>
      </c>
      <c r="C194" s="655" t="s">
        <v>515</v>
      </c>
      <c r="D194" s="656" t="s">
        <v>2590</v>
      </c>
      <c r="E194" s="655" t="s">
        <v>521</v>
      </c>
      <c r="F194" s="656" t="s">
        <v>2592</v>
      </c>
      <c r="G194" s="655" t="s">
        <v>567</v>
      </c>
      <c r="H194" s="655" t="s">
        <v>1211</v>
      </c>
      <c r="I194" s="655" t="s">
        <v>1212</v>
      </c>
      <c r="J194" s="655" t="s">
        <v>1213</v>
      </c>
      <c r="K194" s="655" t="s">
        <v>1214</v>
      </c>
      <c r="L194" s="657">
        <v>50.060000000000024</v>
      </c>
      <c r="M194" s="657">
        <v>1</v>
      </c>
      <c r="N194" s="658">
        <v>50.060000000000024</v>
      </c>
    </row>
    <row r="195" spans="1:14" ht="14.4" customHeight="1" x14ac:dyDescent="0.3">
      <c r="A195" s="653" t="s">
        <v>505</v>
      </c>
      <c r="B195" s="654" t="s">
        <v>506</v>
      </c>
      <c r="C195" s="655" t="s">
        <v>515</v>
      </c>
      <c r="D195" s="656" t="s">
        <v>2590</v>
      </c>
      <c r="E195" s="655" t="s">
        <v>521</v>
      </c>
      <c r="F195" s="656" t="s">
        <v>2592</v>
      </c>
      <c r="G195" s="655" t="s">
        <v>567</v>
      </c>
      <c r="H195" s="655" t="s">
        <v>1215</v>
      </c>
      <c r="I195" s="655" t="s">
        <v>1015</v>
      </c>
      <c r="J195" s="655" t="s">
        <v>1216</v>
      </c>
      <c r="K195" s="655"/>
      <c r="L195" s="657">
        <v>148.23992951375703</v>
      </c>
      <c r="M195" s="657">
        <v>20</v>
      </c>
      <c r="N195" s="658">
        <v>2964.7985902751407</v>
      </c>
    </row>
    <row r="196" spans="1:14" ht="14.4" customHeight="1" x14ac:dyDescent="0.3">
      <c r="A196" s="653" t="s">
        <v>505</v>
      </c>
      <c r="B196" s="654" t="s">
        <v>506</v>
      </c>
      <c r="C196" s="655" t="s">
        <v>515</v>
      </c>
      <c r="D196" s="656" t="s">
        <v>2590</v>
      </c>
      <c r="E196" s="655" t="s">
        <v>521</v>
      </c>
      <c r="F196" s="656" t="s">
        <v>2592</v>
      </c>
      <c r="G196" s="655" t="s">
        <v>567</v>
      </c>
      <c r="H196" s="655" t="s">
        <v>1217</v>
      </c>
      <c r="I196" s="655" t="s">
        <v>1218</v>
      </c>
      <c r="J196" s="655" t="s">
        <v>1219</v>
      </c>
      <c r="K196" s="655" t="s">
        <v>1220</v>
      </c>
      <c r="L196" s="657">
        <v>160.27196000669915</v>
      </c>
      <c r="M196" s="657">
        <v>10</v>
      </c>
      <c r="N196" s="658">
        <v>1602.7196000669915</v>
      </c>
    </row>
    <row r="197" spans="1:14" ht="14.4" customHeight="1" x14ac:dyDescent="0.3">
      <c r="A197" s="653" t="s">
        <v>505</v>
      </c>
      <c r="B197" s="654" t="s">
        <v>506</v>
      </c>
      <c r="C197" s="655" t="s">
        <v>515</v>
      </c>
      <c r="D197" s="656" t="s">
        <v>2590</v>
      </c>
      <c r="E197" s="655" t="s">
        <v>521</v>
      </c>
      <c r="F197" s="656" t="s">
        <v>2592</v>
      </c>
      <c r="G197" s="655" t="s">
        <v>567</v>
      </c>
      <c r="H197" s="655" t="s">
        <v>1221</v>
      </c>
      <c r="I197" s="655" t="s">
        <v>1222</v>
      </c>
      <c r="J197" s="655" t="s">
        <v>1223</v>
      </c>
      <c r="K197" s="655" t="s">
        <v>1224</v>
      </c>
      <c r="L197" s="657">
        <v>116.36000476255569</v>
      </c>
      <c r="M197" s="657">
        <v>9</v>
      </c>
      <c r="N197" s="658">
        <v>1047.2400428630012</v>
      </c>
    </row>
    <row r="198" spans="1:14" ht="14.4" customHeight="1" x14ac:dyDescent="0.3">
      <c r="A198" s="653" t="s">
        <v>505</v>
      </c>
      <c r="B198" s="654" t="s">
        <v>506</v>
      </c>
      <c r="C198" s="655" t="s">
        <v>515</v>
      </c>
      <c r="D198" s="656" t="s">
        <v>2590</v>
      </c>
      <c r="E198" s="655" t="s">
        <v>521</v>
      </c>
      <c r="F198" s="656" t="s">
        <v>2592</v>
      </c>
      <c r="G198" s="655" t="s">
        <v>567</v>
      </c>
      <c r="H198" s="655" t="s">
        <v>1225</v>
      </c>
      <c r="I198" s="655" t="s">
        <v>1226</v>
      </c>
      <c r="J198" s="655" t="s">
        <v>1227</v>
      </c>
      <c r="K198" s="655" t="s">
        <v>1228</v>
      </c>
      <c r="L198" s="657">
        <v>180.15999999999997</v>
      </c>
      <c r="M198" s="657">
        <v>2</v>
      </c>
      <c r="N198" s="658">
        <v>360.31999999999994</v>
      </c>
    </row>
    <row r="199" spans="1:14" ht="14.4" customHeight="1" x14ac:dyDescent="0.3">
      <c r="A199" s="653" t="s">
        <v>505</v>
      </c>
      <c r="B199" s="654" t="s">
        <v>506</v>
      </c>
      <c r="C199" s="655" t="s">
        <v>515</v>
      </c>
      <c r="D199" s="656" t="s">
        <v>2590</v>
      </c>
      <c r="E199" s="655" t="s">
        <v>521</v>
      </c>
      <c r="F199" s="656" t="s">
        <v>2592</v>
      </c>
      <c r="G199" s="655" t="s">
        <v>567</v>
      </c>
      <c r="H199" s="655" t="s">
        <v>1229</v>
      </c>
      <c r="I199" s="655" t="s">
        <v>1230</v>
      </c>
      <c r="J199" s="655" t="s">
        <v>1231</v>
      </c>
      <c r="K199" s="655" t="s">
        <v>1232</v>
      </c>
      <c r="L199" s="657">
        <v>108.85999999999997</v>
      </c>
      <c r="M199" s="657">
        <v>33</v>
      </c>
      <c r="N199" s="658">
        <v>3592.3799999999992</v>
      </c>
    </row>
    <row r="200" spans="1:14" ht="14.4" customHeight="1" x14ac:dyDescent="0.3">
      <c r="A200" s="653" t="s">
        <v>505</v>
      </c>
      <c r="B200" s="654" t="s">
        <v>506</v>
      </c>
      <c r="C200" s="655" t="s">
        <v>515</v>
      </c>
      <c r="D200" s="656" t="s">
        <v>2590</v>
      </c>
      <c r="E200" s="655" t="s">
        <v>521</v>
      </c>
      <c r="F200" s="656" t="s">
        <v>2592</v>
      </c>
      <c r="G200" s="655" t="s">
        <v>567</v>
      </c>
      <c r="H200" s="655" t="s">
        <v>1233</v>
      </c>
      <c r="I200" s="655" t="s">
        <v>1234</v>
      </c>
      <c r="J200" s="655" t="s">
        <v>1235</v>
      </c>
      <c r="K200" s="655" t="s">
        <v>1236</v>
      </c>
      <c r="L200" s="657">
        <v>166.6493339741163</v>
      </c>
      <c r="M200" s="657">
        <v>2</v>
      </c>
      <c r="N200" s="658">
        <v>333.29866794823261</v>
      </c>
    </row>
    <row r="201" spans="1:14" ht="14.4" customHeight="1" x14ac:dyDescent="0.3">
      <c r="A201" s="653" t="s">
        <v>505</v>
      </c>
      <c r="B201" s="654" t="s">
        <v>506</v>
      </c>
      <c r="C201" s="655" t="s">
        <v>515</v>
      </c>
      <c r="D201" s="656" t="s">
        <v>2590</v>
      </c>
      <c r="E201" s="655" t="s">
        <v>521</v>
      </c>
      <c r="F201" s="656" t="s">
        <v>2592</v>
      </c>
      <c r="G201" s="655" t="s">
        <v>567</v>
      </c>
      <c r="H201" s="655" t="s">
        <v>1237</v>
      </c>
      <c r="I201" s="655" t="s">
        <v>1238</v>
      </c>
      <c r="J201" s="655" t="s">
        <v>1231</v>
      </c>
      <c r="K201" s="655" t="s">
        <v>1239</v>
      </c>
      <c r="L201" s="657">
        <v>75.059510104359376</v>
      </c>
      <c r="M201" s="657">
        <v>13</v>
      </c>
      <c r="N201" s="658">
        <v>975.7736313566719</v>
      </c>
    </row>
    <row r="202" spans="1:14" ht="14.4" customHeight="1" x14ac:dyDescent="0.3">
      <c r="A202" s="653" t="s">
        <v>505</v>
      </c>
      <c r="B202" s="654" t="s">
        <v>506</v>
      </c>
      <c r="C202" s="655" t="s">
        <v>515</v>
      </c>
      <c r="D202" s="656" t="s">
        <v>2590</v>
      </c>
      <c r="E202" s="655" t="s">
        <v>521</v>
      </c>
      <c r="F202" s="656" t="s">
        <v>2592</v>
      </c>
      <c r="G202" s="655" t="s">
        <v>567</v>
      </c>
      <c r="H202" s="655" t="s">
        <v>1240</v>
      </c>
      <c r="I202" s="655" t="s">
        <v>1241</v>
      </c>
      <c r="J202" s="655" t="s">
        <v>1242</v>
      </c>
      <c r="K202" s="655" t="s">
        <v>1243</v>
      </c>
      <c r="L202" s="657">
        <v>56.489999999999995</v>
      </c>
      <c r="M202" s="657">
        <v>19</v>
      </c>
      <c r="N202" s="658">
        <v>1073.31</v>
      </c>
    </row>
    <row r="203" spans="1:14" ht="14.4" customHeight="1" x14ac:dyDescent="0.3">
      <c r="A203" s="653" t="s">
        <v>505</v>
      </c>
      <c r="B203" s="654" t="s">
        <v>506</v>
      </c>
      <c r="C203" s="655" t="s">
        <v>515</v>
      </c>
      <c r="D203" s="656" t="s">
        <v>2590</v>
      </c>
      <c r="E203" s="655" t="s">
        <v>521</v>
      </c>
      <c r="F203" s="656" t="s">
        <v>2592</v>
      </c>
      <c r="G203" s="655" t="s">
        <v>567</v>
      </c>
      <c r="H203" s="655" t="s">
        <v>1244</v>
      </c>
      <c r="I203" s="655" t="s">
        <v>1015</v>
      </c>
      <c r="J203" s="655" t="s">
        <v>1245</v>
      </c>
      <c r="K203" s="655"/>
      <c r="L203" s="657">
        <v>321.06685390713466</v>
      </c>
      <c r="M203" s="657">
        <v>1</v>
      </c>
      <c r="N203" s="658">
        <v>321.06685390713466</v>
      </c>
    </row>
    <row r="204" spans="1:14" ht="14.4" customHeight="1" x14ac:dyDescent="0.3">
      <c r="A204" s="653" t="s">
        <v>505</v>
      </c>
      <c r="B204" s="654" t="s">
        <v>506</v>
      </c>
      <c r="C204" s="655" t="s">
        <v>515</v>
      </c>
      <c r="D204" s="656" t="s">
        <v>2590</v>
      </c>
      <c r="E204" s="655" t="s">
        <v>521</v>
      </c>
      <c r="F204" s="656" t="s">
        <v>2592</v>
      </c>
      <c r="G204" s="655" t="s">
        <v>567</v>
      </c>
      <c r="H204" s="655" t="s">
        <v>1246</v>
      </c>
      <c r="I204" s="655" t="s">
        <v>1247</v>
      </c>
      <c r="J204" s="655" t="s">
        <v>1248</v>
      </c>
      <c r="K204" s="655" t="s">
        <v>1249</v>
      </c>
      <c r="L204" s="657">
        <v>33.119999999999976</v>
      </c>
      <c r="M204" s="657">
        <v>3</v>
      </c>
      <c r="N204" s="658">
        <v>99.359999999999928</v>
      </c>
    </row>
    <row r="205" spans="1:14" ht="14.4" customHeight="1" x14ac:dyDescent="0.3">
      <c r="A205" s="653" t="s">
        <v>505</v>
      </c>
      <c r="B205" s="654" t="s">
        <v>506</v>
      </c>
      <c r="C205" s="655" t="s">
        <v>515</v>
      </c>
      <c r="D205" s="656" t="s">
        <v>2590</v>
      </c>
      <c r="E205" s="655" t="s">
        <v>521</v>
      </c>
      <c r="F205" s="656" t="s">
        <v>2592</v>
      </c>
      <c r="G205" s="655" t="s">
        <v>567</v>
      </c>
      <c r="H205" s="655" t="s">
        <v>1250</v>
      </c>
      <c r="I205" s="655" t="s">
        <v>1251</v>
      </c>
      <c r="J205" s="655" t="s">
        <v>609</v>
      </c>
      <c r="K205" s="655" t="s">
        <v>1252</v>
      </c>
      <c r="L205" s="657">
        <v>69.582881294780051</v>
      </c>
      <c r="M205" s="657">
        <v>16</v>
      </c>
      <c r="N205" s="658">
        <v>1113.3261007164808</v>
      </c>
    </row>
    <row r="206" spans="1:14" ht="14.4" customHeight="1" x14ac:dyDescent="0.3">
      <c r="A206" s="653" t="s">
        <v>505</v>
      </c>
      <c r="B206" s="654" t="s">
        <v>506</v>
      </c>
      <c r="C206" s="655" t="s">
        <v>515</v>
      </c>
      <c r="D206" s="656" t="s">
        <v>2590</v>
      </c>
      <c r="E206" s="655" t="s">
        <v>521</v>
      </c>
      <c r="F206" s="656" t="s">
        <v>2592</v>
      </c>
      <c r="G206" s="655" t="s">
        <v>567</v>
      </c>
      <c r="H206" s="655" t="s">
        <v>1253</v>
      </c>
      <c r="I206" s="655" t="s">
        <v>1254</v>
      </c>
      <c r="J206" s="655" t="s">
        <v>654</v>
      </c>
      <c r="K206" s="655" t="s">
        <v>1255</v>
      </c>
      <c r="L206" s="657">
        <v>154.03000000000009</v>
      </c>
      <c r="M206" s="657">
        <v>1</v>
      </c>
      <c r="N206" s="658">
        <v>154.03000000000009</v>
      </c>
    </row>
    <row r="207" spans="1:14" ht="14.4" customHeight="1" x14ac:dyDescent="0.3">
      <c r="A207" s="653" t="s">
        <v>505</v>
      </c>
      <c r="B207" s="654" t="s">
        <v>506</v>
      </c>
      <c r="C207" s="655" t="s">
        <v>515</v>
      </c>
      <c r="D207" s="656" t="s">
        <v>2590</v>
      </c>
      <c r="E207" s="655" t="s">
        <v>521</v>
      </c>
      <c r="F207" s="656" t="s">
        <v>2592</v>
      </c>
      <c r="G207" s="655" t="s">
        <v>567</v>
      </c>
      <c r="H207" s="655" t="s">
        <v>1256</v>
      </c>
      <c r="I207" s="655" t="s">
        <v>1257</v>
      </c>
      <c r="J207" s="655" t="s">
        <v>1258</v>
      </c>
      <c r="K207" s="655" t="s">
        <v>1259</v>
      </c>
      <c r="L207" s="657">
        <v>76.250000000000014</v>
      </c>
      <c r="M207" s="657">
        <v>2</v>
      </c>
      <c r="N207" s="658">
        <v>152.50000000000003</v>
      </c>
    </row>
    <row r="208" spans="1:14" ht="14.4" customHeight="1" x14ac:dyDescent="0.3">
      <c r="A208" s="653" t="s">
        <v>505</v>
      </c>
      <c r="B208" s="654" t="s">
        <v>506</v>
      </c>
      <c r="C208" s="655" t="s">
        <v>515</v>
      </c>
      <c r="D208" s="656" t="s">
        <v>2590</v>
      </c>
      <c r="E208" s="655" t="s">
        <v>521</v>
      </c>
      <c r="F208" s="656" t="s">
        <v>2592</v>
      </c>
      <c r="G208" s="655" t="s">
        <v>567</v>
      </c>
      <c r="H208" s="655" t="s">
        <v>1260</v>
      </c>
      <c r="I208" s="655" t="s">
        <v>1260</v>
      </c>
      <c r="J208" s="655" t="s">
        <v>575</v>
      </c>
      <c r="K208" s="655" t="s">
        <v>1261</v>
      </c>
      <c r="L208" s="657">
        <v>287.10000000000002</v>
      </c>
      <c r="M208" s="657">
        <v>1</v>
      </c>
      <c r="N208" s="658">
        <v>287.10000000000002</v>
      </c>
    </row>
    <row r="209" spans="1:14" ht="14.4" customHeight="1" x14ac:dyDescent="0.3">
      <c r="A209" s="653" t="s">
        <v>505</v>
      </c>
      <c r="B209" s="654" t="s">
        <v>506</v>
      </c>
      <c r="C209" s="655" t="s">
        <v>515</v>
      </c>
      <c r="D209" s="656" t="s">
        <v>2590</v>
      </c>
      <c r="E209" s="655" t="s">
        <v>521</v>
      </c>
      <c r="F209" s="656" t="s">
        <v>2592</v>
      </c>
      <c r="G209" s="655" t="s">
        <v>567</v>
      </c>
      <c r="H209" s="655" t="s">
        <v>1262</v>
      </c>
      <c r="I209" s="655" t="s">
        <v>1263</v>
      </c>
      <c r="J209" s="655" t="s">
        <v>1264</v>
      </c>
      <c r="K209" s="655" t="s">
        <v>1265</v>
      </c>
      <c r="L209" s="657">
        <v>40.78</v>
      </c>
      <c r="M209" s="657">
        <v>2</v>
      </c>
      <c r="N209" s="658">
        <v>81.56</v>
      </c>
    </row>
    <row r="210" spans="1:14" ht="14.4" customHeight="1" x14ac:dyDescent="0.3">
      <c r="A210" s="653" t="s">
        <v>505</v>
      </c>
      <c r="B210" s="654" t="s">
        <v>506</v>
      </c>
      <c r="C210" s="655" t="s">
        <v>515</v>
      </c>
      <c r="D210" s="656" t="s">
        <v>2590</v>
      </c>
      <c r="E210" s="655" t="s">
        <v>521</v>
      </c>
      <c r="F210" s="656" t="s">
        <v>2592</v>
      </c>
      <c r="G210" s="655" t="s">
        <v>567</v>
      </c>
      <c r="H210" s="655" t="s">
        <v>1266</v>
      </c>
      <c r="I210" s="655" t="s">
        <v>1267</v>
      </c>
      <c r="J210" s="655" t="s">
        <v>1268</v>
      </c>
      <c r="K210" s="655" t="s">
        <v>1269</v>
      </c>
      <c r="L210" s="657">
        <v>55.96</v>
      </c>
      <c r="M210" s="657">
        <v>6</v>
      </c>
      <c r="N210" s="658">
        <v>335.76</v>
      </c>
    </row>
    <row r="211" spans="1:14" ht="14.4" customHeight="1" x14ac:dyDescent="0.3">
      <c r="A211" s="653" t="s">
        <v>505</v>
      </c>
      <c r="B211" s="654" t="s">
        <v>506</v>
      </c>
      <c r="C211" s="655" t="s">
        <v>515</v>
      </c>
      <c r="D211" s="656" t="s">
        <v>2590</v>
      </c>
      <c r="E211" s="655" t="s">
        <v>521</v>
      </c>
      <c r="F211" s="656" t="s">
        <v>2592</v>
      </c>
      <c r="G211" s="655" t="s">
        <v>567</v>
      </c>
      <c r="H211" s="655" t="s">
        <v>1270</v>
      </c>
      <c r="I211" s="655" t="s">
        <v>1271</v>
      </c>
      <c r="J211" s="655" t="s">
        <v>1272</v>
      </c>
      <c r="K211" s="655" t="s">
        <v>1273</v>
      </c>
      <c r="L211" s="657">
        <v>254.97999999999993</v>
      </c>
      <c r="M211" s="657">
        <v>17</v>
      </c>
      <c r="N211" s="658">
        <v>4334.6599999999989</v>
      </c>
    </row>
    <row r="212" spans="1:14" ht="14.4" customHeight="1" x14ac:dyDescent="0.3">
      <c r="A212" s="653" t="s">
        <v>505</v>
      </c>
      <c r="B212" s="654" t="s">
        <v>506</v>
      </c>
      <c r="C212" s="655" t="s">
        <v>515</v>
      </c>
      <c r="D212" s="656" t="s">
        <v>2590</v>
      </c>
      <c r="E212" s="655" t="s">
        <v>521</v>
      </c>
      <c r="F212" s="656" t="s">
        <v>2592</v>
      </c>
      <c r="G212" s="655" t="s">
        <v>567</v>
      </c>
      <c r="H212" s="655" t="s">
        <v>1274</v>
      </c>
      <c r="I212" s="655" t="s">
        <v>1275</v>
      </c>
      <c r="J212" s="655" t="s">
        <v>1276</v>
      </c>
      <c r="K212" s="655" t="s">
        <v>1277</v>
      </c>
      <c r="L212" s="657">
        <v>209.00999999999993</v>
      </c>
      <c r="M212" s="657">
        <v>1</v>
      </c>
      <c r="N212" s="658">
        <v>209.00999999999993</v>
      </c>
    </row>
    <row r="213" spans="1:14" ht="14.4" customHeight="1" x14ac:dyDescent="0.3">
      <c r="A213" s="653" t="s">
        <v>505</v>
      </c>
      <c r="B213" s="654" t="s">
        <v>506</v>
      </c>
      <c r="C213" s="655" t="s">
        <v>515</v>
      </c>
      <c r="D213" s="656" t="s">
        <v>2590</v>
      </c>
      <c r="E213" s="655" t="s">
        <v>521</v>
      </c>
      <c r="F213" s="656" t="s">
        <v>2592</v>
      </c>
      <c r="G213" s="655" t="s">
        <v>567</v>
      </c>
      <c r="H213" s="655" t="s">
        <v>1278</v>
      </c>
      <c r="I213" s="655" t="s">
        <v>1278</v>
      </c>
      <c r="J213" s="655" t="s">
        <v>1279</v>
      </c>
      <c r="K213" s="655" t="s">
        <v>972</v>
      </c>
      <c r="L213" s="657">
        <v>200.68600000000009</v>
      </c>
      <c r="M213" s="657">
        <v>5</v>
      </c>
      <c r="N213" s="658">
        <v>1003.4300000000004</v>
      </c>
    </row>
    <row r="214" spans="1:14" ht="14.4" customHeight="1" x14ac:dyDescent="0.3">
      <c r="A214" s="653" t="s">
        <v>505</v>
      </c>
      <c r="B214" s="654" t="s">
        <v>506</v>
      </c>
      <c r="C214" s="655" t="s">
        <v>515</v>
      </c>
      <c r="D214" s="656" t="s">
        <v>2590</v>
      </c>
      <c r="E214" s="655" t="s">
        <v>521</v>
      </c>
      <c r="F214" s="656" t="s">
        <v>2592</v>
      </c>
      <c r="G214" s="655" t="s">
        <v>567</v>
      </c>
      <c r="H214" s="655" t="s">
        <v>1280</v>
      </c>
      <c r="I214" s="655" t="s">
        <v>1281</v>
      </c>
      <c r="J214" s="655" t="s">
        <v>1282</v>
      </c>
      <c r="K214" s="655" t="s">
        <v>1283</v>
      </c>
      <c r="L214" s="657">
        <v>85.75</v>
      </c>
      <c r="M214" s="657">
        <v>18</v>
      </c>
      <c r="N214" s="658">
        <v>1543.5</v>
      </c>
    </row>
    <row r="215" spans="1:14" ht="14.4" customHeight="1" x14ac:dyDescent="0.3">
      <c r="A215" s="653" t="s">
        <v>505</v>
      </c>
      <c r="B215" s="654" t="s">
        <v>506</v>
      </c>
      <c r="C215" s="655" t="s">
        <v>515</v>
      </c>
      <c r="D215" s="656" t="s">
        <v>2590</v>
      </c>
      <c r="E215" s="655" t="s">
        <v>521</v>
      </c>
      <c r="F215" s="656" t="s">
        <v>2592</v>
      </c>
      <c r="G215" s="655" t="s">
        <v>567</v>
      </c>
      <c r="H215" s="655" t="s">
        <v>1284</v>
      </c>
      <c r="I215" s="655" t="s">
        <v>1285</v>
      </c>
      <c r="J215" s="655" t="s">
        <v>1286</v>
      </c>
      <c r="K215" s="655" t="s">
        <v>1287</v>
      </c>
      <c r="L215" s="657">
        <v>257.89999999999998</v>
      </c>
      <c r="M215" s="657">
        <v>2</v>
      </c>
      <c r="N215" s="658">
        <v>515.79999999999995</v>
      </c>
    </row>
    <row r="216" spans="1:14" ht="14.4" customHeight="1" x14ac:dyDescent="0.3">
      <c r="A216" s="653" t="s">
        <v>505</v>
      </c>
      <c r="B216" s="654" t="s">
        <v>506</v>
      </c>
      <c r="C216" s="655" t="s">
        <v>515</v>
      </c>
      <c r="D216" s="656" t="s">
        <v>2590</v>
      </c>
      <c r="E216" s="655" t="s">
        <v>521</v>
      </c>
      <c r="F216" s="656" t="s">
        <v>2592</v>
      </c>
      <c r="G216" s="655" t="s">
        <v>567</v>
      </c>
      <c r="H216" s="655" t="s">
        <v>1288</v>
      </c>
      <c r="I216" s="655" t="s">
        <v>1289</v>
      </c>
      <c r="J216" s="655" t="s">
        <v>874</v>
      </c>
      <c r="K216" s="655" t="s">
        <v>1290</v>
      </c>
      <c r="L216" s="657">
        <v>286</v>
      </c>
      <c r="M216" s="657">
        <v>1</v>
      </c>
      <c r="N216" s="658">
        <v>286</v>
      </c>
    </row>
    <row r="217" spans="1:14" ht="14.4" customHeight="1" x14ac:dyDescent="0.3">
      <c r="A217" s="653" t="s">
        <v>505</v>
      </c>
      <c r="B217" s="654" t="s">
        <v>506</v>
      </c>
      <c r="C217" s="655" t="s">
        <v>515</v>
      </c>
      <c r="D217" s="656" t="s">
        <v>2590</v>
      </c>
      <c r="E217" s="655" t="s">
        <v>521</v>
      </c>
      <c r="F217" s="656" t="s">
        <v>2592</v>
      </c>
      <c r="G217" s="655" t="s">
        <v>567</v>
      </c>
      <c r="H217" s="655" t="s">
        <v>1291</v>
      </c>
      <c r="I217" s="655" t="s">
        <v>1015</v>
      </c>
      <c r="J217" s="655" t="s">
        <v>1292</v>
      </c>
      <c r="K217" s="655"/>
      <c r="L217" s="657">
        <v>46.320000000000014</v>
      </c>
      <c r="M217" s="657">
        <v>3</v>
      </c>
      <c r="N217" s="658">
        <v>138.96000000000004</v>
      </c>
    </row>
    <row r="218" spans="1:14" ht="14.4" customHeight="1" x14ac:dyDescent="0.3">
      <c r="A218" s="653" t="s">
        <v>505</v>
      </c>
      <c r="B218" s="654" t="s">
        <v>506</v>
      </c>
      <c r="C218" s="655" t="s">
        <v>515</v>
      </c>
      <c r="D218" s="656" t="s">
        <v>2590</v>
      </c>
      <c r="E218" s="655" t="s">
        <v>521</v>
      </c>
      <c r="F218" s="656" t="s">
        <v>2592</v>
      </c>
      <c r="G218" s="655" t="s">
        <v>567</v>
      </c>
      <c r="H218" s="655" t="s">
        <v>1293</v>
      </c>
      <c r="I218" s="655" t="s">
        <v>1294</v>
      </c>
      <c r="J218" s="655" t="s">
        <v>1295</v>
      </c>
      <c r="K218" s="655" t="s">
        <v>1296</v>
      </c>
      <c r="L218" s="657">
        <v>29.920000000000016</v>
      </c>
      <c r="M218" s="657">
        <v>3</v>
      </c>
      <c r="N218" s="658">
        <v>89.760000000000048</v>
      </c>
    </row>
    <row r="219" spans="1:14" ht="14.4" customHeight="1" x14ac:dyDescent="0.3">
      <c r="A219" s="653" t="s">
        <v>505</v>
      </c>
      <c r="B219" s="654" t="s">
        <v>506</v>
      </c>
      <c r="C219" s="655" t="s">
        <v>515</v>
      </c>
      <c r="D219" s="656" t="s">
        <v>2590</v>
      </c>
      <c r="E219" s="655" t="s">
        <v>521</v>
      </c>
      <c r="F219" s="656" t="s">
        <v>2592</v>
      </c>
      <c r="G219" s="655" t="s">
        <v>567</v>
      </c>
      <c r="H219" s="655" t="s">
        <v>1297</v>
      </c>
      <c r="I219" s="655" t="s">
        <v>1298</v>
      </c>
      <c r="J219" s="655" t="s">
        <v>1299</v>
      </c>
      <c r="K219" s="655" t="s">
        <v>1300</v>
      </c>
      <c r="L219" s="657">
        <v>98.45</v>
      </c>
      <c r="M219" s="657">
        <v>3</v>
      </c>
      <c r="N219" s="658">
        <v>295.35000000000002</v>
      </c>
    </row>
    <row r="220" spans="1:14" ht="14.4" customHeight="1" x14ac:dyDescent="0.3">
      <c r="A220" s="653" t="s">
        <v>505</v>
      </c>
      <c r="B220" s="654" t="s">
        <v>506</v>
      </c>
      <c r="C220" s="655" t="s">
        <v>515</v>
      </c>
      <c r="D220" s="656" t="s">
        <v>2590</v>
      </c>
      <c r="E220" s="655" t="s">
        <v>521</v>
      </c>
      <c r="F220" s="656" t="s">
        <v>2592</v>
      </c>
      <c r="G220" s="655" t="s">
        <v>567</v>
      </c>
      <c r="H220" s="655" t="s">
        <v>1301</v>
      </c>
      <c r="I220" s="655" t="s">
        <v>1302</v>
      </c>
      <c r="J220" s="655" t="s">
        <v>1004</v>
      </c>
      <c r="K220" s="655" t="s">
        <v>1303</v>
      </c>
      <c r="L220" s="657">
        <v>107.05000000000001</v>
      </c>
      <c r="M220" s="657">
        <v>2</v>
      </c>
      <c r="N220" s="658">
        <v>214.10000000000002</v>
      </c>
    </row>
    <row r="221" spans="1:14" ht="14.4" customHeight="1" x14ac:dyDescent="0.3">
      <c r="A221" s="653" t="s">
        <v>505</v>
      </c>
      <c r="B221" s="654" t="s">
        <v>506</v>
      </c>
      <c r="C221" s="655" t="s">
        <v>515</v>
      </c>
      <c r="D221" s="656" t="s">
        <v>2590</v>
      </c>
      <c r="E221" s="655" t="s">
        <v>521</v>
      </c>
      <c r="F221" s="656" t="s">
        <v>2592</v>
      </c>
      <c r="G221" s="655" t="s">
        <v>567</v>
      </c>
      <c r="H221" s="655" t="s">
        <v>1304</v>
      </c>
      <c r="I221" s="655" t="s">
        <v>1305</v>
      </c>
      <c r="J221" s="655" t="s">
        <v>1306</v>
      </c>
      <c r="K221" s="655" t="s">
        <v>1307</v>
      </c>
      <c r="L221" s="657">
        <v>537.86999999999989</v>
      </c>
      <c r="M221" s="657">
        <v>1</v>
      </c>
      <c r="N221" s="658">
        <v>537.86999999999989</v>
      </c>
    </row>
    <row r="222" spans="1:14" ht="14.4" customHeight="1" x14ac:dyDescent="0.3">
      <c r="A222" s="653" t="s">
        <v>505</v>
      </c>
      <c r="B222" s="654" t="s">
        <v>506</v>
      </c>
      <c r="C222" s="655" t="s">
        <v>515</v>
      </c>
      <c r="D222" s="656" t="s">
        <v>2590</v>
      </c>
      <c r="E222" s="655" t="s">
        <v>521</v>
      </c>
      <c r="F222" s="656" t="s">
        <v>2592</v>
      </c>
      <c r="G222" s="655" t="s">
        <v>567</v>
      </c>
      <c r="H222" s="655" t="s">
        <v>1308</v>
      </c>
      <c r="I222" s="655" t="s">
        <v>1309</v>
      </c>
      <c r="J222" s="655" t="s">
        <v>1306</v>
      </c>
      <c r="K222" s="655" t="s">
        <v>1310</v>
      </c>
      <c r="L222" s="657">
        <v>312.83999999999992</v>
      </c>
      <c r="M222" s="657">
        <v>2</v>
      </c>
      <c r="N222" s="658">
        <v>625.67999999999984</v>
      </c>
    </row>
    <row r="223" spans="1:14" ht="14.4" customHeight="1" x14ac:dyDescent="0.3">
      <c r="A223" s="653" t="s">
        <v>505</v>
      </c>
      <c r="B223" s="654" t="s">
        <v>506</v>
      </c>
      <c r="C223" s="655" t="s">
        <v>515</v>
      </c>
      <c r="D223" s="656" t="s">
        <v>2590</v>
      </c>
      <c r="E223" s="655" t="s">
        <v>521</v>
      </c>
      <c r="F223" s="656" t="s">
        <v>2592</v>
      </c>
      <c r="G223" s="655" t="s">
        <v>567</v>
      </c>
      <c r="H223" s="655" t="s">
        <v>1311</v>
      </c>
      <c r="I223" s="655" t="s">
        <v>1015</v>
      </c>
      <c r="J223" s="655" t="s">
        <v>1312</v>
      </c>
      <c r="K223" s="655"/>
      <c r="L223" s="657">
        <v>177.88578310797035</v>
      </c>
      <c r="M223" s="657">
        <v>2</v>
      </c>
      <c r="N223" s="658">
        <v>355.77156621594071</v>
      </c>
    </row>
    <row r="224" spans="1:14" ht="14.4" customHeight="1" x14ac:dyDescent="0.3">
      <c r="A224" s="653" t="s">
        <v>505</v>
      </c>
      <c r="B224" s="654" t="s">
        <v>506</v>
      </c>
      <c r="C224" s="655" t="s">
        <v>515</v>
      </c>
      <c r="D224" s="656" t="s">
        <v>2590</v>
      </c>
      <c r="E224" s="655" t="s">
        <v>521</v>
      </c>
      <c r="F224" s="656" t="s">
        <v>2592</v>
      </c>
      <c r="G224" s="655" t="s">
        <v>567</v>
      </c>
      <c r="H224" s="655" t="s">
        <v>1313</v>
      </c>
      <c r="I224" s="655" t="s">
        <v>1314</v>
      </c>
      <c r="J224" s="655" t="s">
        <v>1315</v>
      </c>
      <c r="K224" s="655" t="s">
        <v>1316</v>
      </c>
      <c r="L224" s="657">
        <v>31.460013323906743</v>
      </c>
      <c r="M224" s="657">
        <v>10</v>
      </c>
      <c r="N224" s="658">
        <v>314.60013323906742</v>
      </c>
    </row>
    <row r="225" spans="1:14" ht="14.4" customHeight="1" x14ac:dyDescent="0.3">
      <c r="A225" s="653" t="s">
        <v>505</v>
      </c>
      <c r="B225" s="654" t="s">
        <v>506</v>
      </c>
      <c r="C225" s="655" t="s">
        <v>515</v>
      </c>
      <c r="D225" s="656" t="s">
        <v>2590</v>
      </c>
      <c r="E225" s="655" t="s">
        <v>521</v>
      </c>
      <c r="F225" s="656" t="s">
        <v>2592</v>
      </c>
      <c r="G225" s="655" t="s">
        <v>567</v>
      </c>
      <c r="H225" s="655" t="s">
        <v>1317</v>
      </c>
      <c r="I225" s="655" t="s">
        <v>1318</v>
      </c>
      <c r="J225" s="655" t="s">
        <v>1319</v>
      </c>
      <c r="K225" s="655" t="s">
        <v>1320</v>
      </c>
      <c r="L225" s="657">
        <v>26.910010329806781</v>
      </c>
      <c r="M225" s="657">
        <v>19</v>
      </c>
      <c r="N225" s="658">
        <v>511.29019626632885</v>
      </c>
    </row>
    <row r="226" spans="1:14" ht="14.4" customHeight="1" x14ac:dyDescent="0.3">
      <c r="A226" s="653" t="s">
        <v>505</v>
      </c>
      <c r="B226" s="654" t="s">
        <v>506</v>
      </c>
      <c r="C226" s="655" t="s">
        <v>515</v>
      </c>
      <c r="D226" s="656" t="s">
        <v>2590</v>
      </c>
      <c r="E226" s="655" t="s">
        <v>521</v>
      </c>
      <c r="F226" s="656" t="s">
        <v>2592</v>
      </c>
      <c r="G226" s="655" t="s">
        <v>567</v>
      </c>
      <c r="H226" s="655" t="s">
        <v>1321</v>
      </c>
      <c r="I226" s="655" t="s">
        <v>1322</v>
      </c>
      <c r="J226" s="655" t="s">
        <v>1323</v>
      </c>
      <c r="K226" s="655" t="s">
        <v>1324</v>
      </c>
      <c r="L226" s="657">
        <v>52.59</v>
      </c>
      <c r="M226" s="657">
        <v>1</v>
      </c>
      <c r="N226" s="658">
        <v>52.59</v>
      </c>
    </row>
    <row r="227" spans="1:14" ht="14.4" customHeight="1" x14ac:dyDescent="0.3">
      <c r="A227" s="653" t="s">
        <v>505</v>
      </c>
      <c r="B227" s="654" t="s">
        <v>506</v>
      </c>
      <c r="C227" s="655" t="s">
        <v>515</v>
      </c>
      <c r="D227" s="656" t="s">
        <v>2590</v>
      </c>
      <c r="E227" s="655" t="s">
        <v>521</v>
      </c>
      <c r="F227" s="656" t="s">
        <v>2592</v>
      </c>
      <c r="G227" s="655" t="s">
        <v>567</v>
      </c>
      <c r="H227" s="655" t="s">
        <v>1325</v>
      </c>
      <c r="I227" s="655" t="s">
        <v>1326</v>
      </c>
      <c r="J227" s="655" t="s">
        <v>1327</v>
      </c>
      <c r="K227" s="655" t="s">
        <v>1328</v>
      </c>
      <c r="L227" s="657">
        <v>40.070000000000014</v>
      </c>
      <c r="M227" s="657">
        <v>4</v>
      </c>
      <c r="N227" s="658">
        <v>160.28000000000006</v>
      </c>
    </row>
    <row r="228" spans="1:14" ht="14.4" customHeight="1" x14ac:dyDescent="0.3">
      <c r="A228" s="653" t="s">
        <v>505</v>
      </c>
      <c r="B228" s="654" t="s">
        <v>506</v>
      </c>
      <c r="C228" s="655" t="s">
        <v>515</v>
      </c>
      <c r="D228" s="656" t="s">
        <v>2590</v>
      </c>
      <c r="E228" s="655" t="s">
        <v>521</v>
      </c>
      <c r="F228" s="656" t="s">
        <v>2592</v>
      </c>
      <c r="G228" s="655" t="s">
        <v>567</v>
      </c>
      <c r="H228" s="655" t="s">
        <v>1329</v>
      </c>
      <c r="I228" s="655" t="s">
        <v>1330</v>
      </c>
      <c r="J228" s="655" t="s">
        <v>1331</v>
      </c>
      <c r="K228" s="655" t="s">
        <v>1332</v>
      </c>
      <c r="L228" s="657">
        <v>37.370000000000019</v>
      </c>
      <c r="M228" s="657">
        <v>1</v>
      </c>
      <c r="N228" s="658">
        <v>37.370000000000019</v>
      </c>
    </row>
    <row r="229" spans="1:14" ht="14.4" customHeight="1" x14ac:dyDescent="0.3">
      <c r="A229" s="653" t="s">
        <v>505</v>
      </c>
      <c r="B229" s="654" t="s">
        <v>506</v>
      </c>
      <c r="C229" s="655" t="s">
        <v>515</v>
      </c>
      <c r="D229" s="656" t="s">
        <v>2590</v>
      </c>
      <c r="E229" s="655" t="s">
        <v>521</v>
      </c>
      <c r="F229" s="656" t="s">
        <v>2592</v>
      </c>
      <c r="G229" s="655" t="s">
        <v>567</v>
      </c>
      <c r="H229" s="655" t="s">
        <v>1333</v>
      </c>
      <c r="I229" s="655" t="s">
        <v>1334</v>
      </c>
      <c r="J229" s="655" t="s">
        <v>1335</v>
      </c>
      <c r="K229" s="655" t="s">
        <v>1336</v>
      </c>
      <c r="L229" s="657">
        <v>104.07</v>
      </c>
      <c r="M229" s="657">
        <v>3</v>
      </c>
      <c r="N229" s="658">
        <v>312.20999999999998</v>
      </c>
    </row>
    <row r="230" spans="1:14" ht="14.4" customHeight="1" x14ac:dyDescent="0.3">
      <c r="A230" s="653" t="s">
        <v>505</v>
      </c>
      <c r="B230" s="654" t="s">
        <v>506</v>
      </c>
      <c r="C230" s="655" t="s">
        <v>515</v>
      </c>
      <c r="D230" s="656" t="s">
        <v>2590</v>
      </c>
      <c r="E230" s="655" t="s">
        <v>521</v>
      </c>
      <c r="F230" s="656" t="s">
        <v>2592</v>
      </c>
      <c r="G230" s="655" t="s">
        <v>567</v>
      </c>
      <c r="H230" s="655" t="s">
        <v>1337</v>
      </c>
      <c r="I230" s="655" t="s">
        <v>1338</v>
      </c>
      <c r="J230" s="655" t="s">
        <v>1339</v>
      </c>
      <c r="K230" s="655" t="s">
        <v>1340</v>
      </c>
      <c r="L230" s="657">
        <v>728.85102893933379</v>
      </c>
      <c r="M230" s="657">
        <v>3</v>
      </c>
      <c r="N230" s="658">
        <v>2186.5530868180012</v>
      </c>
    </row>
    <row r="231" spans="1:14" ht="14.4" customHeight="1" x14ac:dyDescent="0.3">
      <c r="A231" s="653" t="s">
        <v>505</v>
      </c>
      <c r="B231" s="654" t="s">
        <v>506</v>
      </c>
      <c r="C231" s="655" t="s">
        <v>515</v>
      </c>
      <c r="D231" s="656" t="s">
        <v>2590</v>
      </c>
      <c r="E231" s="655" t="s">
        <v>521</v>
      </c>
      <c r="F231" s="656" t="s">
        <v>2592</v>
      </c>
      <c r="G231" s="655" t="s">
        <v>567</v>
      </c>
      <c r="H231" s="655" t="s">
        <v>1341</v>
      </c>
      <c r="I231" s="655" t="s">
        <v>1342</v>
      </c>
      <c r="J231" s="655" t="s">
        <v>1343</v>
      </c>
      <c r="K231" s="655" t="s">
        <v>1344</v>
      </c>
      <c r="L231" s="657">
        <v>460.42999999999995</v>
      </c>
      <c r="M231" s="657">
        <v>2</v>
      </c>
      <c r="N231" s="658">
        <v>920.8599999999999</v>
      </c>
    </row>
    <row r="232" spans="1:14" ht="14.4" customHeight="1" x14ac:dyDescent="0.3">
      <c r="A232" s="653" t="s">
        <v>505</v>
      </c>
      <c r="B232" s="654" t="s">
        <v>506</v>
      </c>
      <c r="C232" s="655" t="s">
        <v>515</v>
      </c>
      <c r="D232" s="656" t="s">
        <v>2590</v>
      </c>
      <c r="E232" s="655" t="s">
        <v>521</v>
      </c>
      <c r="F232" s="656" t="s">
        <v>2592</v>
      </c>
      <c r="G232" s="655" t="s">
        <v>567</v>
      </c>
      <c r="H232" s="655" t="s">
        <v>1345</v>
      </c>
      <c r="I232" s="655" t="s">
        <v>1346</v>
      </c>
      <c r="J232" s="655" t="s">
        <v>1347</v>
      </c>
      <c r="K232" s="655" t="s">
        <v>1348</v>
      </c>
      <c r="L232" s="657">
        <v>3569.28</v>
      </c>
      <c r="M232" s="657">
        <v>1</v>
      </c>
      <c r="N232" s="658">
        <v>3569.28</v>
      </c>
    </row>
    <row r="233" spans="1:14" ht="14.4" customHeight="1" x14ac:dyDescent="0.3">
      <c r="A233" s="653" t="s">
        <v>505</v>
      </c>
      <c r="B233" s="654" t="s">
        <v>506</v>
      </c>
      <c r="C233" s="655" t="s">
        <v>515</v>
      </c>
      <c r="D233" s="656" t="s">
        <v>2590</v>
      </c>
      <c r="E233" s="655" t="s">
        <v>521</v>
      </c>
      <c r="F233" s="656" t="s">
        <v>2592</v>
      </c>
      <c r="G233" s="655" t="s">
        <v>567</v>
      </c>
      <c r="H233" s="655" t="s">
        <v>1349</v>
      </c>
      <c r="I233" s="655" t="s">
        <v>1350</v>
      </c>
      <c r="J233" s="655" t="s">
        <v>1351</v>
      </c>
      <c r="K233" s="655" t="s">
        <v>1352</v>
      </c>
      <c r="L233" s="657">
        <v>80.970123558593173</v>
      </c>
      <c r="M233" s="657">
        <v>1</v>
      </c>
      <c r="N233" s="658">
        <v>80.970123558593173</v>
      </c>
    </row>
    <row r="234" spans="1:14" ht="14.4" customHeight="1" x14ac:dyDescent="0.3">
      <c r="A234" s="653" t="s">
        <v>505</v>
      </c>
      <c r="B234" s="654" t="s">
        <v>506</v>
      </c>
      <c r="C234" s="655" t="s">
        <v>515</v>
      </c>
      <c r="D234" s="656" t="s">
        <v>2590</v>
      </c>
      <c r="E234" s="655" t="s">
        <v>521</v>
      </c>
      <c r="F234" s="656" t="s">
        <v>2592</v>
      </c>
      <c r="G234" s="655" t="s">
        <v>567</v>
      </c>
      <c r="H234" s="655" t="s">
        <v>1353</v>
      </c>
      <c r="I234" s="655" t="s">
        <v>1354</v>
      </c>
      <c r="J234" s="655" t="s">
        <v>807</v>
      </c>
      <c r="K234" s="655" t="s">
        <v>1355</v>
      </c>
      <c r="L234" s="657">
        <v>106.76231467419838</v>
      </c>
      <c r="M234" s="657">
        <v>8</v>
      </c>
      <c r="N234" s="658">
        <v>854.09851739358703</v>
      </c>
    </row>
    <row r="235" spans="1:14" ht="14.4" customHeight="1" x14ac:dyDescent="0.3">
      <c r="A235" s="653" t="s">
        <v>505</v>
      </c>
      <c r="B235" s="654" t="s">
        <v>506</v>
      </c>
      <c r="C235" s="655" t="s">
        <v>515</v>
      </c>
      <c r="D235" s="656" t="s">
        <v>2590</v>
      </c>
      <c r="E235" s="655" t="s">
        <v>521</v>
      </c>
      <c r="F235" s="656" t="s">
        <v>2592</v>
      </c>
      <c r="G235" s="655" t="s">
        <v>567</v>
      </c>
      <c r="H235" s="655" t="s">
        <v>1356</v>
      </c>
      <c r="I235" s="655" t="s">
        <v>1357</v>
      </c>
      <c r="J235" s="655" t="s">
        <v>1358</v>
      </c>
      <c r="K235" s="655" t="s">
        <v>1359</v>
      </c>
      <c r="L235" s="657">
        <v>290.50000000000011</v>
      </c>
      <c r="M235" s="657">
        <v>3</v>
      </c>
      <c r="N235" s="658">
        <v>871.50000000000034</v>
      </c>
    </row>
    <row r="236" spans="1:14" ht="14.4" customHeight="1" x14ac:dyDescent="0.3">
      <c r="A236" s="653" t="s">
        <v>505</v>
      </c>
      <c r="B236" s="654" t="s">
        <v>506</v>
      </c>
      <c r="C236" s="655" t="s">
        <v>515</v>
      </c>
      <c r="D236" s="656" t="s">
        <v>2590</v>
      </c>
      <c r="E236" s="655" t="s">
        <v>521</v>
      </c>
      <c r="F236" s="656" t="s">
        <v>2592</v>
      </c>
      <c r="G236" s="655" t="s">
        <v>567</v>
      </c>
      <c r="H236" s="655" t="s">
        <v>1360</v>
      </c>
      <c r="I236" s="655" t="s">
        <v>1360</v>
      </c>
      <c r="J236" s="655" t="s">
        <v>1361</v>
      </c>
      <c r="K236" s="655" t="s">
        <v>1362</v>
      </c>
      <c r="L236" s="657">
        <v>249.90999999999994</v>
      </c>
      <c r="M236" s="657">
        <v>1</v>
      </c>
      <c r="N236" s="658">
        <v>249.90999999999994</v>
      </c>
    </row>
    <row r="237" spans="1:14" ht="14.4" customHeight="1" x14ac:dyDescent="0.3">
      <c r="A237" s="653" t="s">
        <v>505</v>
      </c>
      <c r="B237" s="654" t="s">
        <v>506</v>
      </c>
      <c r="C237" s="655" t="s">
        <v>515</v>
      </c>
      <c r="D237" s="656" t="s">
        <v>2590</v>
      </c>
      <c r="E237" s="655" t="s">
        <v>521</v>
      </c>
      <c r="F237" s="656" t="s">
        <v>2592</v>
      </c>
      <c r="G237" s="655" t="s">
        <v>567</v>
      </c>
      <c r="H237" s="655" t="s">
        <v>1363</v>
      </c>
      <c r="I237" s="655" t="s">
        <v>1364</v>
      </c>
      <c r="J237" s="655" t="s">
        <v>1365</v>
      </c>
      <c r="K237" s="655" t="s">
        <v>1366</v>
      </c>
      <c r="L237" s="657">
        <v>47.77000000000001</v>
      </c>
      <c r="M237" s="657">
        <v>8</v>
      </c>
      <c r="N237" s="658">
        <v>382.16000000000008</v>
      </c>
    </row>
    <row r="238" spans="1:14" ht="14.4" customHeight="1" x14ac:dyDescent="0.3">
      <c r="A238" s="653" t="s">
        <v>505</v>
      </c>
      <c r="B238" s="654" t="s">
        <v>506</v>
      </c>
      <c r="C238" s="655" t="s">
        <v>515</v>
      </c>
      <c r="D238" s="656" t="s">
        <v>2590</v>
      </c>
      <c r="E238" s="655" t="s">
        <v>521</v>
      </c>
      <c r="F238" s="656" t="s">
        <v>2592</v>
      </c>
      <c r="G238" s="655" t="s">
        <v>567</v>
      </c>
      <c r="H238" s="655" t="s">
        <v>1367</v>
      </c>
      <c r="I238" s="655" t="s">
        <v>1368</v>
      </c>
      <c r="J238" s="655" t="s">
        <v>1369</v>
      </c>
      <c r="K238" s="655" t="s">
        <v>1370</v>
      </c>
      <c r="L238" s="657">
        <v>781.34122321085431</v>
      </c>
      <c r="M238" s="657">
        <v>6</v>
      </c>
      <c r="N238" s="658">
        <v>4688.0473392651256</v>
      </c>
    </row>
    <row r="239" spans="1:14" ht="14.4" customHeight="1" x14ac:dyDescent="0.3">
      <c r="A239" s="653" t="s">
        <v>505</v>
      </c>
      <c r="B239" s="654" t="s">
        <v>506</v>
      </c>
      <c r="C239" s="655" t="s">
        <v>515</v>
      </c>
      <c r="D239" s="656" t="s">
        <v>2590</v>
      </c>
      <c r="E239" s="655" t="s">
        <v>521</v>
      </c>
      <c r="F239" s="656" t="s">
        <v>2592</v>
      </c>
      <c r="G239" s="655" t="s">
        <v>567</v>
      </c>
      <c r="H239" s="655" t="s">
        <v>1371</v>
      </c>
      <c r="I239" s="655" t="s">
        <v>1372</v>
      </c>
      <c r="J239" s="655" t="s">
        <v>1373</v>
      </c>
      <c r="K239" s="655" t="s">
        <v>1374</v>
      </c>
      <c r="L239" s="657">
        <v>47.539999999999992</v>
      </c>
      <c r="M239" s="657">
        <v>8</v>
      </c>
      <c r="N239" s="658">
        <v>380.31999999999994</v>
      </c>
    </row>
    <row r="240" spans="1:14" ht="14.4" customHeight="1" x14ac:dyDescent="0.3">
      <c r="A240" s="653" t="s">
        <v>505</v>
      </c>
      <c r="B240" s="654" t="s">
        <v>506</v>
      </c>
      <c r="C240" s="655" t="s">
        <v>515</v>
      </c>
      <c r="D240" s="656" t="s">
        <v>2590</v>
      </c>
      <c r="E240" s="655" t="s">
        <v>521</v>
      </c>
      <c r="F240" s="656" t="s">
        <v>2592</v>
      </c>
      <c r="G240" s="655" t="s">
        <v>567</v>
      </c>
      <c r="H240" s="655" t="s">
        <v>1375</v>
      </c>
      <c r="I240" s="655" t="s">
        <v>1375</v>
      </c>
      <c r="J240" s="655" t="s">
        <v>1376</v>
      </c>
      <c r="K240" s="655" t="s">
        <v>1377</v>
      </c>
      <c r="L240" s="657">
        <v>958.05200000000002</v>
      </c>
      <c r="M240" s="657">
        <v>5</v>
      </c>
      <c r="N240" s="658">
        <v>4790.26</v>
      </c>
    </row>
    <row r="241" spans="1:14" ht="14.4" customHeight="1" x14ac:dyDescent="0.3">
      <c r="A241" s="653" t="s">
        <v>505</v>
      </c>
      <c r="B241" s="654" t="s">
        <v>506</v>
      </c>
      <c r="C241" s="655" t="s">
        <v>515</v>
      </c>
      <c r="D241" s="656" t="s">
        <v>2590</v>
      </c>
      <c r="E241" s="655" t="s">
        <v>521</v>
      </c>
      <c r="F241" s="656" t="s">
        <v>2592</v>
      </c>
      <c r="G241" s="655" t="s">
        <v>567</v>
      </c>
      <c r="H241" s="655" t="s">
        <v>1378</v>
      </c>
      <c r="I241" s="655" t="s">
        <v>1379</v>
      </c>
      <c r="J241" s="655" t="s">
        <v>953</v>
      </c>
      <c r="K241" s="655" t="s">
        <v>1380</v>
      </c>
      <c r="L241" s="657">
        <v>101.67</v>
      </c>
      <c r="M241" s="657">
        <v>3</v>
      </c>
      <c r="N241" s="658">
        <v>305.01</v>
      </c>
    </row>
    <row r="242" spans="1:14" ht="14.4" customHeight="1" x14ac:dyDescent="0.3">
      <c r="A242" s="653" t="s">
        <v>505</v>
      </c>
      <c r="B242" s="654" t="s">
        <v>506</v>
      </c>
      <c r="C242" s="655" t="s">
        <v>515</v>
      </c>
      <c r="D242" s="656" t="s">
        <v>2590</v>
      </c>
      <c r="E242" s="655" t="s">
        <v>521</v>
      </c>
      <c r="F242" s="656" t="s">
        <v>2592</v>
      </c>
      <c r="G242" s="655" t="s">
        <v>567</v>
      </c>
      <c r="H242" s="655" t="s">
        <v>1381</v>
      </c>
      <c r="I242" s="655" t="s">
        <v>1015</v>
      </c>
      <c r="J242" s="655" t="s">
        <v>1382</v>
      </c>
      <c r="K242" s="655"/>
      <c r="L242" s="657">
        <v>74.140000000000015</v>
      </c>
      <c r="M242" s="657">
        <v>2</v>
      </c>
      <c r="N242" s="658">
        <v>148.28000000000003</v>
      </c>
    </row>
    <row r="243" spans="1:14" ht="14.4" customHeight="1" x14ac:dyDescent="0.3">
      <c r="A243" s="653" t="s">
        <v>505</v>
      </c>
      <c r="B243" s="654" t="s">
        <v>506</v>
      </c>
      <c r="C243" s="655" t="s">
        <v>515</v>
      </c>
      <c r="D243" s="656" t="s">
        <v>2590</v>
      </c>
      <c r="E243" s="655" t="s">
        <v>521</v>
      </c>
      <c r="F243" s="656" t="s">
        <v>2592</v>
      </c>
      <c r="G243" s="655" t="s">
        <v>567</v>
      </c>
      <c r="H243" s="655" t="s">
        <v>1383</v>
      </c>
      <c r="I243" s="655" t="s">
        <v>1384</v>
      </c>
      <c r="J243" s="655" t="s">
        <v>1385</v>
      </c>
      <c r="K243" s="655"/>
      <c r="L243" s="657">
        <v>219.55028879598663</v>
      </c>
      <c r="M243" s="657">
        <v>4</v>
      </c>
      <c r="N243" s="658">
        <v>878.20115518394653</v>
      </c>
    </row>
    <row r="244" spans="1:14" ht="14.4" customHeight="1" x14ac:dyDescent="0.3">
      <c r="A244" s="653" t="s">
        <v>505</v>
      </c>
      <c r="B244" s="654" t="s">
        <v>506</v>
      </c>
      <c r="C244" s="655" t="s">
        <v>515</v>
      </c>
      <c r="D244" s="656" t="s">
        <v>2590</v>
      </c>
      <c r="E244" s="655" t="s">
        <v>521</v>
      </c>
      <c r="F244" s="656" t="s">
        <v>2592</v>
      </c>
      <c r="G244" s="655" t="s">
        <v>567</v>
      </c>
      <c r="H244" s="655" t="s">
        <v>1386</v>
      </c>
      <c r="I244" s="655" t="s">
        <v>1387</v>
      </c>
      <c r="J244" s="655" t="s">
        <v>1388</v>
      </c>
      <c r="K244" s="655" t="s">
        <v>1389</v>
      </c>
      <c r="L244" s="657">
        <v>42.86991594403861</v>
      </c>
      <c r="M244" s="657">
        <v>2</v>
      </c>
      <c r="N244" s="658">
        <v>85.739831888077219</v>
      </c>
    </row>
    <row r="245" spans="1:14" ht="14.4" customHeight="1" x14ac:dyDescent="0.3">
      <c r="A245" s="653" t="s">
        <v>505</v>
      </c>
      <c r="B245" s="654" t="s">
        <v>506</v>
      </c>
      <c r="C245" s="655" t="s">
        <v>515</v>
      </c>
      <c r="D245" s="656" t="s">
        <v>2590</v>
      </c>
      <c r="E245" s="655" t="s">
        <v>521</v>
      </c>
      <c r="F245" s="656" t="s">
        <v>2592</v>
      </c>
      <c r="G245" s="655" t="s">
        <v>567</v>
      </c>
      <c r="H245" s="655" t="s">
        <v>1390</v>
      </c>
      <c r="I245" s="655" t="s">
        <v>1391</v>
      </c>
      <c r="J245" s="655" t="s">
        <v>1392</v>
      </c>
      <c r="K245" s="655" t="s">
        <v>1393</v>
      </c>
      <c r="L245" s="657">
        <v>43.62</v>
      </c>
      <c r="M245" s="657">
        <v>4</v>
      </c>
      <c r="N245" s="658">
        <v>174.48</v>
      </c>
    </row>
    <row r="246" spans="1:14" ht="14.4" customHeight="1" x14ac:dyDescent="0.3">
      <c r="A246" s="653" t="s">
        <v>505</v>
      </c>
      <c r="B246" s="654" t="s">
        <v>506</v>
      </c>
      <c r="C246" s="655" t="s">
        <v>515</v>
      </c>
      <c r="D246" s="656" t="s">
        <v>2590</v>
      </c>
      <c r="E246" s="655" t="s">
        <v>521</v>
      </c>
      <c r="F246" s="656" t="s">
        <v>2592</v>
      </c>
      <c r="G246" s="655" t="s">
        <v>567</v>
      </c>
      <c r="H246" s="655" t="s">
        <v>1394</v>
      </c>
      <c r="I246" s="655" t="s">
        <v>1395</v>
      </c>
      <c r="J246" s="655" t="s">
        <v>1396</v>
      </c>
      <c r="K246" s="655" t="s">
        <v>1397</v>
      </c>
      <c r="L246" s="657">
        <v>147.70000000000005</v>
      </c>
      <c r="M246" s="657">
        <v>1</v>
      </c>
      <c r="N246" s="658">
        <v>147.70000000000005</v>
      </c>
    </row>
    <row r="247" spans="1:14" ht="14.4" customHeight="1" x14ac:dyDescent="0.3">
      <c r="A247" s="653" t="s">
        <v>505</v>
      </c>
      <c r="B247" s="654" t="s">
        <v>506</v>
      </c>
      <c r="C247" s="655" t="s">
        <v>515</v>
      </c>
      <c r="D247" s="656" t="s">
        <v>2590</v>
      </c>
      <c r="E247" s="655" t="s">
        <v>521</v>
      </c>
      <c r="F247" s="656" t="s">
        <v>2592</v>
      </c>
      <c r="G247" s="655" t="s">
        <v>567</v>
      </c>
      <c r="H247" s="655" t="s">
        <v>1398</v>
      </c>
      <c r="I247" s="655" t="s">
        <v>1399</v>
      </c>
      <c r="J247" s="655" t="s">
        <v>1400</v>
      </c>
      <c r="K247" s="655" t="s">
        <v>1401</v>
      </c>
      <c r="L247" s="657">
        <v>1425.0600000000002</v>
      </c>
      <c r="M247" s="657">
        <v>1</v>
      </c>
      <c r="N247" s="658">
        <v>1425.0600000000002</v>
      </c>
    </row>
    <row r="248" spans="1:14" ht="14.4" customHeight="1" x14ac:dyDescent="0.3">
      <c r="A248" s="653" t="s">
        <v>505</v>
      </c>
      <c r="B248" s="654" t="s">
        <v>506</v>
      </c>
      <c r="C248" s="655" t="s">
        <v>515</v>
      </c>
      <c r="D248" s="656" t="s">
        <v>2590</v>
      </c>
      <c r="E248" s="655" t="s">
        <v>521</v>
      </c>
      <c r="F248" s="656" t="s">
        <v>2592</v>
      </c>
      <c r="G248" s="655" t="s">
        <v>567</v>
      </c>
      <c r="H248" s="655" t="s">
        <v>1402</v>
      </c>
      <c r="I248" s="655" t="s">
        <v>1403</v>
      </c>
      <c r="J248" s="655" t="s">
        <v>1404</v>
      </c>
      <c r="K248" s="655" t="s">
        <v>1405</v>
      </c>
      <c r="L248" s="657">
        <v>276.09999999999997</v>
      </c>
      <c r="M248" s="657">
        <v>3</v>
      </c>
      <c r="N248" s="658">
        <v>828.3</v>
      </c>
    </row>
    <row r="249" spans="1:14" ht="14.4" customHeight="1" x14ac:dyDescent="0.3">
      <c r="A249" s="653" t="s">
        <v>505</v>
      </c>
      <c r="B249" s="654" t="s">
        <v>506</v>
      </c>
      <c r="C249" s="655" t="s">
        <v>515</v>
      </c>
      <c r="D249" s="656" t="s">
        <v>2590</v>
      </c>
      <c r="E249" s="655" t="s">
        <v>521</v>
      </c>
      <c r="F249" s="656" t="s">
        <v>2592</v>
      </c>
      <c r="G249" s="655" t="s">
        <v>567</v>
      </c>
      <c r="H249" s="655" t="s">
        <v>1406</v>
      </c>
      <c r="I249" s="655" t="s">
        <v>1407</v>
      </c>
      <c r="J249" s="655" t="s">
        <v>1408</v>
      </c>
      <c r="K249" s="655" t="s">
        <v>1409</v>
      </c>
      <c r="L249" s="657">
        <v>361.4249999999999</v>
      </c>
      <c r="M249" s="657">
        <v>2</v>
      </c>
      <c r="N249" s="658">
        <v>722.8499999999998</v>
      </c>
    </row>
    <row r="250" spans="1:14" ht="14.4" customHeight="1" x14ac:dyDescent="0.3">
      <c r="A250" s="653" t="s">
        <v>505</v>
      </c>
      <c r="B250" s="654" t="s">
        <v>506</v>
      </c>
      <c r="C250" s="655" t="s">
        <v>515</v>
      </c>
      <c r="D250" s="656" t="s">
        <v>2590</v>
      </c>
      <c r="E250" s="655" t="s">
        <v>521</v>
      </c>
      <c r="F250" s="656" t="s">
        <v>2592</v>
      </c>
      <c r="G250" s="655" t="s">
        <v>567</v>
      </c>
      <c r="H250" s="655" t="s">
        <v>1410</v>
      </c>
      <c r="I250" s="655" t="s">
        <v>1411</v>
      </c>
      <c r="J250" s="655" t="s">
        <v>1412</v>
      </c>
      <c r="K250" s="655" t="s">
        <v>1413</v>
      </c>
      <c r="L250" s="657">
        <v>137.03999999999996</v>
      </c>
      <c r="M250" s="657">
        <v>1</v>
      </c>
      <c r="N250" s="658">
        <v>137.03999999999996</v>
      </c>
    </row>
    <row r="251" spans="1:14" ht="14.4" customHeight="1" x14ac:dyDescent="0.3">
      <c r="A251" s="653" t="s">
        <v>505</v>
      </c>
      <c r="B251" s="654" t="s">
        <v>506</v>
      </c>
      <c r="C251" s="655" t="s">
        <v>515</v>
      </c>
      <c r="D251" s="656" t="s">
        <v>2590</v>
      </c>
      <c r="E251" s="655" t="s">
        <v>521</v>
      </c>
      <c r="F251" s="656" t="s">
        <v>2592</v>
      </c>
      <c r="G251" s="655" t="s">
        <v>567</v>
      </c>
      <c r="H251" s="655" t="s">
        <v>1414</v>
      </c>
      <c r="I251" s="655" t="s">
        <v>1415</v>
      </c>
      <c r="J251" s="655" t="s">
        <v>1416</v>
      </c>
      <c r="K251" s="655" t="s">
        <v>976</v>
      </c>
      <c r="L251" s="657">
        <v>92.629999999999981</v>
      </c>
      <c r="M251" s="657">
        <v>4</v>
      </c>
      <c r="N251" s="658">
        <v>370.51999999999992</v>
      </c>
    </row>
    <row r="252" spans="1:14" ht="14.4" customHeight="1" x14ac:dyDescent="0.3">
      <c r="A252" s="653" t="s">
        <v>505</v>
      </c>
      <c r="B252" s="654" t="s">
        <v>506</v>
      </c>
      <c r="C252" s="655" t="s">
        <v>515</v>
      </c>
      <c r="D252" s="656" t="s">
        <v>2590</v>
      </c>
      <c r="E252" s="655" t="s">
        <v>521</v>
      </c>
      <c r="F252" s="656" t="s">
        <v>2592</v>
      </c>
      <c r="G252" s="655" t="s">
        <v>567</v>
      </c>
      <c r="H252" s="655" t="s">
        <v>1417</v>
      </c>
      <c r="I252" s="655" t="s">
        <v>1418</v>
      </c>
      <c r="J252" s="655" t="s">
        <v>1419</v>
      </c>
      <c r="K252" s="655" t="s">
        <v>1420</v>
      </c>
      <c r="L252" s="657">
        <v>117.9397210244282</v>
      </c>
      <c r="M252" s="657">
        <v>6</v>
      </c>
      <c r="N252" s="658">
        <v>707.63832614656917</v>
      </c>
    </row>
    <row r="253" spans="1:14" ht="14.4" customHeight="1" x14ac:dyDescent="0.3">
      <c r="A253" s="653" t="s">
        <v>505</v>
      </c>
      <c r="B253" s="654" t="s">
        <v>506</v>
      </c>
      <c r="C253" s="655" t="s">
        <v>515</v>
      </c>
      <c r="D253" s="656" t="s">
        <v>2590</v>
      </c>
      <c r="E253" s="655" t="s">
        <v>521</v>
      </c>
      <c r="F253" s="656" t="s">
        <v>2592</v>
      </c>
      <c r="G253" s="655" t="s">
        <v>567</v>
      </c>
      <c r="H253" s="655" t="s">
        <v>1421</v>
      </c>
      <c r="I253" s="655" t="s">
        <v>1422</v>
      </c>
      <c r="J253" s="655" t="s">
        <v>1423</v>
      </c>
      <c r="K253" s="655" t="s">
        <v>1424</v>
      </c>
      <c r="L253" s="657">
        <v>36.929999999999993</v>
      </c>
      <c r="M253" s="657">
        <v>1</v>
      </c>
      <c r="N253" s="658">
        <v>36.929999999999993</v>
      </c>
    </row>
    <row r="254" spans="1:14" ht="14.4" customHeight="1" x14ac:dyDescent="0.3">
      <c r="A254" s="653" t="s">
        <v>505</v>
      </c>
      <c r="B254" s="654" t="s">
        <v>506</v>
      </c>
      <c r="C254" s="655" t="s">
        <v>515</v>
      </c>
      <c r="D254" s="656" t="s">
        <v>2590</v>
      </c>
      <c r="E254" s="655" t="s">
        <v>521</v>
      </c>
      <c r="F254" s="656" t="s">
        <v>2592</v>
      </c>
      <c r="G254" s="655" t="s">
        <v>567</v>
      </c>
      <c r="H254" s="655" t="s">
        <v>1425</v>
      </c>
      <c r="I254" s="655" t="s">
        <v>1426</v>
      </c>
      <c r="J254" s="655" t="s">
        <v>1427</v>
      </c>
      <c r="K254" s="655" t="s">
        <v>1428</v>
      </c>
      <c r="L254" s="657">
        <v>57.779818523097425</v>
      </c>
      <c r="M254" s="657">
        <v>1</v>
      </c>
      <c r="N254" s="658">
        <v>57.779818523097425</v>
      </c>
    </row>
    <row r="255" spans="1:14" ht="14.4" customHeight="1" x14ac:dyDescent="0.3">
      <c r="A255" s="653" t="s">
        <v>505</v>
      </c>
      <c r="B255" s="654" t="s">
        <v>506</v>
      </c>
      <c r="C255" s="655" t="s">
        <v>515</v>
      </c>
      <c r="D255" s="656" t="s">
        <v>2590</v>
      </c>
      <c r="E255" s="655" t="s">
        <v>521</v>
      </c>
      <c r="F255" s="656" t="s">
        <v>2592</v>
      </c>
      <c r="G255" s="655" t="s">
        <v>567</v>
      </c>
      <c r="H255" s="655" t="s">
        <v>1429</v>
      </c>
      <c r="I255" s="655" t="s">
        <v>1429</v>
      </c>
      <c r="J255" s="655" t="s">
        <v>1430</v>
      </c>
      <c r="K255" s="655" t="s">
        <v>1431</v>
      </c>
      <c r="L255" s="657">
        <v>92</v>
      </c>
      <c r="M255" s="657">
        <v>11</v>
      </c>
      <c r="N255" s="658">
        <v>1012</v>
      </c>
    </row>
    <row r="256" spans="1:14" ht="14.4" customHeight="1" x14ac:dyDescent="0.3">
      <c r="A256" s="653" t="s">
        <v>505</v>
      </c>
      <c r="B256" s="654" t="s">
        <v>506</v>
      </c>
      <c r="C256" s="655" t="s">
        <v>515</v>
      </c>
      <c r="D256" s="656" t="s">
        <v>2590</v>
      </c>
      <c r="E256" s="655" t="s">
        <v>521</v>
      </c>
      <c r="F256" s="656" t="s">
        <v>2592</v>
      </c>
      <c r="G256" s="655" t="s">
        <v>567</v>
      </c>
      <c r="H256" s="655" t="s">
        <v>1432</v>
      </c>
      <c r="I256" s="655" t="s">
        <v>1433</v>
      </c>
      <c r="J256" s="655" t="s">
        <v>1434</v>
      </c>
      <c r="K256" s="655"/>
      <c r="L256" s="657">
        <v>116.33963852023599</v>
      </c>
      <c r="M256" s="657">
        <v>6</v>
      </c>
      <c r="N256" s="658">
        <v>698.03783112141593</v>
      </c>
    </row>
    <row r="257" spans="1:14" ht="14.4" customHeight="1" x14ac:dyDescent="0.3">
      <c r="A257" s="653" t="s">
        <v>505</v>
      </c>
      <c r="B257" s="654" t="s">
        <v>506</v>
      </c>
      <c r="C257" s="655" t="s">
        <v>515</v>
      </c>
      <c r="D257" s="656" t="s">
        <v>2590</v>
      </c>
      <c r="E257" s="655" t="s">
        <v>521</v>
      </c>
      <c r="F257" s="656" t="s">
        <v>2592</v>
      </c>
      <c r="G257" s="655" t="s">
        <v>567</v>
      </c>
      <c r="H257" s="655" t="s">
        <v>1435</v>
      </c>
      <c r="I257" s="655" t="s">
        <v>1015</v>
      </c>
      <c r="J257" s="655" t="s">
        <v>1436</v>
      </c>
      <c r="K257" s="655"/>
      <c r="L257" s="657">
        <v>272.92704558112689</v>
      </c>
      <c r="M257" s="657">
        <v>3</v>
      </c>
      <c r="N257" s="658">
        <v>818.78113674338067</v>
      </c>
    </row>
    <row r="258" spans="1:14" ht="14.4" customHeight="1" x14ac:dyDescent="0.3">
      <c r="A258" s="653" t="s">
        <v>505</v>
      </c>
      <c r="B258" s="654" t="s">
        <v>506</v>
      </c>
      <c r="C258" s="655" t="s">
        <v>515</v>
      </c>
      <c r="D258" s="656" t="s">
        <v>2590</v>
      </c>
      <c r="E258" s="655" t="s">
        <v>521</v>
      </c>
      <c r="F258" s="656" t="s">
        <v>2592</v>
      </c>
      <c r="G258" s="655" t="s">
        <v>567</v>
      </c>
      <c r="H258" s="655" t="s">
        <v>1437</v>
      </c>
      <c r="I258" s="655" t="s">
        <v>1015</v>
      </c>
      <c r="J258" s="655" t="s">
        <v>1438</v>
      </c>
      <c r="K258" s="655"/>
      <c r="L258" s="657">
        <v>93.661115337178757</v>
      </c>
      <c r="M258" s="657">
        <v>16</v>
      </c>
      <c r="N258" s="658">
        <v>1498.5778453948601</v>
      </c>
    </row>
    <row r="259" spans="1:14" ht="14.4" customHeight="1" x14ac:dyDescent="0.3">
      <c r="A259" s="653" t="s">
        <v>505</v>
      </c>
      <c r="B259" s="654" t="s">
        <v>506</v>
      </c>
      <c r="C259" s="655" t="s">
        <v>515</v>
      </c>
      <c r="D259" s="656" t="s">
        <v>2590</v>
      </c>
      <c r="E259" s="655" t="s">
        <v>521</v>
      </c>
      <c r="F259" s="656" t="s">
        <v>2592</v>
      </c>
      <c r="G259" s="655" t="s">
        <v>567</v>
      </c>
      <c r="H259" s="655" t="s">
        <v>1439</v>
      </c>
      <c r="I259" s="655" t="s">
        <v>1440</v>
      </c>
      <c r="J259" s="655" t="s">
        <v>762</v>
      </c>
      <c r="K259" s="655" t="s">
        <v>1441</v>
      </c>
      <c r="L259" s="657">
        <v>39.459264363512759</v>
      </c>
      <c r="M259" s="657">
        <v>2</v>
      </c>
      <c r="N259" s="658">
        <v>78.918528727025517</v>
      </c>
    </row>
    <row r="260" spans="1:14" ht="14.4" customHeight="1" x14ac:dyDescent="0.3">
      <c r="A260" s="653" t="s">
        <v>505</v>
      </c>
      <c r="B260" s="654" t="s">
        <v>506</v>
      </c>
      <c r="C260" s="655" t="s">
        <v>515</v>
      </c>
      <c r="D260" s="656" t="s">
        <v>2590</v>
      </c>
      <c r="E260" s="655" t="s">
        <v>521</v>
      </c>
      <c r="F260" s="656" t="s">
        <v>2592</v>
      </c>
      <c r="G260" s="655" t="s">
        <v>567</v>
      </c>
      <c r="H260" s="655" t="s">
        <v>1442</v>
      </c>
      <c r="I260" s="655" t="s">
        <v>1015</v>
      </c>
      <c r="J260" s="655" t="s">
        <v>1443</v>
      </c>
      <c r="K260" s="655"/>
      <c r="L260" s="657">
        <v>42.665902211174156</v>
      </c>
      <c r="M260" s="657">
        <v>1</v>
      </c>
      <c r="N260" s="658">
        <v>42.665902211174156</v>
      </c>
    </row>
    <row r="261" spans="1:14" ht="14.4" customHeight="1" x14ac:dyDescent="0.3">
      <c r="A261" s="653" t="s">
        <v>505</v>
      </c>
      <c r="B261" s="654" t="s">
        <v>506</v>
      </c>
      <c r="C261" s="655" t="s">
        <v>515</v>
      </c>
      <c r="D261" s="656" t="s">
        <v>2590</v>
      </c>
      <c r="E261" s="655" t="s">
        <v>521</v>
      </c>
      <c r="F261" s="656" t="s">
        <v>2592</v>
      </c>
      <c r="G261" s="655" t="s">
        <v>567</v>
      </c>
      <c r="H261" s="655" t="s">
        <v>1444</v>
      </c>
      <c r="I261" s="655" t="s">
        <v>1445</v>
      </c>
      <c r="J261" s="655" t="s">
        <v>1446</v>
      </c>
      <c r="K261" s="655" t="s">
        <v>1447</v>
      </c>
      <c r="L261" s="657">
        <v>70.744761904761887</v>
      </c>
      <c r="M261" s="657">
        <v>21</v>
      </c>
      <c r="N261" s="658">
        <v>1485.6399999999996</v>
      </c>
    </row>
    <row r="262" spans="1:14" ht="14.4" customHeight="1" x14ac:dyDescent="0.3">
      <c r="A262" s="653" t="s">
        <v>505</v>
      </c>
      <c r="B262" s="654" t="s">
        <v>506</v>
      </c>
      <c r="C262" s="655" t="s">
        <v>515</v>
      </c>
      <c r="D262" s="656" t="s">
        <v>2590</v>
      </c>
      <c r="E262" s="655" t="s">
        <v>521</v>
      </c>
      <c r="F262" s="656" t="s">
        <v>2592</v>
      </c>
      <c r="G262" s="655" t="s">
        <v>567</v>
      </c>
      <c r="H262" s="655" t="s">
        <v>1448</v>
      </c>
      <c r="I262" s="655" t="s">
        <v>1449</v>
      </c>
      <c r="J262" s="655" t="s">
        <v>1450</v>
      </c>
      <c r="K262" s="655" t="s">
        <v>1451</v>
      </c>
      <c r="L262" s="657">
        <v>175.59999999999994</v>
      </c>
      <c r="M262" s="657">
        <v>1</v>
      </c>
      <c r="N262" s="658">
        <v>175.59999999999994</v>
      </c>
    </row>
    <row r="263" spans="1:14" ht="14.4" customHeight="1" x14ac:dyDescent="0.3">
      <c r="A263" s="653" t="s">
        <v>505</v>
      </c>
      <c r="B263" s="654" t="s">
        <v>506</v>
      </c>
      <c r="C263" s="655" t="s">
        <v>515</v>
      </c>
      <c r="D263" s="656" t="s">
        <v>2590</v>
      </c>
      <c r="E263" s="655" t="s">
        <v>521</v>
      </c>
      <c r="F263" s="656" t="s">
        <v>2592</v>
      </c>
      <c r="G263" s="655" t="s">
        <v>567</v>
      </c>
      <c r="H263" s="655" t="s">
        <v>1452</v>
      </c>
      <c r="I263" s="655" t="s">
        <v>1453</v>
      </c>
      <c r="J263" s="655" t="s">
        <v>1454</v>
      </c>
      <c r="K263" s="655" t="s">
        <v>1455</v>
      </c>
      <c r="L263" s="657">
        <v>128.36000000000001</v>
      </c>
      <c r="M263" s="657">
        <v>1</v>
      </c>
      <c r="N263" s="658">
        <v>128.36000000000001</v>
      </c>
    </row>
    <row r="264" spans="1:14" ht="14.4" customHeight="1" x14ac:dyDescent="0.3">
      <c r="A264" s="653" t="s">
        <v>505</v>
      </c>
      <c r="B264" s="654" t="s">
        <v>506</v>
      </c>
      <c r="C264" s="655" t="s">
        <v>515</v>
      </c>
      <c r="D264" s="656" t="s">
        <v>2590</v>
      </c>
      <c r="E264" s="655" t="s">
        <v>521</v>
      </c>
      <c r="F264" s="656" t="s">
        <v>2592</v>
      </c>
      <c r="G264" s="655" t="s">
        <v>567</v>
      </c>
      <c r="H264" s="655" t="s">
        <v>1456</v>
      </c>
      <c r="I264" s="655" t="s">
        <v>1457</v>
      </c>
      <c r="J264" s="655" t="s">
        <v>1458</v>
      </c>
      <c r="K264" s="655" t="s">
        <v>1459</v>
      </c>
      <c r="L264" s="657">
        <v>68.92</v>
      </c>
      <c r="M264" s="657">
        <v>2</v>
      </c>
      <c r="N264" s="658">
        <v>137.84</v>
      </c>
    </row>
    <row r="265" spans="1:14" ht="14.4" customHeight="1" x14ac:dyDescent="0.3">
      <c r="A265" s="653" t="s">
        <v>505</v>
      </c>
      <c r="B265" s="654" t="s">
        <v>506</v>
      </c>
      <c r="C265" s="655" t="s">
        <v>515</v>
      </c>
      <c r="D265" s="656" t="s">
        <v>2590</v>
      </c>
      <c r="E265" s="655" t="s">
        <v>521</v>
      </c>
      <c r="F265" s="656" t="s">
        <v>2592</v>
      </c>
      <c r="G265" s="655" t="s">
        <v>567</v>
      </c>
      <c r="H265" s="655" t="s">
        <v>1460</v>
      </c>
      <c r="I265" s="655" t="s">
        <v>1461</v>
      </c>
      <c r="J265" s="655" t="s">
        <v>1462</v>
      </c>
      <c r="K265" s="655" t="s">
        <v>1463</v>
      </c>
      <c r="L265" s="657">
        <v>96.35918091462834</v>
      </c>
      <c r="M265" s="657">
        <v>1</v>
      </c>
      <c r="N265" s="658">
        <v>96.35918091462834</v>
      </c>
    </row>
    <row r="266" spans="1:14" ht="14.4" customHeight="1" x14ac:dyDescent="0.3">
      <c r="A266" s="653" t="s">
        <v>505</v>
      </c>
      <c r="B266" s="654" t="s">
        <v>506</v>
      </c>
      <c r="C266" s="655" t="s">
        <v>515</v>
      </c>
      <c r="D266" s="656" t="s">
        <v>2590</v>
      </c>
      <c r="E266" s="655" t="s">
        <v>521</v>
      </c>
      <c r="F266" s="656" t="s">
        <v>2592</v>
      </c>
      <c r="G266" s="655" t="s">
        <v>567</v>
      </c>
      <c r="H266" s="655" t="s">
        <v>1464</v>
      </c>
      <c r="I266" s="655" t="s">
        <v>1465</v>
      </c>
      <c r="J266" s="655" t="s">
        <v>1161</v>
      </c>
      <c r="K266" s="655" t="s">
        <v>1466</v>
      </c>
      <c r="L266" s="657">
        <v>133.31</v>
      </c>
      <c r="M266" s="657">
        <v>3</v>
      </c>
      <c r="N266" s="658">
        <v>399.93</v>
      </c>
    </row>
    <row r="267" spans="1:14" ht="14.4" customHeight="1" x14ac:dyDescent="0.3">
      <c r="A267" s="653" t="s">
        <v>505</v>
      </c>
      <c r="B267" s="654" t="s">
        <v>506</v>
      </c>
      <c r="C267" s="655" t="s">
        <v>515</v>
      </c>
      <c r="D267" s="656" t="s">
        <v>2590</v>
      </c>
      <c r="E267" s="655" t="s">
        <v>521</v>
      </c>
      <c r="F267" s="656" t="s">
        <v>2592</v>
      </c>
      <c r="G267" s="655" t="s">
        <v>567</v>
      </c>
      <c r="H267" s="655" t="s">
        <v>1467</v>
      </c>
      <c r="I267" s="655" t="s">
        <v>1468</v>
      </c>
      <c r="J267" s="655" t="s">
        <v>1469</v>
      </c>
      <c r="K267" s="655" t="s">
        <v>1470</v>
      </c>
      <c r="L267" s="657">
        <v>51.290068214529192</v>
      </c>
      <c r="M267" s="657">
        <v>3</v>
      </c>
      <c r="N267" s="658">
        <v>153.87020464358758</v>
      </c>
    </row>
    <row r="268" spans="1:14" ht="14.4" customHeight="1" x14ac:dyDescent="0.3">
      <c r="A268" s="653" t="s">
        <v>505</v>
      </c>
      <c r="B268" s="654" t="s">
        <v>506</v>
      </c>
      <c r="C268" s="655" t="s">
        <v>515</v>
      </c>
      <c r="D268" s="656" t="s">
        <v>2590</v>
      </c>
      <c r="E268" s="655" t="s">
        <v>521</v>
      </c>
      <c r="F268" s="656" t="s">
        <v>2592</v>
      </c>
      <c r="G268" s="655" t="s">
        <v>567</v>
      </c>
      <c r="H268" s="655" t="s">
        <v>1471</v>
      </c>
      <c r="I268" s="655" t="s">
        <v>1472</v>
      </c>
      <c r="J268" s="655" t="s">
        <v>1202</v>
      </c>
      <c r="K268" s="655" t="s">
        <v>1473</v>
      </c>
      <c r="L268" s="657">
        <v>78.64</v>
      </c>
      <c r="M268" s="657">
        <v>6</v>
      </c>
      <c r="N268" s="658">
        <v>471.84000000000003</v>
      </c>
    </row>
    <row r="269" spans="1:14" ht="14.4" customHeight="1" x14ac:dyDescent="0.3">
      <c r="A269" s="653" t="s">
        <v>505</v>
      </c>
      <c r="B269" s="654" t="s">
        <v>506</v>
      </c>
      <c r="C269" s="655" t="s">
        <v>515</v>
      </c>
      <c r="D269" s="656" t="s">
        <v>2590</v>
      </c>
      <c r="E269" s="655" t="s">
        <v>521</v>
      </c>
      <c r="F269" s="656" t="s">
        <v>2592</v>
      </c>
      <c r="G269" s="655" t="s">
        <v>567</v>
      </c>
      <c r="H269" s="655" t="s">
        <v>1474</v>
      </c>
      <c r="I269" s="655" t="s">
        <v>1475</v>
      </c>
      <c r="J269" s="655" t="s">
        <v>1476</v>
      </c>
      <c r="K269" s="655" t="s">
        <v>1477</v>
      </c>
      <c r="L269" s="657">
        <v>27.97</v>
      </c>
      <c r="M269" s="657">
        <v>3</v>
      </c>
      <c r="N269" s="658">
        <v>83.91</v>
      </c>
    </row>
    <row r="270" spans="1:14" ht="14.4" customHeight="1" x14ac:dyDescent="0.3">
      <c r="A270" s="653" t="s">
        <v>505</v>
      </c>
      <c r="B270" s="654" t="s">
        <v>506</v>
      </c>
      <c r="C270" s="655" t="s">
        <v>515</v>
      </c>
      <c r="D270" s="656" t="s">
        <v>2590</v>
      </c>
      <c r="E270" s="655" t="s">
        <v>521</v>
      </c>
      <c r="F270" s="656" t="s">
        <v>2592</v>
      </c>
      <c r="G270" s="655" t="s">
        <v>567</v>
      </c>
      <c r="H270" s="655" t="s">
        <v>1478</v>
      </c>
      <c r="I270" s="655" t="s">
        <v>1479</v>
      </c>
      <c r="J270" s="655" t="s">
        <v>1480</v>
      </c>
      <c r="K270" s="655" t="s">
        <v>1481</v>
      </c>
      <c r="L270" s="657">
        <v>91.830000000000055</v>
      </c>
      <c r="M270" s="657">
        <v>1</v>
      </c>
      <c r="N270" s="658">
        <v>91.830000000000055</v>
      </c>
    </row>
    <row r="271" spans="1:14" ht="14.4" customHeight="1" x14ac:dyDescent="0.3">
      <c r="A271" s="653" t="s">
        <v>505</v>
      </c>
      <c r="B271" s="654" t="s">
        <v>506</v>
      </c>
      <c r="C271" s="655" t="s">
        <v>515</v>
      </c>
      <c r="D271" s="656" t="s">
        <v>2590</v>
      </c>
      <c r="E271" s="655" t="s">
        <v>521</v>
      </c>
      <c r="F271" s="656" t="s">
        <v>2592</v>
      </c>
      <c r="G271" s="655" t="s">
        <v>567</v>
      </c>
      <c r="H271" s="655" t="s">
        <v>1482</v>
      </c>
      <c r="I271" s="655" t="s">
        <v>624</v>
      </c>
      <c r="J271" s="655" t="s">
        <v>1483</v>
      </c>
      <c r="K271" s="655"/>
      <c r="L271" s="657">
        <v>372.82373961464651</v>
      </c>
      <c r="M271" s="657">
        <v>3</v>
      </c>
      <c r="N271" s="658">
        <v>1118.4712188439396</v>
      </c>
    </row>
    <row r="272" spans="1:14" ht="14.4" customHeight="1" x14ac:dyDescent="0.3">
      <c r="A272" s="653" t="s">
        <v>505</v>
      </c>
      <c r="B272" s="654" t="s">
        <v>506</v>
      </c>
      <c r="C272" s="655" t="s">
        <v>515</v>
      </c>
      <c r="D272" s="656" t="s">
        <v>2590</v>
      </c>
      <c r="E272" s="655" t="s">
        <v>521</v>
      </c>
      <c r="F272" s="656" t="s">
        <v>2592</v>
      </c>
      <c r="G272" s="655" t="s">
        <v>567</v>
      </c>
      <c r="H272" s="655" t="s">
        <v>1484</v>
      </c>
      <c r="I272" s="655" t="s">
        <v>1485</v>
      </c>
      <c r="J272" s="655" t="s">
        <v>1486</v>
      </c>
      <c r="K272" s="655" t="s">
        <v>1487</v>
      </c>
      <c r="L272" s="657">
        <v>173.40000000000009</v>
      </c>
      <c r="M272" s="657">
        <v>1</v>
      </c>
      <c r="N272" s="658">
        <v>173.40000000000009</v>
      </c>
    </row>
    <row r="273" spans="1:14" ht="14.4" customHeight="1" x14ac:dyDescent="0.3">
      <c r="A273" s="653" t="s">
        <v>505</v>
      </c>
      <c r="B273" s="654" t="s">
        <v>506</v>
      </c>
      <c r="C273" s="655" t="s">
        <v>515</v>
      </c>
      <c r="D273" s="656" t="s">
        <v>2590</v>
      </c>
      <c r="E273" s="655" t="s">
        <v>521</v>
      </c>
      <c r="F273" s="656" t="s">
        <v>2592</v>
      </c>
      <c r="G273" s="655" t="s">
        <v>567</v>
      </c>
      <c r="H273" s="655" t="s">
        <v>1488</v>
      </c>
      <c r="I273" s="655" t="s">
        <v>1015</v>
      </c>
      <c r="J273" s="655" t="s">
        <v>1489</v>
      </c>
      <c r="K273" s="655"/>
      <c r="L273" s="657">
        <v>173.36653232362747</v>
      </c>
      <c r="M273" s="657">
        <v>8</v>
      </c>
      <c r="N273" s="658">
        <v>1386.9322585890197</v>
      </c>
    </row>
    <row r="274" spans="1:14" ht="14.4" customHeight="1" x14ac:dyDescent="0.3">
      <c r="A274" s="653" t="s">
        <v>505</v>
      </c>
      <c r="B274" s="654" t="s">
        <v>506</v>
      </c>
      <c r="C274" s="655" t="s">
        <v>515</v>
      </c>
      <c r="D274" s="656" t="s">
        <v>2590</v>
      </c>
      <c r="E274" s="655" t="s">
        <v>521</v>
      </c>
      <c r="F274" s="656" t="s">
        <v>2592</v>
      </c>
      <c r="G274" s="655" t="s">
        <v>567</v>
      </c>
      <c r="H274" s="655" t="s">
        <v>1490</v>
      </c>
      <c r="I274" s="655" t="s">
        <v>1015</v>
      </c>
      <c r="J274" s="655" t="s">
        <v>1491</v>
      </c>
      <c r="K274" s="655"/>
      <c r="L274" s="657">
        <v>122.57358660323843</v>
      </c>
      <c r="M274" s="657">
        <v>9</v>
      </c>
      <c r="N274" s="658">
        <v>1103.1622794291459</v>
      </c>
    </row>
    <row r="275" spans="1:14" ht="14.4" customHeight="1" x14ac:dyDescent="0.3">
      <c r="A275" s="653" t="s">
        <v>505</v>
      </c>
      <c r="B275" s="654" t="s">
        <v>506</v>
      </c>
      <c r="C275" s="655" t="s">
        <v>515</v>
      </c>
      <c r="D275" s="656" t="s">
        <v>2590</v>
      </c>
      <c r="E275" s="655" t="s">
        <v>521</v>
      </c>
      <c r="F275" s="656" t="s">
        <v>2592</v>
      </c>
      <c r="G275" s="655" t="s">
        <v>567</v>
      </c>
      <c r="H275" s="655" t="s">
        <v>1492</v>
      </c>
      <c r="I275" s="655" t="s">
        <v>1015</v>
      </c>
      <c r="J275" s="655" t="s">
        <v>1493</v>
      </c>
      <c r="K275" s="655"/>
      <c r="L275" s="657">
        <v>345.42216965191415</v>
      </c>
      <c r="M275" s="657">
        <v>2</v>
      </c>
      <c r="N275" s="658">
        <v>690.84433930382829</v>
      </c>
    </row>
    <row r="276" spans="1:14" ht="14.4" customHeight="1" x14ac:dyDescent="0.3">
      <c r="A276" s="653" t="s">
        <v>505</v>
      </c>
      <c r="B276" s="654" t="s">
        <v>506</v>
      </c>
      <c r="C276" s="655" t="s">
        <v>515</v>
      </c>
      <c r="D276" s="656" t="s">
        <v>2590</v>
      </c>
      <c r="E276" s="655" t="s">
        <v>521</v>
      </c>
      <c r="F276" s="656" t="s">
        <v>2592</v>
      </c>
      <c r="G276" s="655" t="s">
        <v>567</v>
      </c>
      <c r="H276" s="655" t="s">
        <v>1494</v>
      </c>
      <c r="I276" s="655" t="s">
        <v>1015</v>
      </c>
      <c r="J276" s="655" t="s">
        <v>1495</v>
      </c>
      <c r="K276" s="655"/>
      <c r="L276" s="657">
        <v>289.70590633241034</v>
      </c>
      <c r="M276" s="657">
        <v>1</v>
      </c>
      <c r="N276" s="658">
        <v>289.70590633241034</v>
      </c>
    </row>
    <row r="277" spans="1:14" ht="14.4" customHeight="1" x14ac:dyDescent="0.3">
      <c r="A277" s="653" t="s">
        <v>505</v>
      </c>
      <c r="B277" s="654" t="s">
        <v>506</v>
      </c>
      <c r="C277" s="655" t="s">
        <v>515</v>
      </c>
      <c r="D277" s="656" t="s">
        <v>2590</v>
      </c>
      <c r="E277" s="655" t="s">
        <v>521</v>
      </c>
      <c r="F277" s="656" t="s">
        <v>2592</v>
      </c>
      <c r="G277" s="655" t="s">
        <v>567</v>
      </c>
      <c r="H277" s="655" t="s">
        <v>1496</v>
      </c>
      <c r="I277" s="655" t="s">
        <v>1496</v>
      </c>
      <c r="J277" s="655" t="s">
        <v>1497</v>
      </c>
      <c r="K277" s="655" t="s">
        <v>1498</v>
      </c>
      <c r="L277" s="657">
        <v>320.22000000000003</v>
      </c>
      <c r="M277" s="657">
        <v>8</v>
      </c>
      <c r="N277" s="658">
        <v>2561.7600000000002</v>
      </c>
    </row>
    <row r="278" spans="1:14" ht="14.4" customHeight="1" x14ac:dyDescent="0.3">
      <c r="A278" s="653" t="s">
        <v>505</v>
      </c>
      <c r="B278" s="654" t="s">
        <v>506</v>
      </c>
      <c r="C278" s="655" t="s">
        <v>515</v>
      </c>
      <c r="D278" s="656" t="s">
        <v>2590</v>
      </c>
      <c r="E278" s="655" t="s">
        <v>521</v>
      </c>
      <c r="F278" s="656" t="s">
        <v>2592</v>
      </c>
      <c r="G278" s="655" t="s">
        <v>567</v>
      </c>
      <c r="H278" s="655" t="s">
        <v>1499</v>
      </c>
      <c r="I278" s="655" t="s">
        <v>1500</v>
      </c>
      <c r="J278" s="655" t="s">
        <v>1501</v>
      </c>
      <c r="K278" s="655" t="s">
        <v>1502</v>
      </c>
      <c r="L278" s="657">
        <v>858.68000000000006</v>
      </c>
      <c r="M278" s="657">
        <v>5</v>
      </c>
      <c r="N278" s="658">
        <v>4293.4000000000005</v>
      </c>
    </row>
    <row r="279" spans="1:14" ht="14.4" customHeight="1" x14ac:dyDescent="0.3">
      <c r="A279" s="653" t="s">
        <v>505</v>
      </c>
      <c r="B279" s="654" t="s">
        <v>506</v>
      </c>
      <c r="C279" s="655" t="s">
        <v>515</v>
      </c>
      <c r="D279" s="656" t="s">
        <v>2590</v>
      </c>
      <c r="E279" s="655" t="s">
        <v>521</v>
      </c>
      <c r="F279" s="656" t="s">
        <v>2592</v>
      </c>
      <c r="G279" s="655" t="s">
        <v>567</v>
      </c>
      <c r="H279" s="655" t="s">
        <v>1503</v>
      </c>
      <c r="I279" s="655" t="s">
        <v>1504</v>
      </c>
      <c r="J279" s="655" t="s">
        <v>1505</v>
      </c>
      <c r="K279" s="655" t="s">
        <v>1506</v>
      </c>
      <c r="L279" s="657">
        <v>74.55988832823833</v>
      </c>
      <c r="M279" s="657">
        <v>3</v>
      </c>
      <c r="N279" s="658">
        <v>223.67966498471498</v>
      </c>
    </row>
    <row r="280" spans="1:14" ht="14.4" customHeight="1" x14ac:dyDescent="0.3">
      <c r="A280" s="653" t="s">
        <v>505</v>
      </c>
      <c r="B280" s="654" t="s">
        <v>506</v>
      </c>
      <c r="C280" s="655" t="s">
        <v>515</v>
      </c>
      <c r="D280" s="656" t="s">
        <v>2590</v>
      </c>
      <c r="E280" s="655" t="s">
        <v>521</v>
      </c>
      <c r="F280" s="656" t="s">
        <v>2592</v>
      </c>
      <c r="G280" s="655" t="s">
        <v>567</v>
      </c>
      <c r="H280" s="655" t="s">
        <v>1507</v>
      </c>
      <c r="I280" s="655" t="s">
        <v>1508</v>
      </c>
      <c r="J280" s="655" t="s">
        <v>755</v>
      </c>
      <c r="K280" s="655" t="s">
        <v>1509</v>
      </c>
      <c r="L280" s="657">
        <v>971.57000000000016</v>
      </c>
      <c r="M280" s="657">
        <v>2</v>
      </c>
      <c r="N280" s="658">
        <v>1943.1400000000003</v>
      </c>
    </row>
    <row r="281" spans="1:14" ht="14.4" customHeight="1" x14ac:dyDescent="0.3">
      <c r="A281" s="653" t="s">
        <v>505</v>
      </c>
      <c r="B281" s="654" t="s">
        <v>506</v>
      </c>
      <c r="C281" s="655" t="s">
        <v>515</v>
      </c>
      <c r="D281" s="656" t="s">
        <v>2590</v>
      </c>
      <c r="E281" s="655" t="s">
        <v>521</v>
      </c>
      <c r="F281" s="656" t="s">
        <v>2592</v>
      </c>
      <c r="G281" s="655" t="s">
        <v>567</v>
      </c>
      <c r="H281" s="655" t="s">
        <v>1510</v>
      </c>
      <c r="I281" s="655" t="s">
        <v>1511</v>
      </c>
      <c r="J281" s="655" t="s">
        <v>1512</v>
      </c>
      <c r="K281" s="655" t="s">
        <v>1513</v>
      </c>
      <c r="L281" s="657">
        <v>154.81</v>
      </c>
      <c r="M281" s="657">
        <v>1</v>
      </c>
      <c r="N281" s="658">
        <v>154.81</v>
      </c>
    </row>
    <row r="282" spans="1:14" ht="14.4" customHeight="1" x14ac:dyDescent="0.3">
      <c r="A282" s="653" t="s">
        <v>505</v>
      </c>
      <c r="B282" s="654" t="s">
        <v>506</v>
      </c>
      <c r="C282" s="655" t="s">
        <v>515</v>
      </c>
      <c r="D282" s="656" t="s">
        <v>2590</v>
      </c>
      <c r="E282" s="655" t="s">
        <v>521</v>
      </c>
      <c r="F282" s="656" t="s">
        <v>2592</v>
      </c>
      <c r="G282" s="655" t="s">
        <v>567</v>
      </c>
      <c r="H282" s="655" t="s">
        <v>1514</v>
      </c>
      <c r="I282" s="655" t="s">
        <v>1515</v>
      </c>
      <c r="J282" s="655" t="s">
        <v>1516</v>
      </c>
      <c r="K282" s="655" t="s">
        <v>1517</v>
      </c>
      <c r="L282" s="657">
        <v>118.79000000000003</v>
      </c>
      <c r="M282" s="657">
        <v>2</v>
      </c>
      <c r="N282" s="658">
        <v>237.58000000000007</v>
      </c>
    </row>
    <row r="283" spans="1:14" ht="14.4" customHeight="1" x14ac:dyDescent="0.3">
      <c r="A283" s="653" t="s">
        <v>505</v>
      </c>
      <c r="B283" s="654" t="s">
        <v>506</v>
      </c>
      <c r="C283" s="655" t="s">
        <v>515</v>
      </c>
      <c r="D283" s="656" t="s">
        <v>2590</v>
      </c>
      <c r="E283" s="655" t="s">
        <v>521</v>
      </c>
      <c r="F283" s="656" t="s">
        <v>2592</v>
      </c>
      <c r="G283" s="655" t="s">
        <v>567</v>
      </c>
      <c r="H283" s="655" t="s">
        <v>1518</v>
      </c>
      <c r="I283" s="655" t="s">
        <v>1519</v>
      </c>
      <c r="J283" s="655" t="s">
        <v>1520</v>
      </c>
      <c r="K283" s="655" t="s">
        <v>1521</v>
      </c>
      <c r="L283" s="657">
        <v>135.5599483583608</v>
      </c>
      <c r="M283" s="657">
        <v>3</v>
      </c>
      <c r="N283" s="658">
        <v>406.67984507508243</v>
      </c>
    </row>
    <row r="284" spans="1:14" ht="14.4" customHeight="1" x14ac:dyDescent="0.3">
      <c r="A284" s="653" t="s">
        <v>505</v>
      </c>
      <c r="B284" s="654" t="s">
        <v>506</v>
      </c>
      <c r="C284" s="655" t="s">
        <v>515</v>
      </c>
      <c r="D284" s="656" t="s">
        <v>2590</v>
      </c>
      <c r="E284" s="655" t="s">
        <v>521</v>
      </c>
      <c r="F284" s="656" t="s">
        <v>2592</v>
      </c>
      <c r="G284" s="655" t="s">
        <v>567</v>
      </c>
      <c r="H284" s="655" t="s">
        <v>1522</v>
      </c>
      <c r="I284" s="655" t="s">
        <v>1523</v>
      </c>
      <c r="J284" s="655" t="s">
        <v>1524</v>
      </c>
      <c r="K284" s="655" t="s">
        <v>1525</v>
      </c>
      <c r="L284" s="657">
        <v>591.78000172956843</v>
      </c>
      <c r="M284" s="657">
        <v>3</v>
      </c>
      <c r="N284" s="658">
        <v>1775.3400051887054</v>
      </c>
    </row>
    <row r="285" spans="1:14" ht="14.4" customHeight="1" x14ac:dyDescent="0.3">
      <c r="A285" s="653" t="s">
        <v>505</v>
      </c>
      <c r="B285" s="654" t="s">
        <v>506</v>
      </c>
      <c r="C285" s="655" t="s">
        <v>515</v>
      </c>
      <c r="D285" s="656" t="s">
        <v>2590</v>
      </c>
      <c r="E285" s="655" t="s">
        <v>521</v>
      </c>
      <c r="F285" s="656" t="s">
        <v>2592</v>
      </c>
      <c r="G285" s="655" t="s">
        <v>567</v>
      </c>
      <c r="H285" s="655" t="s">
        <v>1526</v>
      </c>
      <c r="I285" s="655" t="s">
        <v>1527</v>
      </c>
      <c r="J285" s="655" t="s">
        <v>1528</v>
      </c>
      <c r="K285" s="655" t="s">
        <v>1529</v>
      </c>
      <c r="L285" s="657">
        <v>164.03000000000006</v>
      </c>
      <c r="M285" s="657">
        <v>3</v>
      </c>
      <c r="N285" s="658">
        <v>492.09000000000015</v>
      </c>
    </row>
    <row r="286" spans="1:14" ht="14.4" customHeight="1" x14ac:dyDescent="0.3">
      <c r="A286" s="653" t="s">
        <v>505</v>
      </c>
      <c r="B286" s="654" t="s">
        <v>506</v>
      </c>
      <c r="C286" s="655" t="s">
        <v>515</v>
      </c>
      <c r="D286" s="656" t="s">
        <v>2590</v>
      </c>
      <c r="E286" s="655" t="s">
        <v>521</v>
      </c>
      <c r="F286" s="656" t="s">
        <v>2592</v>
      </c>
      <c r="G286" s="655" t="s">
        <v>567</v>
      </c>
      <c r="H286" s="655" t="s">
        <v>1530</v>
      </c>
      <c r="I286" s="655" t="s">
        <v>1015</v>
      </c>
      <c r="J286" s="655" t="s">
        <v>1531</v>
      </c>
      <c r="K286" s="655"/>
      <c r="L286" s="657">
        <v>584.91379042960807</v>
      </c>
      <c r="M286" s="657">
        <v>2</v>
      </c>
      <c r="N286" s="658">
        <v>1169.8275808592161</v>
      </c>
    </row>
    <row r="287" spans="1:14" ht="14.4" customHeight="1" x14ac:dyDescent="0.3">
      <c r="A287" s="653" t="s">
        <v>505</v>
      </c>
      <c r="B287" s="654" t="s">
        <v>506</v>
      </c>
      <c r="C287" s="655" t="s">
        <v>515</v>
      </c>
      <c r="D287" s="656" t="s">
        <v>2590</v>
      </c>
      <c r="E287" s="655" t="s">
        <v>521</v>
      </c>
      <c r="F287" s="656" t="s">
        <v>2592</v>
      </c>
      <c r="G287" s="655" t="s">
        <v>567</v>
      </c>
      <c r="H287" s="655" t="s">
        <v>1532</v>
      </c>
      <c r="I287" s="655" t="s">
        <v>1015</v>
      </c>
      <c r="J287" s="655" t="s">
        <v>1533</v>
      </c>
      <c r="K287" s="655"/>
      <c r="L287" s="657">
        <v>151.80498608971499</v>
      </c>
      <c r="M287" s="657">
        <v>18</v>
      </c>
      <c r="N287" s="658">
        <v>2732.4897496148697</v>
      </c>
    </row>
    <row r="288" spans="1:14" ht="14.4" customHeight="1" x14ac:dyDescent="0.3">
      <c r="A288" s="653" t="s">
        <v>505</v>
      </c>
      <c r="B288" s="654" t="s">
        <v>506</v>
      </c>
      <c r="C288" s="655" t="s">
        <v>515</v>
      </c>
      <c r="D288" s="656" t="s">
        <v>2590</v>
      </c>
      <c r="E288" s="655" t="s">
        <v>521</v>
      </c>
      <c r="F288" s="656" t="s">
        <v>2592</v>
      </c>
      <c r="G288" s="655" t="s">
        <v>567</v>
      </c>
      <c r="H288" s="655" t="s">
        <v>1534</v>
      </c>
      <c r="I288" s="655" t="s">
        <v>1535</v>
      </c>
      <c r="J288" s="655" t="s">
        <v>1462</v>
      </c>
      <c r="K288" s="655" t="s">
        <v>1536</v>
      </c>
      <c r="L288" s="657">
        <v>52.129631408898774</v>
      </c>
      <c r="M288" s="657">
        <v>3</v>
      </c>
      <c r="N288" s="658">
        <v>156.38889422669632</v>
      </c>
    </row>
    <row r="289" spans="1:14" ht="14.4" customHeight="1" x14ac:dyDescent="0.3">
      <c r="A289" s="653" t="s">
        <v>505</v>
      </c>
      <c r="B289" s="654" t="s">
        <v>506</v>
      </c>
      <c r="C289" s="655" t="s">
        <v>515</v>
      </c>
      <c r="D289" s="656" t="s">
        <v>2590</v>
      </c>
      <c r="E289" s="655" t="s">
        <v>521</v>
      </c>
      <c r="F289" s="656" t="s">
        <v>2592</v>
      </c>
      <c r="G289" s="655" t="s">
        <v>567</v>
      </c>
      <c r="H289" s="655" t="s">
        <v>1537</v>
      </c>
      <c r="I289" s="655" t="s">
        <v>1015</v>
      </c>
      <c r="J289" s="655" t="s">
        <v>1538</v>
      </c>
      <c r="K289" s="655"/>
      <c r="L289" s="657">
        <v>449.85984178581305</v>
      </c>
      <c r="M289" s="657">
        <v>13</v>
      </c>
      <c r="N289" s="658">
        <v>5848.1779432155699</v>
      </c>
    </row>
    <row r="290" spans="1:14" ht="14.4" customHeight="1" x14ac:dyDescent="0.3">
      <c r="A290" s="653" t="s">
        <v>505</v>
      </c>
      <c r="B290" s="654" t="s">
        <v>506</v>
      </c>
      <c r="C290" s="655" t="s">
        <v>515</v>
      </c>
      <c r="D290" s="656" t="s">
        <v>2590</v>
      </c>
      <c r="E290" s="655" t="s">
        <v>521</v>
      </c>
      <c r="F290" s="656" t="s">
        <v>2592</v>
      </c>
      <c r="G290" s="655" t="s">
        <v>567</v>
      </c>
      <c r="H290" s="655" t="s">
        <v>1539</v>
      </c>
      <c r="I290" s="655" t="s">
        <v>1540</v>
      </c>
      <c r="J290" s="655" t="s">
        <v>1541</v>
      </c>
      <c r="K290" s="655" t="s">
        <v>1542</v>
      </c>
      <c r="L290" s="657">
        <v>250.8</v>
      </c>
      <c r="M290" s="657">
        <v>1</v>
      </c>
      <c r="N290" s="658">
        <v>250.8</v>
      </c>
    </row>
    <row r="291" spans="1:14" ht="14.4" customHeight="1" x14ac:dyDescent="0.3">
      <c r="A291" s="653" t="s">
        <v>505</v>
      </c>
      <c r="B291" s="654" t="s">
        <v>506</v>
      </c>
      <c r="C291" s="655" t="s">
        <v>515</v>
      </c>
      <c r="D291" s="656" t="s">
        <v>2590</v>
      </c>
      <c r="E291" s="655" t="s">
        <v>521</v>
      </c>
      <c r="F291" s="656" t="s">
        <v>2592</v>
      </c>
      <c r="G291" s="655" t="s">
        <v>567</v>
      </c>
      <c r="H291" s="655" t="s">
        <v>1543</v>
      </c>
      <c r="I291" s="655" t="s">
        <v>1015</v>
      </c>
      <c r="J291" s="655" t="s">
        <v>1544</v>
      </c>
      <c r="K291" s="655"/>
      <c r="L291" s="657">
        <v>306.48109390123523</v>
      </c>
      <c r="M291" s="657">
        <v>1</v>
      </c>
      <c r="N291" s="658">
        <v>306.48109390123523</v>
      </c>
    </row>
    <row r="292" spans="1:14" ht="14.4" customHeight="1" x14ac:dyDescent="0.3">
      <c r="A292" s="653" t="s">
        <v>505</v>
      </c>
      <c r="B292" s="654" t="s">
        <v>506</v>
      </c>
      <c r="C292" s="655" t="s">
        <v>515</v>
      </c>
      <c r="D292" s="656" t="s">
        <v>2590</v>
      </c>
      <c r="E292" s="655" t="s">
        <v>521</v>
      </c>
      <c r="F292" s="656" t="s">
        <v>2592</v>
      </c>
      <c r="G292" s="655" t="s">
        <v>567</v>
      </c>
      <c r="H292" s="655" t="s">
        <v>1545</v>
      </c>
      <c r="I292" s="655" t="s">
        <v>1546</v>
      </c>
      <c r="J292" s="655" t="s">
        <v>1547</v>
      </c>
      <c r="K292" s="655" t="s">
        <v>1548</v>
      </c>
      <c r="L292" s="657">
        <v>226.65999999999991</v>
      </c>
      <c r="M292" s="657">
        <v>2</v>
      </c>
      <c r="N292" s="658">
        <v>453.31999999999982</v>
      </c>
    </row>
    <row r="293" spans="1:14" ht="14.4" customHeight="1" x14ac:dyDescent="0.3">
      <c r="A293" s="653" t="s">
        <v>505</v>
      </c>
      <c r="B293" s="654" t="s">
        <v>506</v>
      </c>
      <c r="C293" s="655" t="s">
        <v>515</v>
      </c>
      <c r="D293" s="656" t="s">
        <v>2590</v>
      </c>
      <c r="E293" s="655" t="s">
        <v>521</v>
      </c>
      <c r="F293" s="656" t="s">
        <v>2592</v>
      </c>
      <c r="G293" s="655" t="s">
        <v>567</v>
      </c>
      <c r="H293" s="655" t="s">
        <v>1549</v>
      </c>
      <c r="I293" s="655" t="s">
        <v>1550</v>
      </c>
      <c r="J293" s="655" t="s">
        <v>1551</v>
      </c>
      <c r="K293" s="655" t="s">
        <v>1552</v>
      </c>
      <c r="L293" s="657">
        <v>74.220000000000013</v>
      </c>
      <c r="M293" s="657">
        <v>5</v>
      </c>
      <c r="N293" s="658">
        <v>371.10000000000008</v>
      </c>
    </row>
    <row r="294" spans="1:14" ht="14.4" customHeight="1" x14ac:dyDescent="0.3">
      <c r="A294" s="653" t="s">
        <v>505</v>
      </c>
      <c r="B294" s="654" t="s">
        <v>506</v>
      </c>
      <c r="C294" s="655" t="s">
        <v>515</v>
      </c>
      <c r="D294" s="656" t="s">
        <v>2590</v>
      </c>
      <c r="E294" s="655" t="s">
        <v>521</v>
      </c>
      <c r="F294" s="656" t="s">
        <v>2592</v>
      </c>
      <c r="G294" s="655" t="s">
        <v>567</v>
      </c>
      <c r="H294" s="655" t="s">
        <v>1553</v>
      </c>
      <c r="I294" s="655" t="s">
        <v>1554</v>
      </c>
      <c r="J294" s="655" t="s">
        <v>1555</v>
      </c>
      <c r="K294" s="655" t="s">
        <v>1556</v>
      </c>
      <c r="L294" s="657">
        <v>28.839999999999989</v>
      </c>
      <c r="M294" s="657">
        <v>1</v>
      </c>
      <c r="N294" s="658">
        <v>28.839999999999989</v>
      </c>
    </row>
    <row r="295" spans="1:14" ht="14.4" customHeight="1" x14ac:dyDescent="0.3">
      <c r="A295" s="653" t="s">
        <v>505</v>
      </c>
      <c r="B295" s="654" t="s">
        <v>506</v>
      </c>
      <c r="C295" s="655" t="s">
        <v>515</v>
      </c>
      <c r="D295" s="656" t="s">
        <v>2590</v>
      </c>
      <c r="E295" s="655" t="s">
        <v>521</v>
      </c>
      <c r="F295" s="656" t="s">
        <v>2592</v>
      </c>
      <c r="G295" s="655" t="s">
        <v>567</v>
      </c>
      <c r="H295" s="655" t="s">
        <v>1557</v>
      </c>
      <c r="I295" s="655" t="s">
        <v>1015</v>
      </c>
      <c r="J295" s="655" t="s">
        <v>1558</v>
      </c>
      <c r="K295" s="655"/>
      <c r="L295" s="657">
        <v>90.834000000000003</v>
      </c>
      <c r="M295" s="657">
        <v>1</v>
      </c>
      <c r="N295" s="658">
        <v>90.834000000000003</v>
      </c>
    </row>
    <row r="296" spans="1:14" ht="14.4" customHeight="1" x14ac:dyDescent="0.3">
      <c r="A296" s="653" t="s">
        <v>505</v>
      </c>
      <c r="B296" s="654" t="s">
        <v>506</v>
      </c>
      <c r="C296" s="655" t="s">
        <v>515</v>
      </c>
      <c r="D296" s="656" t="s">
        <v>2590</v>
      </c>
      <c r="E296" s="655" t="s">
        <v>521</v>
      </c>
      <c r="F296" s="656" t="s">
        <v>2592</v>
      </c>
      <c r="G296" s="655" t="s">
        <v>567</v>
      </c>
      <c r="H296" s="655" t="s">
        <v>1559</v>
      </c>
      <c r="I296" s="655" t="s">
        <v>1015</v>
      </c>
      <c r="J296" s="655" t="s">
        <v>1560</v>
      </c>
      <c r="K296" s="655"/>
      <c r="L296" s="657">
        <v>369.87847868334893</v>
      </c>
      <c r="M296" s="657">
        <v>1</v>
      </c>
      <c r="N296" s="658">
        <v>369.87847868334893</v>
      </c>
    </row>
    <row r="297" spans="1:14" ht="14.4" customHeight="1" x14ac:dyDescent="0.3">
      <c r="A297" s="653" t="s">
        <v>505</v>
      </c>
      <c r="B297" s="654" t="s">
        <v>506</v>
      </c>
      <c r="C297" s="655" t="s">
        <v>515</v>
      </c>
      <c r="D297" s="656" t="s">
        <v>2590</v>
      </c>
      <c r="E297" s="655" t="s">
        <v>521</v>
      </c>
      <c r="F297" s="656" t="s">
        <v>2592</v>
      </c>
      <c r="G297" s="655" t="s">
        <v>567</v>
      </c>
      <c r="H297" s="655" t="s">
        <v>1561</v>
      </c>
      <c r="I297" s="655" t="s">
        <v>1562</v>
      </c>
      <c r="J297" s="655" t="s">
        <v>1563</v>
      </c>
      <c r="K297" s="655" t="s">
        <v>1564</v>
      </c>
      <c r="L297" s="657">
        <v>74.610000000000085</v>
      </c>
      <c r="M297" s="657">
        <v>1</v>
      </c>
      <c r="N297" s="658">
        <v>74.610000000000085</v>
      </c>
    </row>
    <row r="298" spans="1:14" ht="14.4" customHeight="1" x14ac:dyDescent="0.3">
      <c r="A298" s="653" t="s">
        <v>505</v>
      </c>
      <c r="B298" s="654" t="s">
        <v>506</v>
      </c>
      <c r="C298" s="655" t="s">
        <v>515</v>
      </c>
      <c r="D298" s="656" t="s">
        <v>2590</v>
      </c>
      <c r="E298" s="655" t="s">
        <v>521</v>
      </c>
      <c r="F298" s="656" t="s">
        <v>2592</v>
      </c>
      <c r="G298" s="655" t="s">
        <v>567</v>
      </c>
      <c r="H298" s="655" t="s">
        <v>1565</v>
      </c>
      <c r="I298" s="655" t="s">
        <v>1566</v>
      </c>
      <c r="J298" s="655" t="s">
        <v>1567</v>
      </c>
      <c r="K298" s="655" t="s">
        <v>1568</v>
      </c>
      <c r="L298" s="657">
        <v>3548.5772606803716</v>
      </c>
      <c r="M298" s="657">
        <v>1</v>
      </c>
      <c r="N298" s="658">
        <v>3548.5772606803716</v>
      </c>
    </row>
    <row r="299" spans="1:14" ht="14.4" customHeight="1" x14ac:dyDescent="0.3">
      <c r="A299" s="653" t="s">
        <v>505</v>
      </c>
      <c r="B299" s="654" t="s">
        <v>506</v>
      </c>
      <c r="C299" s="655" t="s">
        <v>515</v>
      </c>
      <c r="D299" s="656" t="s">
        <v>2590</v>
      </c>
      <c r="E299" s="655" t="s">
        <v>521</v>
      </c>
      <c r="F299" s="656" t="s">
        <v>2592</v>
      </c>
      <c r="G299" s="655" t="s">
        <v>567</v>
      </c>
      <c r="H299" s="655" t="s">
        <v>1569</v>
      </c>
      <c r="I299" s="655" t="s">
        <v>1015</v>
      </c>
      <c r="J299" s="655" t="s">
        <v>1570</v>
      </c>
      <c r="K299" s="655"/>
      <c r="L299" s="657">
        <v>170.65999999999997</v>
      </c>
      <c r="M299" s="657">
        <v>2</v>
      </c>
      <c r="N299" s="658">
        <v>341.31999999999994</v>
      </c>
    </row>
    <row r="300" spans="1:14" ht="14.4" customHeight="1" x14ac:dyDescent="0.3">
      <c r="A300" s="653" t="s">
        <v>505</v>
      </c>
      <c r="B300" s="654" t="s">
        <v>506</v>
      </c>
      <c r="C300" s="655" t="s">
        <v>515</v>
      </c>
      <c r="D300" s="656" t="s">
        <v>2590</v>
      </c>
      <c r="E300" s="655" t="s">
        <v>521</v>
      </c>
      <c r="F300" s="656" t="s">
        <v>2592</v>
      </c>
      <c r="G300" s="655" t="s">
        <v>567</v>
      </c>
      <c r="H300" s="655" t="s">
        <v>1571</v>
      </c>
      <c r="I300" s="655" t="s">
        <v>1015</v>
      </c>
      <c r="J300" s="655" t="s">
        <v>1572</v>
      </c>
      <c r="K300" s="655"/>
      <c r="L300" s="657">
        <v>296.46999999999997</v>
      </c>
      <c r="M300" s="657">
        <v>3</v>
      </c>
      <c r="N300" s="658">
        <v>889.40999999999985</v>
      </c>
    </row>
    <row r="301" spans="1:14" ht="14.4" customHeight="1" x14ac:dyDescent="0.3">
      <c r="A301" s="653" t="s">
        <v>505</v>
      </c>
      <c r="B301" s="654" t="s">
        <v>506</v>
      </c>
      <c r="C301" s="655" t="s">
        <v>515</v>
      </c>
      <c r="D301" s="656" t="s">
        <v>2590</v>
      </c>
      <c r="E301" s="655" t="s">
        <v>521</v>
      </c>
      <c r="F301" s="656" t="s">
        <v>2592</v>
      </c>
      <c r="G301" s="655" t="s">
        <v>567</v>
      </c>
      <c r="H301" s="655" t="s">
        <v>1573</v>
      </c>
      <c r="I301" s="655" t="s">
        <v>1574</v>
      </c>
      <c r="J301" s="655" t="s">
        <v>1575</v>
      </c>
      <c r="K301" s="655" t="s">
        <v>1576</v>
      </c>
      <c r="L301" s="657">
        <v>105.00000000000006</v>
      </c>
      <c r="M301" s="657">
        <v>1</v>
      </c>
      <c r="N301" s="658">
        <v>105.00000000000006</v>
      </c>
    </row>
    <row r="302" spans="1:14" ht="14.4" customHeight="1" x14ac:dyDescent="0.3">
      <c r="A302" s="653" t="s">
        <v>505</v>
      </c>
      <c r="B302" s="654" t="s">
        <v>506</v>
      </c>
      <c r="C302" s="655" t="s">
        <v>515</v>
      </c>
      <c r="D302" s="656" t="s">
        <v>2590</v>
      </c>
      <c r="E302" s="655" t="s">
        <v>521</v>
      </c>
      <c r="F302" s="656" t="s">
        <v>2592</v>
      </c>
      <c r="G302" s="655" t="s">
        <v>567</v>
      </c>
      <c r="H302" s="655" t="s">
        <v>1577</v>
      </c>
      <c r="I302" s="655" t="s">
        <v>1015</v>
      </c>
      <c r="J302" s="655" t="s">
        <v>1578</v>
      </c>
      <c r="K302" s="655"/>
      <c r="L302" s="657">
        <v>447.97999999999996</v>
      </c>
      <c r="M302" s="657">
        <v>1</v>
      </c>
      <c r="N302" s="658">
        <v>447.97999999999996</v>
      </c>
    </row>
    <row r="303" spans="1:14" ht="14.4" customHeight="1" x14ac:dyDescent="0.3">
      <c r="A303" s="653" t="s">
        <v>505</v>
      </c>
      <c r="B303" s="654" t="s">
        <v>506</v>
      </c>
      <c r="C303" s="655" t="s">
        <v>515</v>
      </c>
      <c r="D303" s="656" t="s">
        <v>2590</v>
      </c>
      <c r="E303" s="655" t="s">
        <v>521</v>
      </c>
      <c r="F303" s="656" t="s">
        <v>2592</v>
      </c>
      <c r="G303" s="655" t="s">
        <v>567</v>
      </c>
      <c r="H303" s="655" t="s">
        <v>1579</v>
      </c>
      <c r="I303" s="655" t="s">
        <v>1015</v>
      </c>
      <c r="J303" s="655" t="s">
        <v>1580</v>
      </c>
      <c r="K303" s="655" t="s">
        <v>1581</v>
      </c>
      <c r="L303" s="657">
        <v>221.1525636593563</v>
      </c>
      <c r="M303" s="657">
        <v>1</v>
      </c>
      <c r="N303" s="658">
        <v>221.1525636593563</v>
      </c>
    </row>
    <row r="304" spans="1:14" ht="14.4" customHeight="1" x14ac:dyDescent="0.3">
      <c r="A304" s="653" t="s">
        <v>505</v>
      </c>
      <c r="B304" s="654" t="s">
        <v>506</v>
      </c>
      <c r="C304" s="655" t="s">
        <v>515</v>
      </c>
      <c r="D304" s="656" t="s">
        <v>2590</v>
      </c>
      <c r="E304" s="655" t="s">
        <v>521</v>
      </c>
      <c r="F304" s="656" t="s">
        <v>2592</v>
      </c>
      <c r="G304" s="655" t="s">
        <v>567</v>
      </c>
      <c r="H304" s="655" t="s">
        <v>1582</v>
      </c>
      <c r="I304" s="655" t="s">
        <v>1015</v>
      </c>
      <c r="J304" s="655" t="s">
        <v>1583</v>
      </c>
      <c r="K304" s="655"/>
      <c r="L304" s="657">
        <v>88.21</v>
      </c>
      <c r="M304" s="657">
        <v>2</v>
      </c>
      <c r="N304" s="658">
        <v>176.42</v>
      </c>
    </row>
    <row r="305" spans="1:14" ht="14.4" customHeight="1" x14ac:dyDescent="0.3">
      <c r="A305" s="653" t="s">
        <v>505</v>
      </c>
      <c r="B305" s="654" t="s">
        <v>506</v>
      </c>
      <c r="C305" s="655" t="s">
        <v>515</v>
      </c>
      <c r="D305" s="656" t="s">
        <v>2590</v>
      </c>
      <c r="E305" s="655" t="s">
        <v>521</v>
      </c>
      <c r="F305" s="656" t="s">
        <v>2592</v>
      </c>
      <c r="G305" s="655" t="s">
        <v>567</v>
      </c>
      <c r="H305" s="655" t="s">
        <v>1584</v>
      </c>
      <c r="I305" s="655" t="s">
        <v>1015</v>
      </c>
      <c r="J305" s="655" t="s">
        <v>1585</v>
      </c>
      <c r="K305" s="655"/>
      <c r="L305" s="657">
        <v>64.541921651538914</v>
      </c>
      <c r="M305" s="657">
        <v>4</v>
      </c>
      <c r="N305" s="658">
        <v>258.16768660615566</v>
      </c>
    </row>
    <row r="306" spans="1:14" ht="14.4" customHeight="1" x14ac:dyDescent="0.3">
      <c r="A306" s="653" t="s">
        <v>505</v>
      </c>
      <c r="B306" s="654" t="s">
        <v>506</v>
      </c>
      <c r="C306" s="655" t="s">
        <v>515</v>
      </c>
      <c r="D306" s="656" t="s">
        <v>2590</v>
      </c>
      <c r="E306" s="655" t="s">
        <v>521</v>
      </c>
      <c r="F306" s="656" t="s">
        <v>2592</v>
      </c>
      <c r="G306" s="655" t="s">
        <v>567</v>
      </c>
      <c r="H306" s="655" t="s">
        <v>1586</v>
      </c>
      <c r="I306" s="655" t="s">
        <v>1587</v>
      </c>
      <c r="J306" s="655" t="s">
        <v>1588</v>
      </c>
      <c r="K306" s="655" t="s">
        <v>1589</v>
      </c>
      <c r="L306" s="657">
        <v>366.47666666666669</v>
      </c>
      <c r="M306" s="657">
        <v>1</v>
      </c>
      <c r="N306" s="658">
        <v>366.47666666666669</v>
      </c>
    </row>
    <row r="307" spans="1:14" ht="14.4" customHeight="1" x14ac:dyDescent="0.3">
      <c r="A307" s="653" t="s">
        <v>505</v>
      </c>
      <c r="B307" s="654" t="s">
        <v>506</v>
      </c>
      <c r="C307" s="655" t="s">
        <v>515</v>
      </c>
      <c r="D307" s="656" t="s">
        <v>2590</v>
      </c>
      <c r="E307" s="655" t="s">
        <v>521</v>
      </c>
      <c r="F307" s="656" t="s">
        <v>2592</v>
      </c>
      <c r="G307" s="655" t="s">
        <v>567</v>
      </c>
      <c r="H307" s="655" t="s">
        <v>1590</v>
      </c>
      <c r="I307" s="655" t="s">
        <v>1591</v>
      </c>
      <c r="J307" s="655" t="s">
        <v>1592</v>
      </c>
      <c r="K307" s="655" t="s">
        <v>1593</v>
      </c>
      <c r="L307" s="657">
        <v>107.53999999999999</v>
      </c>
      <c r="M307" s="657">
        <v>1</v>
      </c>
      <c r="N307" s="658">
        <v>107.53999999999999</v>
      </c>
    </row>
    <row r="308" spans="1:14" ht="14.4" customHeight="1" x14ac:dyDescent="0.3">
      <c r="A308" s="653" t="s">
        <v>505</v>
      </c>
      <c r="B308" s="654" t="s">
        <v>506</v>
      </c>
      <c r="C308" s="655" t="s">
        <v>515</v>
      </c>
      <c r="D308" s="656" t="s">
        <v>2590</v>
      </c>
      <c r="E308" s="655" t="s">
        <v>521</v>
      </c>
      <c r="F308" s="656" t="s">
        <v>2592</v>
      </c>
      <c r="G308" s="655" t="s">
        <v>567</v>
      </c>
      <c r="H308" s="655" t="s">
        <v>1594</v>
      </c>
      <c r="I308" s="655" t="s">
        <v>1595</v>
      </c>
      <c r="J308" s="655" t="s">
        <v>562</v>
      </c>
      <c r="K308" s="655" t="s">
        <v>1596</v>
      </c>
      <c r="L308" s="657">
        <v>107.33071033865306</v>
      </c>
      <c r="M308" s="657">
        <v>2</v>
      </c>
      <c r="N308" s="658">
        <v>214.66142067730613</v>
      </c>
    </row>
    <row r="309" spans="1:14" ht="14.4" customHeight="1" x14ac:dyDescent="0.3">
      <c r="A309" s="653" t="s">
        <v>505</v>
      </c>
      <c r="B309" s="654" t="s">
        <v>506</v>
      </c>
      <c r="C309" s="655" t="s">
        <v>515</v>
      </c>
      <c r="D309" s="656" t="s">
        <v>2590</v>
      </c>
      <c r="E309" s="655" t="s">
        <v>521</v>
      </c>
      <c r="F309" s="656" t="s">
        <v>2592</v>
      </c>
      <c r="G309" s="655" t="s">
        <v>567</v>
      </c>
      <c r="H309" s="655" t="s">
        <v>1597</v>
      </c>
      <c r="I309" s="655" t="s">
        <v>1598</v>
      </c>
      <c r="J309" s="655" t="s">
        <v>1599</v>
      </c>
      <c r="K309" s="655" t="s">
        <v>1600</v>
      </c>
      <c r="L309" s="657">
        <v>114.06999999999995</v>
      </c>
      <c r="M309" s="657">
        <v>1</v>
      </c>
      <c r="N309" s="658">
        <v>114.06999999999995</v>
      </c>
    </row>
    <row r="310" spans="1:14" ht="14.4" customHeight="1" x14ac:dyDescent="0.3">
      <c r="A310" s="653" t="s">
        <v>505</v>
      </c>
      <c r="B310" s="654" t="s">
        <v>506</v>
      </c>
      <c r="C310" s="655" t="s">
        <v>515</v>
      </c>
      <c r="D310" s="656" t="s">
        <v>2590</v>
      </c>
      <c r="E310" s="655" t="s">
        <v>521</v>
      </c>
      <c r="F310" s="656" t="s">
        <v>2592</v>
      </c>
      <c r="G310" s="655" t="s">
        <v>567</v>
      </c>
      <c r="H310" s="655" t="s">
        <v>1601</v>
      </c>
      <c r="I310" s="655" t="s">
        <v>1601</v>
      </c>
      <c r="J310" s="655" t="s">
        <v>1602</v>
      </c>
      <c r="K310" s="655" t="s">
        <v>1603</v>
      </c>
      <c r="L310" s="657">
        <v>108.69960447439318</v>
      </c>
      <c r="M310" s="657">
        <v>3</v>
      </c>
      <c r="N310" s="658">
        <v>326.09881342317954</v>
      </c>
    </row>
    <row r="311" spans="1:14" ht="14.4" customHeight="1" x14ac:dyDescent="0.3">
      <c r="A311" s="653" t="s">
        <v>505</v>
      </c>
      <c r="B311" s="654" t="s">
        <v>506</v>
      </c>
      <c r="C311" s="655" t="s">
        <v>515</v>
      </c>
      <c r="D311" s="656" t="s">
        <v>2590</v>
      </c>
      <c r="E311" s="655" t="s">
        <v>521</v>
      </c>
      <c r="F311" s="656" t="s">
        <v>2592</v>
      </c>
      <c r="G311" s="655" t="s">
        <v>567</v>
      </c>
      <c r="H311" s="655" t="s">
        <v>1604</v>
      </c>
      <c r="I311" s="655" t="s">
        <v>1604</v>
      </c>
      <c r="J311" s="655" t="s">
        <v>1605</v>
      </c>
      <c r="K311" s="655" t="s">
        <v>1606</v>
      </c>
      <c r="L311" s="657">
        <v>58.66999999999998</v>
      </c>
      <c r="M311" s="657">
        <v>2</v>
      </c>
      <c r="N311" s="658">
        <v>117.33999999999996</v>
      </c>
    </row>
    <row r="312" spans="1:14" ht="14.4" customHeight="1" x14ac:dyDescent="0.3">
      <c r="A312" s="653" t="s">
        <v>505</v>
      </c>
      <c r="B312" s="654" t="s">
        <v>506</v>
      </c>
      <c r="C312" s="655" t="s">
        <v>515</v>
      </c>
      <c r="D312" s="656" t="s">
        <v>2590</v>
      </c>
      <c r="E312" s="655" t="s">
        <v>521</v>
      </c>
      <c r="F312" s="656" t="s">
        <v>2592</v>
      </c>
      <c r="G312" s="655" t="s">
        <v>567</v>
      </c>
      <c r="H312" s="655" t="s">
        <v>1607</v>
      </c>
      <c r="I312" s="655" t="s">
        <v>1607</v>
      </c>
      <c r="J312" s="655" t="s">
        <v>1608</v>
      </c>
      <c r="K312" s="655" t="s">
        <v>1609</v>
      </c>
      <c r="L312" s="657">
        <v>1803.68</v>
      </c>
      <c r="M312" s="657">
        <v>1</v>
      </c>
      <c r="N312" s="658">
        <v>1803.68</v>
      </c>
    </row>
    <row r="313" spans="1:14" ht="14.4" customHeight="1" x14ac:dyDescent="0.3">
      <c r="A313" s="653" t="s">
        <v>505</v>
      </c>
      <c r="B313" s="654" t="s">
        <v>506</v>
      </c>
      <c r="C313" s="655" t="s">
        <v>515</v>
      </c>
      <c r="D313" s="656" t="s">
        <v>2590</v>
      </c>
      <c r="E313" s="655" t="s">
        <v>521</v>
      </c>
      <c r="F313" s="656" t="s">
        <v>2592</v>
      </c>
      <c r="G313" s="655" t="s">
        <v>567</v>
      </c>
      <c r="H313" s="655" t="s">
        <v>1610</v>
      </c>
      <c r="I313" s="655" t="s">
        <v>1610</v>
      </c>
      <c r="J313" s="655" t="s">
        <v>1611</v>
      </c>
      <c r="K313" s="655" t="s">
        <v>1612</v>
      </c>
      <c r="L313" s="657">
        <v>1489.09</v>
      </c>
      <c r="M313" s="657">
        <v>1</v>
      </c>
      <c r="N313" s="658">
        <v>1489.09</v>
      </c>
    </row>
    <row r="314" spans="1:14" ht="14.4" customHeight="1" x14ac:dyDescent="0.3">
      <c r="A314" s="653" t="s">
        <v>505</v>
      </c>
      <c r="B314" s="654" t="s">
        <v>506</v>
      </c>
      <c r="C314" s="655" t="s">
        <v>515</v>
      </c>
      <c r="D314" s="656" t="s">
        <v>2590</v>
      </c>
      <c r="E314" s="655" t="s">
        <v>521</v>
      </c>
      <c r="F314" s="656" t="s">
        <v>2592</v>
      </c>
      <c r="G314" s="655" t="s">
        <v>567</v>
      </c>
      <c r="H314" s="655" t="s">
        <v>1613</v>
      </c>
      <c r="I314" s="655" t="s">
        <v>1614</v>
      </c>
      <c r="J314" s="655" t="s">
        <v>795</v>
      </c>
      <c r="K314" s="655" t="s">
        <v>1355</v>
      </c>
      <c r="L314" s="657">
        <v>114.32</v>
      </c>
      <c r="M314" s="657">
        <v>2</v>
      </c>
      <c r="N314" s="658">
        <v>228.64</v>
      </c>
    </row>
    <row r="315" spans="1:14" ht="14.4" customHeight="1" x14ac:dyDescent="0.3">
      <c r="A315" s="653" t="s">
        <v>505</v>
      </c>
      <c r="B315" s="654" t="s">
        <v>506</v>
      </c>
      <c r="C315" s="655" t="s">
        <v>515</v>
      </c>
      <c r="D315" s="656" t="s">
        <v>2590</v>
      </c>
      <c r="E315" s="655" t="s">
        <v>521</v>
      </c>
      <c r="F315" s="656" t="s">
        <v>2592</v>
      </c>
      <c r="G315" s="655" t="s">
        <v>567</v>
      </c>
      <c r="H315" s="655" t="s">
        <v>1615</v>
      </c>
      <c r="I315" s="655" t="s">
        <v>1615</v>
      </c>
      <c r="J315" s="655" t="s">
        <v>1616</v>
      </c>
      <c r="K315" s="655" t="s">
        <v>1617</v>
      </c>
      <c r="L315" s="657">
        <v>47.532857142857154</v>
      </c>
      <c r="M315" s="657">
        <v>7</v>
      </c>
      <c r="N315" s="658">
        <v>332.73000000000008</v>
      </c>
    </row>
    <row r="316" spans="1:14" ht="14.4" customHeight="1" x14ac:dyDescent="0.3">
      <c r="A316" s="653" t="s">
        <v>505</v>
      </c>
      <c r="B316" s="654" t="s">
        <v>506</v>
      </c>
      <c r="C316" s="655" t="s">
        <v>515</v>
      </c>
      <c r="D316" s="656" t="s">
        <v>2590</v>
      </c>
      <c r="E316" s="655" t="s">
        <v>521</v>
      </c>
      <c r="F316" s="656" t="s">
        <v>2592</v>
      </c>
      <c r="G316" s="655" t="s">
        <v>567</v>
      </c>
      <c r="H316" s="655" t="s">
        <v>1618</v>
      </c>
      <c r="I316" s="655" t="s">
        <v>1619</v>
      </c>
      <c r="J316" s="655" t="s">
        <v>1620</v>
      </c>
      <c r="K316" s="655" t="s">
        <v>1621</v>
      </c>
      <c r="L316" s="657">
        <v>98.050000000000011</v>
      </c>
      <c r="M316" s="657">
        <v>1</v>
      </c>
      <c r="N316" s="658">
        <v>98.050000000000011</v>
      </c>
    </row>
    <row r="317" spans="1:14" ht="14.4" customHeight="1" x14ac:dyDescent="0.3">
      <c r="A317" s="653" t="s">
        <v>505</v>
      </c>
      <c r="B317" s="654" t="s">
        <v>506</v>
      </c>
      <c r="C317" s="655" t="s">
        <v>515</v>
      </c>
      <c r="D317" s="656" t="s">
        <v>2590</v>
      </c>
      <c r="E317" s="655" t="s">
        <v>521</v>
      </c>
      <c r="F317" s="656" t="s">
        <v>2592</v>
      </c>
      <c r="G317" s="655" t="s">
        <v>567</v>
      </c>
      <c r="H317" s="655" t="s">
        <v>1622</v>
      </c>
      <c r="I317" s="655" t="s">
        <v>1015</v>
      </c>
      <c r="J317" s="655" t="s">
        <v>1623</v>
      </c>
      <c r="K317" s="655"/>
      <c r="L317" s="657">
        <v>735.06453583127086</v>
      </c>
      <c r="M317" s="657">
        <v>1</v>
      </c>
      <c r="N317" s="658">
        <v>735.06453583127086</v>
      </c>
    </row>
    <row r="318" spans="1:14" ht="14.4" customHeight="1" x14ac:dyDescent="0.3">
      <c r="A318" s="653" t="s">
        <v>505</v>
      </c>
      <c r="B318" s="654" t="s">
        <v>506</v>
      </c>
      <c r="C318" s="655" t="s">
        <v>515</v>
      </c>
      <c r="D318" s="656" t="s">
        <v>2590</v>
      </c>
      <c r="E318" s="655" t="s">
        <v>521</v>
      </c>
      <c r="F318" s="656" t="s">
        <v>2592</v>
      </c>
      <c r="G318" s="655" t="s">
        <v>567</v>
      </c>
      <c r="H318" s="655" t="s">
        <v>1624</v>
      </c>
      <c r="I318" s="655" t="s">
        <v>1625</v>
      </c>
      <c r="J318" s="655" t="s">
        <v>1626</v>
      </c>
      <c r="K318" s="655" t="s">
        <v>1627</v>
      </c>
      <c r="L318" s="657">
        <v>201.53999999999994</v>
      </c>
      <c r="M318" s="657">
        <v>1</v>
      </c>
      <c r="N318" s="658">
        <v>201.53999999999994</v>
      </c>
    </row>
    <row r="319" spans="1:14" ht="14.4" customHeight="1" x14ac:dyDescent="0.3">
      <c r="A319" s="653" t="s">
        <v>505</v>
      </c>
      <c r="B319" s="654" t="s">
        <v>506</v>
      </c>
      <c r="C319" s="655" t="s">
        <v>515</v>
      </c>
      <c r="D319" s="656" t="s">
        <v>2590</v>
      </c>
      <c r="E319" s="655" t="s">
        <v>521</v>
      </c>
      <c r="F319" s="656" t="s">
        <v>2592</v>
      </c>
      <c r="G319" s="655" t="s">
        <v>567</v>
      </c>
      <c r="H319" s="655" t="s">
        <v>1628</v>
      </c>
      <c r="I319" s="655" t="s">
        <v>1629</v>
      </c>
      <c r="J319" s="655" t="s">
        <v>1630</v>
      </c>
      <c r="K319" s="655" t="s">
        <v>1463</v>
      </c>
      <c r="L319" s="657">
        <v>126.50006929642225</v>
      </c>
      <c r="M319" s="657">
        <v>5</v>
      </c>
      <c r="N319" s="658">
        <v>632.50034648211124</v>
      </c>
    </row>
    <row r="320" spans="1:14" ht="14.4" customHeight="1" x14ac:dyDescent="0.3">
      <c r="A320" s="653" t="s">
        <v>505</v>
      </c>
      <c r="B320" s="654" t="s">
        <v>506</v>
      </c>
      <c r="C320" s="655" t="s">
        <v>515</v>
      </c>
      <c r="D320" s="656" t="s">
        <v>2590</v>
      </c>
      <c r="E320" s="655" t="s">
        <v>521</v>
      </c>
      <c r="F320" s="656" t="s">
        <v>2592</v>
      </c>
      <c r="G320" s="655" t="s">
        <v>567</v>
      </c>
      <c r="H320" s="655" t="s">
        <v>1631</v>
      </c>
      <c r="I320" s="655" t="s">
        <v>1632</v>
      </c>
      <c r="J320" s="655" t="s">
        <v>1633</v>
      </c>
      <c r="K320" s="655" t="s">
        <v>1634</v>
      </c>
      <c r="L320" s="657">
        <v>98.95</v>
      </c>
      <c r="M320" s="657">
        <v>2</v>
      </c>
      <c r="N320" s="658">
        <v>197.9</v>
      </c>
    </row>
    <row r="321" spans="1:14" ht="14.4" customHeight="1" x14ac:dyDescent="0.3">
      <c r="A321" s="653" t="s">
        <v>505</v>
      </c>
      <c r="B321" s="654" t="s">
        <v>506</v>
      </c>
      <c r="C321" s="655" t="s">
        <v>515</v>
      </c>
      <c r="D321" s="656" t="s">
        <v>2590</v>
      </c>
      <c r="E321" s="655" t="s">
        <v>521</v>
      </c>
      <c r="F321" s="656" t="s">
        <v>2592</v>
      </c>
      <c r="G321" s="655" t="s">
        <v>567</v>
      </c>
      <c r="H321" s="655" t="s">
        <v>1635</v>
      </c>
      <c r="I321" s="655" t="s">
        <v>1635</v>
      </c>
      <c r="J321" s="655" t="s">
        <v>1636</v>
      </c>
      <c r="K321" s="655" t="s">
        <v>1637</v>
      </c>
      <c r="L321" s="657">
        <v>298.84999999999991</v>
      </c>
      <c r="M321" s="657">
        <v>1</v>
      </c>
      <c r="N321" s="658">
        <v>298.84999999999991</v>
      </c>
    </row>
    <row r="322" spans="1:14" ht="14.4" customHeight="1" x14ac:dyDescent="0.3">
      <c r="A322" s="653" t="s">
        <v>505</v>
      </c>
      <c r="B322" s="654" t="s">
        <v>506</v>
      </c>
      <c r="C322" s="655" t="s">
        <v>515</v>
      </c>
      <c r="D322" s="656" t="s">
        <v>2590</v>
      </c>
      <c r="E322" s="655" t="s">
        <v>521</v>
      </c>
      <c r="F322" s="656" t="s">
        <v>2592</v>
      </c>
      <c r="G322" s="655" t="s">
        <v>567</v>
      </c>
      <c r="H322" s="655" t="s">
        <v>1638</v>
      </c>
      <c r="I322" s="655" t="s">
        <v>1638</v>
      </c>
      <c r="J322" s="655" t="s">
        <v>1639</v>
      </c>
      <c r="K322" s="655" t="s">
        <v>820</v>
      </c>
      <c r="L322" s="657">
        <v>81.258069906454239</v>
      </c>
      <c r="M322" s="657">
        <v>5</v>
      </c>
      <c r="N322" s="658">
        <v>406.29034953227119</v>
      </c>
    </row>
    <row r="323" spans="1:14" ht="14.4" customHeight="1" x14ac:dyDescent="0.3">
      <c r="A323" s="653" t="s">
        <v>505</v>
      </c>
      <c r="B323" s="654" t="s">
        <v>506</v>
      </c>
      <c r="C323" s="655" t="s">
        <v>515</v>
      </c>
      <c r="D323" s="656" t="s">
        <v>2590</v>
      </c>
      <c r="E323" s="655" t="s">
        <v>521</v>
      </c>
      <c r="F323" s="656" t="s">
        <v>2592</v>
      </c>
      <c r="G323" s="655" t="s">
        <v>567</v>
      </c>
      <c r="H323" s="655" t="s">
        <v>1640</v>
      </c>
      <c r="I323" s="655" t="s">
        <v>1641</v>
      </c>
      <c r="J323" s="655" t="s">
        <v>1642</v>
      </c>
      <c r="K323" s="655" t="s">
        <v>1643</v>
      </c>
      <c r="L323" s="657">
        <v>550.5</v>
      </c>
      <c r="M323" s="657">
        <v>1</v>
      </c>
      <c r="N323" s="658">
        <v>550.5</v>
      </c>
    </row>
    <row r="324" spans="1:14" ht="14.4" customHeight="1" x14ac:dyDescent="0.3">
      <c r="A324" s="653" t="s">
        <v>505</v>
      </c>
      <c r="B324" s="654" t="s">
        <v>506</v>
      </c>
      <c r="C324" s="655" t="s">
        <v>515</v>
      </c>
      <c r="D324" s="656" t="s">
        <v>2590</v>
      </c>
      <c r="E324" s="655" t="s">
        <v>521</v>
      </c>
      <c r="F324" s="656" t="s">
        <v>2592</v>
      </c>
      <c r="G324" s="655" t="s">
        <v>567</v>
      </c>
      <c r="H324" s="655" t="s">
        <v>1644</v>
      </c>
      <c r="I324" s="655" t="s">
        <v>1645</v>
      </c>
      <c r="J324" s="655" t="s">
        <v>1646</v>
      </c>
      <c r="K324" s="655" t="s">
        <v>1647</v>
      </c>
      <c r="L324" s="657">
        <v>129.69999999999996</v>
      </c>
      <c r="M324" s="657">
        <v>1</v>
      </c>
      <c r="N324" s="658">
        <v>129.69999999999996</v>
      </c>
    </row>
    <row r="325" spans="1:14" ht="14.4" customHeight="1" x14ac:dyDescent="0.3">
      <c r="A325" s="653" t="s">
        <v>505</v>
      </c>
      <c r="B325" s="654" t="s">
        <v>506</v>
      </c>
      <c r="C325" s="655" t="s">
        <v>515</v>
      </c>
      <c r="D325" s="656" t="s">
        <v>2590</v>
      </c>
      <c r="E325" s="655" t="s">
        <v>521</v>
      </c>
      <c r="F325" s="656" t="s">
        <v>2592</v>
      </c>
      <c r="G325" s="655" t="s">
        <v>567</v>
      </c>
      <c r="H325" s="655" t="s">
        <v>1648</v>
      </c>
      <c r="I325" s="655" t="s">
        <v>1015</v>
      </c>
      <c r="J325" s="655" t="s">
        <v>1649</v>
      </c>
      <c r="K325" s="655"/>
      <c r="L325" s="657">
        <v>193.375342432461</v>
      </c>
      <c r="M325" s="657">
        <v>11</v>
      </c>
      <c r="N325" s="658">
        <v>2127.1287667570709</v>
      </c>
    </row>
    <row r="326" spans="1:14" ht="14.4" customHeight="1" x14ac:dyDescent="0.3">
      <c r="A326" s="653" t="s">
        <v>505</v>
      </c>
      <c r="B326" s="654" t="s">
        <v>506</v>
      </c>
      <c r="C326" s="655" t="s">
        <v>515</v>
      </c>
      <c r="D326" s="656" t="s">
        <v>2590</v>
      </c>
      <c r="E326" s="655" t="s">
        <v>521</v>
      </c>
      <c r="F326" s="656" t="s">
        <v>2592</v>
      </c>
      <c r="G326" s="655" t="s">
        <v>567</v>
      </c>
      <c r="H326" s="655" t="s">
        <v>1650</v>
      </c>
      <c r="I326" s="655" t="s">
        <v>1015</v>
      </c>
      <c r="J326" s="655" t="s">
        <v>1651</v>
      </c>
      <c r="K326" s="655"/>
      <c r="L326" s="657">
        <v>376.43963125383783</v>
      </c>
      <c r="M326" s="657">
        <v>14</v>
      </c>
      <c r="N326" s="658">
        <v>5270.1548375537295</v>
      </c>
    </row>
    <row r="327" spans="1:14" ht="14.4" customHeight="1" x14ac:dyDescent="0.3">
      <c r="A327" s="653" t="s">
        <v>505</v>
      </c>
      <c r="B327" s="654" t="s">
        <v>506</v>
      </c>
      <c r="C327" s="655" t="s">
        <v>515</v>
      </c>
      <c r="D327" s="656" t="s">
        <v>2590</v>
      </c>
      <c r="E327" s="655" t="s">
        <v>521</v>
      </c>
      <c r="F327" s="656" t="s">
        <v>2592</v>
      </c>
      <c r="G327" s="655" t="s">
        <v>567</v>
      </c>
      <c r="H327" s="655" t="s">
        <v>1652</v>
      </c>
      <c r="I327" s="655" t="s">
        <v>1015</v>
      </c>
      <c r="J327" s="655" t="s">
        <v>1653</v>
      </c>
      <c r="K327" s="655"/>
      <c r="L327" s="657">
        <v>307.6137019230062</v>
      </c>
      <c r="M327" s="657">
        <v>20</v>
      </c>
      <c r="N327" s="658">
        <v>6152.2740384601238</v>
      </c>
    </row>
    <row r="328" spans="1:14" ht="14.4" customHeight="1" x14ac:dyDescent="0.3">
      <c r="A328" s="653" t="s">
        <v>505</v>
      </c>
      <c r="B328" s="654" t="s">
        <v>506</v>
      </c>
      <c r="C328" s="655" t="s">
        <v>515</v>
      </c>
      <c r="D328" s="656" t="s">
        <v>2590</v>
      </c>
      <c r="E328" s="655" t="s">
        <v>521</v>
      </c>
      <c r="F328" s="656" t="s">
        <v>2592</v>
      </c>
      <c r="G328" s="655" t="s">
        <v>567</v>
      </c>
      <c r="H328" s="655" t="s">
        <v>1654</v>
      </c>
      <c r="I328" s="655" t="s">
        <v>1015</v>
      </c>
      <c r="J328" s="655" t="s">
        <v>1655</v>
      </c>
      <c r="K328" s="655"/>
      <c r="L328" s="657">
        <v>124.34000000000005</v>
      </c>
      <c r="M328" s="657">
        <v>6</v>
      </c>
      <c r="N328" s="658">
        <v>746.0400000000003</v>
      </c>
    </row>
    <row r="329" spans="1:14" ht="14.4" customHeight="1" x14ac:dyDescent="0.3">
      <c r="A329" s="653" t="s">
        <v>505</v>
      </c>
      <c r="B329" s="654" t="s">
        <v>506</v>
      </c>
      <c r="C329" s="655" t="s">
        <v>515</v>
      </c>
      <c r="D329" s="656" t="s">
        <v>2590</v>
      </c>
      <c r="E329" s="655" t="s">
        <v>521</v>
      </c>
      <c r="F329" s="656" t="s">
        <v>2592</v>
      </c>
      <c r="G329" s="655" t="s">
        <v>567</v>
      </c>
      <c r="H329" s="655" t="s">
        <v>1656</v>
      </c>
      <c r="I329" s="655" t="s">
        <v>1656</v>
      </c>
      <c r="J329" s="655" t="s">
        <v>1657</v>
      </c>
      <c r="K329" s="655" t="s">
        <v>1067</v>
      </c>
      <c r="L329" s="657">
        <v>111.755</v>
      </c>
      <c r="M329" s="657">
        <v>2</v>
      </c>
      <c r="N329" s="658">
        <v>223.51</v>
      </c>
    </row>
    <row r="330" spans="1:14" ht="14.4" customHeight="1" x14ac:dyDescent="0.3">
      <c r="A330" s="653" t="s">
        <v>505</v>
      </c>
      <c r="B330" s="654" t="s">
        <v>506</v>
      </c>
      <c r="C330" s="655" t="s">
        <v>515</v>
      </c>
      <c r="D330" s="656" t="s">
        <v>2590</v>
      </c>
      <c r="E330" s="655" t="s">
        <v>521</v>
      </c>
      <c r="F330" s="656" t="s">
        <v>2592</v>
      </c>
      <c r="G330" s="655" t="s">
        <v>567</v>
      </c>
      <c r="H330" s="655" t="s">
        <v>1658</v>
      </c>
      <c r="I330" s="655" t="s">
        <v>1659</v>
      </c>
      <c r="J330" s="655" t="s">
        <v>1660</v>
      </c>
      <c r="K330" s="655" t="s">
        <v>1661</v>
      </c>
      <c r="L330" s="657">
        <v>180.69999999999993</v>
      </c>
      <c r="M330" s="657">
        <v>1</v>
      </c>
      <c r="N330" s="658">
        <v>180.69999999999993</v>
      </c>
    </row>
    <row r="331" spans="1:14" ht="14.4" customHeight="1" x14ac:dyDescent="0.3">
      <c r="A331" s="653" t="s">
        <v>505</v>
      </c>
      <c r="B331" s="654" t="s">
        <v>506</v>
      </c>
      <c r="C331" s="655" t="s">
        <v>515</v>
      </c>
      <c r="D331" s="656" t="s">
        <v>2590</v>
      </c>
      <c r="E331" s="655" t="s">
        <v>521</v>
      </c>
      <c r="F331" s="656" t="s">
        <v>2592</v>
      </c>
      <c r="G331" s="655" t="s">
        <v>567</v>
      </c>
      <c r="H331" s="655" t="s">
        <v>1662</v>
      </c>
      <c r="I331" s="655" t="s">
        <v>1662</v>
      </c>
      <c r="J331" s="655" t="s">
        <v>1663</v>
      </c>
      <c r="K331" s="655" t="s">
        <v>1664</v>
      </c>
      <c r="L331" s="657">
        <v>28.250000000000014</v>
      </c>
      <c r="M331" s="657">
        <v>3</v>
      </c>
      <c r="N331" s="658">
        <v>84.750000000000043</v>
      </c>
    </row>
    <row r="332" spans="1:14" ht="14.4" customHeight="1" x14ac:dyDescent="0.3">
      <c r="A332" s="653" t="s">
        <v>505</v>
      </c>
      <c r="B332" s="654" t="s">
        <v>506</v>
      </c>
      <c r="C332" s="655" t="s">
        <v>515</v>
      </c>
      <c r="D332" s="656" t="s">
        <v>2590</v>
      </c>
      <c r="E332" s="655" t="s">
        <v>521</v>
      </c>
      <c r="F332" s="656" t="s">
        <v>2592</v>
      </c>
      <c r="G332" s="655" t="s">
        <v>567</v>
      </c>
      <c r="H332" s="655" t="s">
        <v>1665</v>
      </c>
      <c r="I332" s="655" t="s">
        <v>1665</v>
      </c>
      <c r="J332" s="655" t="s">
        <v>1666</v>
      </c>
      <c r="K332" s="655" t="s">
        <v>1667</v>
      </c>
      <c r="L332" s="657">
        <v>247.5</v>
      </c>
      <c r="M332" s="657">
        <v>8</v>
      </c>
      <c r="N332" s="658">
        <v>1980</v>
      </c>
    </row>
    <row r="333" spans="1:14" ht="14.4" customHeight="1" x14ac:dyDescent="0.3">
      <c r="A333" s="653" t="s">
        <v>505</v>
      </c>
      <c r="B333" s="654" t="s">
        <v>506</v>
      </c>
      <c r="C333" s="655" t="s">
        <v>515</v>
      </c>
      <c r="D333" s="656" t="s">
        <v>2590</v>
      </c>
      <c r="E333" s="655" t="s">
        <v>521</v>
      </c>
      <c r="F333" s="656" t="s">
        <v>2592</v>
      </c>
      <c r="G333" s="655" t="s">
        <v>567</v>
      </c>
      <c r="H333" s="655" t="s">
        <v>1668</v>
      </c>
      <c r="I333" s="655" t="s">
        <v>1669</v>
      </c>
      <c r="J333" s="655" t="s">
        <v>1670</v>
      </c>
      <c r="K333" s="655" t="s">
        <v>1671</v>
      </c>
      <c r="L333" s="657">
        <v>92.24000000000008</v>
      </c>
      <c r="M333" s="657">
        <v>1</v>
      </c>
      <c r="N333" s="658">
        <v>92.24000000000008</v>
      </c>
    </row>
    <row r="334" spans="1:14" ht="14.4" customHeight="1" x14ac:dyDescent="0.3">
      <c r="A334" s="653" t="s">
        <v>505</v>
      </c>
      <c r="B334" s="654" t="s">
        <v>506</v>
      </c>
      <c r="C334" s="655" t="s">
        <v>515</v>
      </c>
      <c r="D334" s="656" t="s">
        <v>2590</v>
      </c>
      <c r="E334" s="655" t="s">
        <v>521</v>
      </c>
      <c r="F334" s="656" t="s">
        <v>2592</v>
      </c>
      <c r="G334" s="655" t="s">
        <v>567</v>
      </c>
      <c r="H334" s="655" t="s">
        <v>1672</v>
      </c>
      <c r="I334" s="655" t="s">
        <v>1673</v>
      </c>
      <c r="J334" s="655" t="s">
        <v>1674</v>
      </c>
      <c r="K334" s="655" t="s">
        <v>1675</v>
      </c>
      <c r="L334" s="657">
        <v>502.62000000000012</v>
      </c>
      <c r="M334" s="657">
        <v>2</v>
      </c>
      <c r="N334" s="658">
        <v>1005.2400000000002</v>
      </c>
    </row>
    <row r="335" spans="1:14" ht="14.4" customHeight="1" x14ac:dyDescent="0.3">
      <c r="A335" s="653" t="s">
        <v>505</v>
      </c>
      <c r="B335" s="654" t="s">
        <v>506</v>
      </c>
      <c r="C335" s="655" t="s">
        <v>515</v>
      </c>
      <c r="D335" s="656" t="s">
        <v>2590</v>
      </c>
      <c r="E335" s="655" t="s">
        <v>521</v>
      </c>
      <c r="F335" s="656" t="s">
        <v>2592</v>
      </c>
      <c r="G335" s="655" t="s">
        <v>567</v>
      </c>
      <c r="H335" s="655" t="s">
        <v>1676</v>
      </c>
      <c r="I335" s="655" t="s">
        <v>1677</v>
      </c>
      <c r="J335" s="655" t="s">
        <v>1674</v>
      </c>
      <c r="K335" s="655" t="s">
        <v>1678</v>
      </c>
      <c r="L335" s="657">
        <v>160.70999999999995</v>
      </c>
      <c r="M335" s="657">
        <v>2</v>
      </c>
      <c r="N335" s="658">
        <v>321.4199999999999</v>
      </c>
    </row>
    <row r="336" spans="1:14" ht="14.4" customHeight="1" x14ac:dyDescent="0.3">
      <c r="A336" s="653" t="s">
        <v>505</v>
      </c>
      <c r="B336" s="654" t="s">
        <v>506</v>
      </c>
      <c r="C336" s="655" t="s">
        <v>515</v>
      </c>
      <c r="D336" s="656" t="s">
        <v>2590</v>
      </c>
      <c r="E336" s="655" t="s">
        <v>521</v>
      </c>
      <c r="F336" s="656" t="s">
        <v>2592</v>
      </c>
      <c r="G336" s="655" t="s">
        <v>567</v>
      </c>
      <c r="H336" s="655" t="s">
        <v>1679</v>
      </c>
      <c r="I336" s="655" t="s">
        <v>1015</v>
      </c>
      <c r="J336" s="655" t="s">
        <v>1680</v>
      </c>
      <c r="K336" s="655"/>
      <c r="L336" s="657">
        <v>58.179999999999993</v>
      </c>
      <c r="M336" s="657">
        <v>2</v>
      </c>
      <c r="N336" s="658">
        <v>116.35999999999999</v>
      </c>
    </row>
    <row r="337" spans="1:14" ht="14.4" customHeight="1" x14ac:dyDescent="0.3">
      <c r="A337" s="653" t="s">
        <v>505</v>
      </c>
      <c r="B337" s="654" t="s">
        <v>506</v>
      </c>
      <c r="C337" s="655" t="s">
        <v>515</v>
      </c>
      <c r="D337" s="656" t="s">
        <v>2590</v>
      </c>
      <c r="E337" s="655" t="s">
        <v>521</v>
      </c>
      <c r="F337" s="656" t="s">
        <v>2592</v>
      </c>
      <c r="G337" s="655" t="s">
        <v>567</v>
      </c>
      <c r="H337" s="655" t="s">
        <v>1681</v>
      </c>
      <c r="I337" s="655" t="s">
        <v>1681</v>
      </c>
      <c r="J337" s="655" t="s">
        <v>1682</v>
      </c>
      <c r="K337" s="655" t="s">
        <v>1203</v>
      </c>
      <c r="L337" s="657">
        <v>95.82950000000001</v>
      </c>
      <c r="M337" s="657">
        <v>20</v>
      </c>
      <c r="N337" s="658">
        <v>1916.5900000000001</v>
      </c>
    </row>
    <row r="338" spans="1:14" ht="14.4" customHeight="1" x14ac:dyDescent="0.3">
      <c r="A338" s="653" t="s">
        <v>505</v>
      </c>
      <c r="B338" s="654" t="s">
        <v>506</v>
      </c>
      <c r="C338" s="655" t="s">
        <v>515</v>
      </c>
      <c r="D338" s="656" t="s">
        <v>2590</v>
      </c>
      <c r="E338" s="655" t="s">
        <v>521</v>
      </c>
      <c r="F338" s="656" t="s">
        <v>2592</v>
      </c>
      <c r="G338" s="655" t="s">
        <v>567</v>
      </c>
      <c r="H338" s="655" t="s">
        <v>1683</v>
      </c>
      <c r="I338" s="655" t="s">
        <v>1684</v>
      </c>
      <c r="J338" s="655" t="s">
        <v>1685</v>
      </c>
      <c r="K338" s="655" t="s">
        <v>1686</v>
      </c>
      <c r="L338" s="657">
        <v>58.359831533489796</v>
      </c>
      <c r="M338" s="657">
        <v>1</v>
      </c>
      <c r="N338" s="658">
        <v>58.359831533489796</v>
      </c>
    </row>
    <row r="339" spans="1:14" ht="14.4" customHeight="1" x14ac:dyDescent="0.3">
      <c r="A339" s="653" t="s">
        <v>505</v>
      </c>
      <c r="B339" s="654" t="s">
        <v>506</v>
      </c>
      <c r="C339" s="655" t="s">
        <v>515</v>
      </c>
      <c r="D339" s="656" t="s">
        <v>2590</v>
      </c>
      <c r="E339" s="655" t="s">
        <v>521</v>
      </c>
      <c r="F339" s="656" t="s">
        <v>2592</v>
      </c>
      <c r="G339" s="655" t="s">
        <v>567</v>
      </c>
      <c r="H339" s="655" t="s">
        <v>1687</v>
      </c>
      <c r="I339" s="655" t="s">
        <v>1015</v>
      </c>
      <c r="J339" s="655" t="s">
        <v>1688</v>
      </c>
      <c r="K339" s="655"/>
      <c r="L339" s="657">
        <v>30.779999999999983</v>
      </c>
      <c r="M339" s="657">
        <v>1</v>
      </c>
      <c r="N339" s="658">
        <v>30.779999999999983</v>
      </c>
    </row>
    <row r="340" spans="1:14" ht="14.4" customHeight="1" x14ac:dyDescent="0.3">
      <c r="A340" s="653" t="s">
        <v>505</v>
      </c>
      <c r="B340" s="654" t="s">
        <v>506</v>
      </c>
      <c r="C340" s="655" t="s">
        <v>515</v>
      </c>
      <c r="D340" s="656" t="s">
        <v>2590</v>
      </c>
      <c r="E340" s="655" t="s">
        <v>521</v>
      </c>
      <c r="F340" s="656" t="s">
        <v>2592</v>
      </c>
      <c r="G340" s="655" t="s">
        <v>567</v>
      </c>
      <c r="H340" s="655" t="s">
        <v>1689</v>
      </c>
      <c r="I340" s="655" t="s">
        <v>1689</v>
      </c>
      <c r="J340" s="655" t="s">
        <v>1690</v>
      </c>
      <c r="K340" s="655" t="s">
        <v>1691</v>
      </c>
      <c r="L340" s="657">
        <v>144.34</v>
      </c>
      <c r="M340" s="657">
        <v>1</v>
      </c>
      <c r="N340" s="658">
        <v>144.34</v>
      </c>
    </row>
    <row r="341" spans="1:14" ht="14.4" customHeight="1" x14ac:dyDescent="0.3">
      <c r="A341" s="653" t="s">
        <v>505</v>
      </c>
      <c r="B341" s="654" t="s">
        <v>506</v>
      </c>
      <c r="C341" s="655" t="s">
        <v>515</v>
      </c>
      <c r="D341" s="656" t="s">
        <v>2590</v>
      </c>
      <c r="E341" s="655" t="s">
        <v>521</v>
      </c>
      <c r="F341" s="656" t="s">
        <v>2592</v>
      </c>
      <c r="G341" s="655" t="s">
        <v>567</v>
      </c>
      <c r="H341" s="655" t="s">
        <v>1692</v>
      </c>
      <c r="I341" s="655" t="s">
        <v>1692</v>
      </c>
      <c r="J341" s="655" t="s">
        <v>1035</v>
      </c>
      <c r="K341" s="655" t="s">
        <v>1693</v>
      </c>
      <c r="L341" s="657">
        <v>130.34999999999997</v>
      </c>
      <c r="M341" s="657">
        <v>5</v>
      </c>
      <c r="N341" s="658">
        <v>651.74999999999989</v>
      </c>
    </row>
    <row r="342" spans="1:14" ht="14.4" customHeight="1" x14ac:dyDescent="0.3">
      <c r="A342" s="653" t="s">
        <v>505</v>
      </c>
      <c r="B342" s="654" t="s">
        <v>506</v>
      </c>
      <c r="C342" s="655" t="s">
        <v>515</v>
      </c>
      <c r="D342" s="656" t="s">
        <v>2590</v>
      </c>
      <c r="E342" s="655" t="s">
        <v>521</v>
      </c>
      <c r="F342" s="656" t="s">
        <v>2592</v>
      </c>
      <c r="G342" s="655" t="s">
        <v>567</v>
      </c>
      <c r="H342" s="655" t="s">
        <v>1694</v>
      </c>
      <c r="I342" s="655" t="s">
        <v>1694</v>
      </c>
      <c r="J342" s="655" t="s">
        <v>1695</v>
      </c>
      <c r="K342" s="655" t="s">
        <v>1696</v>
      </c>
      <c r="L342" s="657">
        <v>180.19886830296346</v>
      </c>
      <c r="M342" s="657">
        <v>1</v>
      </c>
      <c r="N342" s="658">
        <v>180.19886830296346</v>
      </c>
    </row>
    <row r="343" spans="1:14" ht="14.4" customHeight="1" x14ac:dyDescent="0.3">
      <c r="A343" s="653" t="s">
        <v>505</v>
      </c>
      <c r="B343" s="654" t="s">
        <v>506</v>
      </c>
      <c r="C343" s="655" t="s">
        <v>515</v>
      </c>
      <c r="D343" s="656" t="s">
        <v>2590</v>
      </c>
      <c r="E343" s="655" t="s">
        <v>521</v>
      </c>
      <c r="F343" s="656" t="s">
        <v>2592</v>
      </c>
      <c r="G343" s="655" t="s">
        <v>567</v>
      </c>
      <c r="H343" s="655" t="s">
        <v>1697</v>
      </c>
      <c r="I343" s="655" t="s">
        <v>1697</v>
      </c>
      <c r="J343" s="655" t="s">
        <v>1698</v>
      </c>
      <c r="K343" s="655" t="s">
        <v>1699</v>
      </c>
      <c r="L343" s="657">
        <v>43.999999516677278</v>
      </c>
      <c r="M343" s="657">
        <v>11</v>
      </c>
      <c r="N343" s="658">
        <v>483.99999468345004</v>
      </c>
    </row>
    <row r="344" spans="1:14" ht="14.4" customHeight="1" x14ac:dyDescent="0.3">
      <c r="A344" s="653" t="s">
        <v>505</v>
      </c>
      <c r="B344" s="654" t="s">
        <v>506</v>
      </c>
      <c r="C344" s="655" t="s">
        <v>515</v>
      </c>
      <c r="D344" s="656" t="s">
        <v>2590</v>
      </c>
      <c r="E344" s="655" t="s">
        <v>521</v>
      </c>
      <c r="F344" s="656" t="s">
        <v>2592</v>
      </c>
      <c r="G344" s="655" t="s">
        <v>567</v>
      </c>
      <c r="H344" s="655" t="s">
        <v>1700</v>
      </c>
      <c r="I344" s="655" t="s">
        <v>1700</v>
      </c>
      <c r="J344" s="655" t="s">
        <v>1701</v>
      </c>
      <c r="K344" s="655" t="s">
        <v>1702</v>
      </c>
      <c r="L344" s="657">
        <v>66.68281048060139</v>
      </c>
      <c r="M344" s="657">
        <v>50</v>
      </c>
      <c r="N344" s="658">
        <v>3334.1405240300692</v>
      </c>
    </row>
    <row r="345" spans="1:14" ht="14.4" customHeight="1" x14ac:dyDescent="0.3">
      <c r="A345" s="653" t="s">
        <v>505</v>
      </c>
      <c r="B345" s="654" t="s">
        <v>506</v>
      </c>
      <c r="C345" s="655" t="s">
        <v>515</v>
      </c>
      <c r="D345" s="656" t="s">
        <v>2590</v>
      </c>
      <c r="E345" s="655" t="s">
        <v>521</v>
      </c>
      <c r="F345" s="656" t="s">
        <v>2592</v>
      </c>
      <c r="G345" s="655" t="s">
        <v>567</v>
      </c>
      <c r="H345" s="655" t="s">
        <v>1703</v>
      </c>
      <c r="I345" s="655" t="s">
        <v>1703</v>
      </c>
      <c r="J345" s="655" t="s">
        <v>1698</v>
      </c>
      <c r="K345" s="655" t="s">
        <v>1704</v>
      </c>
      <c r="L345" s="657">
        <v>110.00002865277931</v>
      </c>
      <c r="M345" s="657">
        <v>14</v>
      </c>
      <c r="N345" s="658">
        <v>1540.0004011389103</v>
      </c>
    </row>
    <row r="346" spans="1:14" ht="14.4" customHeight="1" x14ac:dyDescent="0.3">
      <c r="A346" s="653" t="s">
        <v>505</v>
      </c>
      <c r="B346" s="654" t="s">
        <v>506</v>
      </c>
      <c r="C346" s="655" t="s">
        <v>515</v>
      </c>
      <c r="D346" s="656" t="s">
        <v>2590</v>
      </c>
      <c r="E346" s="655" t="s">
        <v>521</v>
      </c>
      <c r="F346" s="656" t="s">
        <v>2592</v>
      </c>
      <c r="G346" s="655" t="s">
        <v>567</v>
      </c>
      <c r="H346" s="655" t="s">
        <v>1705</v>
      </c>
      <c r="I346" s="655" t="s">
        <v>1705</v>
      </c>
      <c r="J346" s="655" t="s">
        <v>1110</v>
      </c>
      <c r="K346" s="655" t="s">
        <v>1706</v>
      </c>
      <c r="L346" s="657">
        <v>82.390000000000043</v>
      </c>
      <c r="M346" s="657">
        <v>2</v>
      </c>
      <c r="N346" s="658">
        <v>164.78000000000009</v>
      </c>
    </row>
    <row r="347" spans="1:14" ht="14.4" customHeight="1" x14ac:dyDescent="0.3">
      <c r="A347" s="653" t="s">
        <v>505</v>
      </c>
      <c r="B347" s="654" t="s">
        <v>506</v>
      </c>
      <c r="C347" s="655" t="s">
        <v>515</v>
      </c>
      <c r="D347" s="656" t="s">
        <v>2590</v>
      </c>
      <c r="E347" s="655" t="s">
        <v>521</v>
      </c>
      <c r="F347" s="656" t="s">
        <v>2592</v>
      </c>
      <c r="G347" s="655" t="s">
        <v>567</v>
      </c>
      <c r="H347" s="655" t="s">
        <v>1707</v>
      </c>
      <c r="I347" s="655" t="s">
        <v>1708</v>
      </c>
      <c r="J347" s="655" t="s">
        <v>807</v>
      </c>
      <c r="K347" s="655" t="s">
        <v>1709</v>
      </c>
      <c r="L347" s="657">
        <v>58.74000000000003</v>
      </c>
      <c r="M347" s="657">
        <v>1</v>
      </c>
      <c r="N347" s="658">
        <v>58.74000000000003</v>
      </c>
    </row>
    <row r="348" spans="1:14" ht="14.4" customHeight="1" x14ac:dyDescent="0.3">
      <c r="A348" s="653" t="s">
        <v>505</v>
      </c>
      <c r="B348" s="654" t="s">
        <v>506</v>
      </c>
      <c r="C348" s="655" t="s">
        <v>515</v>
      </c>
      <c r="D348" s="656" t="s">
        <v>2590</v>
      </c>
      <c r="E348" s="655" t="s">
        <v>521</v>
      </c>
      <c r="F348" s="656" t="s">
        <v>2592</v>
      </c>
      <c r="G348" s="655" t="s">
        <v>567</v>
      </c>
      <c r="H348" s="655" t="s">
        <v>1710</v>
      </c>
      <c r="I348" s="655" t="s">
        <v>1015</v>
      </c>
      <c r="J348" s="655" t="s">
        <v>1711</v>
      </c>
      <c r="K348" s="655" t="s">
        <v>1712</v>
      </c>
      <c r="L348" s="657">
        <v>236.48626496047953</v>
      </c>
      <c r="M348" s="657">
        <v>1</v>
      </c>
      <c r="N348" s="658">
        <v>236.48626496047953</v>
      </c>
    </row>
    <row r="349" spans="1:14" ht="14.4" customHeight="1" x14ac:dyDescent="0.3">
      <c r="A349" s="653" t="s">
        <v>505</v>
      </c>
      <c r="B349" s="654" t="s">
        <v>506</v>
      </c>
      <c r="C349" s="655" t="s">
        <v>515</v>
      </c>
      <c r="D349" s="656" t="s">
        <v>2590</v>
      </c>
      <c r="E349" s="655" t="s">
        <v>521</v>
      </c>
      <c r="F349" s="656" t="s">
        <v>2592</v>
      </c>
      <c r="G349" s="655" t="s">
        <v>567</v>
      </c>
      <c r="H349" s="655" t="s">
        <v>1713</v>
      </c>
      <c r="I349" s="655" t="s">
        <v>1713</v>
      </c>
      <c r="J349" s="655" t="s">
        <v>1714</v>
      </c>
      <c r="K349" s="655" t="s">
        <v>1715</v>
      </c>
      <c r="L349" s="657">
        <v>383.57</v>
      </c>
      <c r="M349" s="657">
        <v>1</v>
      </c>
      <c r="N349" s="658">
        <v>383.57</v>
      </c>
    </row>
    <row r="350" spans="1:14" ht="14.4" customHeight="1" x14ac:dyDescent="0.3">
      <c r="A350" s="653" t="s">
        <v>505</v>
      </c>
      <c r="B350" s="654" t="s">
        <v>506</v>
      </c>
      <c r="C350" s="655" t="s">
        <v>515</v>
      </c>
      <c r="D350" s="656" t="s">
        <v>2590</v>
      </c>
      <c r="E350" s="655" t="s">
        <v>521</v>
      </c>
      <c r="F350" s="656" t="s">
        <v>2592</v>
      </c>
      <c r="G350" s="655" t="s">
        <v>567</v>
      </c>
      <c r="H350" s="655" t="s">
        <v>1716</v>
      </c>
      <c r="I350" s="655" t="s">
        <v>1716</v>
      </c>
      <c r="J350" s="655" t="s">
        <v>1717</v>
      </c>
      <c r="K350" s="655" t="s">
        <v>1718</v>
      </c>
      <c r="L350" s="657">
        <v>606.75000000000011</v>
      </c>
      <c r="M350" s="657">
        <v>1</v>
      </c>
      <c r="N350" s="658">
        <v>606.75000000000011</v>
      </c>
    </row>
    <row r="351" spans="1:14" ht="14.4" customHeight="1" x14ac:dyDescent="0.3">
      <c r="A351" s="653" t="s">
        <v>505</v>
      </c>
      <c r="B351" s="654" t="s">
        <v>506</v>
      </c>
      <c r="C351" s="655" t="s">
        <v>515</v>
      </c>
      <c r="D351" s="656" t="s">
        <v>2590</v>
      </c>
      <c r="E351" s="655" t="s">
        <v>521</v>
      </c>
      <c r="F351" s="656" t="s">
        <v>2592</v>
      </c>
      <c r="G351" s="655" t="s">
        <v>567</v>
      </c>
      <c r="H351" s="655" t="s">
        <v>1719</v>
      </c>
      <c r="I351" s="655" t="s">
        <v>1719</v>
      </c>
      <c r="J351" s="655" t="s">
        <v>1701</v>
      </c>
      <c r="K351" s="655" t="s">
        <v>1720</v>
      </c>
      <c r="L351" s="657">
        <v>104.01595715827209</v>
      </c>
      <c r="M351" s="657">
        <v>10</v>
      </c>
      <c r="N351" s="658">
        <v>1040.1595715827209</v>
      </c>
    </row>
    <row r="352" spans="1:14" ht="14.4" customHeight="1" x14ac:dyDescent="0.3">
      <c r="A352" s="653" t="s">
        <v>505</v>
      </c>
      <c r="B352" s="654" t="s">
        <v>506</v>
      </c>
      <c r="C352" s="655" t="s">
        <v>515</v>
      </c>
      <c r="D352" s="656" t="s">
        <v>2590</v>
      </c>
      <c r="E352" s="655" t="s">
        <v>521</v>
      </c>
      <c r="F352" s="656" t="s">
        <v>2592</v>
      </c>
      <c r="G352" s="655" t="s">
        <v>567</v>
      </c>
      <c r="H352" s="655" t="s">
        <v>1721</v>
      </c>
      <c r="I352" s="655" t="s">
        <v>1721</v>
      </c>
      <c r="J352" s="655" t="s">
        <v>1722</v>
      </c>
      <c r="K352" s="655" t="s">
        <v>1188</v>
      </c>
      <c r="L352" s="657">
        <v>226.43999999999997</v>
      </c>
      <c r="M352" s="657">
        <v>3</v>
      </c>
      <c r="N352" s="658">
        <v>679.31999999999994</v>
      </c>
    </row>
    <row r="353" spans="1:14" ht="14.4" customHeight="1" x14ac:dyDescent="0.3">
      <c r="A353" s="653" t="s">
        <v>505</v>
      </c>
      <c r="B353" s="654" t="s">
        <v>506</v>
      </c>
      <c r="C353" s="655" t="s">
        <v>515</v>
      </c>
      <c r="D353" s="656" t="s">
        <v>2590</v>
      </c>
      <c r="E353" s="655" t="s">
        <v>521</v>
      </c>
      <c r="F353" s="656" t="s">
        <v>2592</v>
      </c>
      <c r="G353" s="655" t="s">
        <v>567</v>
      </c>
      <c r="H353" s="655" t="s">
        <v>1723</v>
      </c>
      <c r="I353" s="655" t="s">
        <v>1723</v>
      </c>
      <c r="J353" s="655" t="s">
        <v>1724</v>
      </c>
      <c r="K353" s="655" t="s">
        <v>1232</v>
      </c>
      <c r="L353" s="657">
        <v>156.66999999999999</v>
      </c>
      <c r="M353" s="657">
        <v>2</v>
      </c>
      <c r="N353" s="658">
        <v>313.33999999999997</v>
      </c>
    </row>
    <row r="354" spans="1:14" ht="14.4" customHeight="1" x14ac:dyDescent="0.3">
      <c r="A354" s="653" t="s">
        <v>505</v>
      </c>
      <c r="B354" s="654" t="s">
        <v>506</v>
      </c>
      <c r="C354" s="655" t="s">
        <v>515</v>
      </c>
      <c r="D354" s="656" t="s">
        <v>2590</v>
      </c>
      <c r="E354" s="655" t="s">
        <v>521</v>
      </c>
      <c r="F354" s="656" t="s">
        <v>2592</v>
      </c>
      <c r="G354" s="655" t="s">
        <v>567</v>
      </c>
      <c r="H354" s="655" t="s">
        <v>1725</v>
      </c>
      <c r="I354" s="655" t="s">
        <v>1725</v>
      </c>
      <c r="J354" s="655" t="s">
        <v>1726</v>
      </c>
      <c r="K354" s="655" t="s">
        <v>1727</v>
      </c>
      <c r="L354" s="657">
        <v>82.389944036498548</v>
      </c>
      <c r="M354" s="657">
        <v>6</v>
      </c>
      <c r="N354" s="658">
        <v>494.33966421899129</v>
      </c>
    </row>
    <row r="355" spans="1:14" ht="14.4" customHeight="1" x14ac:dyDescent="0.3">
      <c r="A355" s="653" t="s">
        <v>505</v>
      </c>
      <c r="B355" s="654" t="s">
        <v>506</v>
      </c>
      <c r="C355" s="655" t="s">
        <v>515</v>
      </c>
      <c r="D355" s="656" t="s">
        <v>2590</v>
      </c>
      <c r="E355" s="655" t="s">
        <v>521</v>
      </c>
      <c r="F355" s="656" t="s">
        <v>2592</v>
      </c>
      <c r="G355" s="655" t="s">
        <v>567</v>
      </c>
      <c r="H355" s="655" t="s">
        <v>1728</v>
      </c>
      <c r="I355" s="655" t="s">
        <v>1728</v>
      </c>
      <c r="J355" s="655" t="s">
        <v>1729</v>
      </c>
      <c r="K355" s="655" t="s">
        <v>1730</v>
      </c>
      <c r="L355" s="657">
        <v>45.70999999999998</v>
      </c>
      <c r="M355" s="657">
        <v>2</v>
      </c>
      <c r="N355" s="658">
        <v>91.419999999999959</v>
      </c>
    </row>
    <row r="356" spans="1:14" ht="14.4" customHeight="1" x14ac:dyDescent="0.3">
      <c r="A356" s="653" t="s">
        <v>505</v>
      </c>
      <c r="B356" s="654" t="s">
        <v>506</v>
      </c>
      <c r="C356" s="655" t="s">
        <v>515</v>
      </c>
      <c r="D356" s="656" t="s">
        <v>2590</v>
      </c>
      <c r="E356" s="655" t="s">
        <v>521</v>
      </c>
      <c r="F356" s="656" t="s">
        <v>2592</v>
      </c>
      <c r="G356" s="655" t="s">
        <v>567</v>
      </c>
      <c r="H356" s="655" t="s">
        <v>1731</v>
      </c>
      <c r="I356" s="655" t="s">
        <v>1731</v>
      </c>
      <c r="J356" s="655" t="s">
        <v>1722</v>
      </c>
      <c r="K356" s="655" t="s">
        <v>1239</v>
      </c>
      <c r="L356" s="657">
        <v>68.570000000000007</v>
      </c>
      <c r="M356" s="657">
        <v>1</v>
      </c>
      <c r="N356" s="658">
        <v>68.570000000000007</v>
      </c>
    </row>
    <row r="357" spans="1:14" ht="14.4" customHeight="1" x14ac:dyDescent="0.3">
      <c r="A357" s="653" t="s">
        <v>505</v>
      </c>
      <c r="B357" s="654" t="s">
        <v>506</v>
      </c>
      <c r="C357" s="655" t="s">
        <v>515</v>
      </c>
      <c r="D357" s="656" t="s">
        <v>2590</v>
      </c>
      <c r="E357" s="655" t="s">
        <v>521</v>
      </c>
      <c r="F357" s="656" t="s">
        <v>2592</v>
      </c>
      <c r="G357" s="655" t="s">
        <v>567</v>
      </c>
      <c r="H357" s="655" t="s">
        <v>1732</v>
      </c>
      <c r="I357" s="655" t="s">
        <v>1015</v>
      </c>
      <c r="J357" s="655" t="s">
        <v>1733</v>
      </c>
      <c r="K357" s="655"/>
      <c r="L357" s="657">
        <v>30.779999999999994</v>
      </c>
      <c r="M357" s="657">
        <v>1</v>
      </c>
      <c r="N357" s="658">
        <v>30.779999999999994</v>
      </c>
    </row>
    <row r="358" spans="1:14" ht="14.4" customHeight="1" x14ac:dyDescent="0.3">
      <c r="A358" s="653" t="s">
        <v>505</v>
      </c>
      <c r="B358" s="654" t="s">
        <v>506</v>
      </c>
      <c r="C358" s="655" t="s">
        <v>515</v>
      </c>
      <c r="D358" s="656" t="s">
        <v>2590</v>
      </c>
      <c r="E358" s="655" t="s">
        <v>521</v>
      </c>
      <c r="F358" s="656" t="s">
        <v>2592</v>
      </c>
      <c r="G358" s="655" t="s">
        <v>567</v>
      </c>
      <c r="H358" s="655" t="s">
        <v>1734</v>
      </c>
      <c r="I358" s="655" t="s">
        <v>1734</v>
      </c>
      <c r="J358" s="655" t="s">
        <v>1735</v>
      </c>
      <c r="K358" s="655" t="s">
        <v>540</v>
      </c>
      <c r="L358" s="657">
        <v>81.330000000000013</v>
      </c>
      <c r="M358" s="657">
        <v>5</v>
      </c>
      <c r="N358" s="658">
        <v>406.65000000000003</v>
      </c>
    </row>
    <row r="359" spans="1:14" ht="14.4" customHeight="1" x14ac:dyDescent="0.3">
      <c r="A359" s="653" t="s">
        <v>505</v>
      </c>
      <c r="B359" s="654" t="s">
        <v>506</v>
      </c>
      <c r="C359" s="655" t="s">
        <v>515</v>
      </c>
      <c r="D359" s="656" t="s">
        <v>2590</v>
      </c>
      <c r="E359" s="655" t="s">
        <v>521</v>
      </c>
      <c r="F359" s="656" t="s">
        <v>2592</v>
      </c>
      <c r="G359" s="655" t="s">
        <v>567</v>
      </c>
      <c r="H359" s="655" t="s">
        <v>1736</v>
      </c>
      <c r="I359" s="655" t="s">
        <v>1015</v>
      </c>
      <c r="J359" s="655" t="s">
        <v>1737</v>
      </c>
      <c r="K359" s="655"/>
      <c r="L359" s="657">
        <v>123.71912205720513</v>
      </c>
      <c r="M359" s="657">
        <v>1</v>
      </c>
      <c r="N359" s="658">
        <v>123.71912205720513</v>
      </c>
    </row>
    <row r="360" spans="1:14" ht="14.4" customHeight="1" x14ac:dyDescent="0.3">
      <c r="A360" s="653" t="s">
        <v>505</v>
      </c>
      <c r="B360" s="654" t="s">
        <v>506</v>
      </c>
      <c r="C360" s="655" t="s">
        <v>515</v>
      </c>
      <c r="D360" s="656" t="s">
        <v>2590</v>
      </c>
      <c r="E360" s="655" t="s">
        <v>521</v>
      </c>
      <c r="F360" s="656" t="s">
        <v>2592</v>
      </c>
      <c r="G360" s="655" t="s">
        <v>567</v>
      </c>
      <c r="H360" s="655" t="s">
        <v>1738</v>
      </c>
      <c r="I360" s="655" t="s">
        <v>1738</v>
      </c>
      <c r="J360" s="655" t="s">
        <v>1739</v>
      </c>
      <c r="K360" s="655" t="s">
        <v>1740</v>
      </c>
      <c r="L360" s="657">
        <v>104.58000000000006</v>
      </c>
      <c r="M360" s="657">
        <v>1</v>
      </c>
      <c r="N360" s="658">
        <v>104.58000000000006</v>
      </c>
    </row>
    <row r="361" spans="1:14" ht="14.4" customHeight="1" x14ac:dyDescent="0.3">
      <c r="A361" s="653" t="s">
        <v>505</v>
      </c>
      <c r="B361" s="654" t="s">
        <v>506</v>
      </c>
      <c r="C361" s="655" t="s">
        <v>515</v>
      </c>
      <c r="D361" s="656" t="s">
        <v>2590</v>
      </c>
      <c r="E361" s="655" t="s">
        <v>521</v>
      </c>
      <c r="F361" s="656" t="s">
        <v>2592</v>
      </c>
      <c r="G361" s="655" t="s">
        <v>567</v>
      </c>
      <c r="H361" s="655" t="s">
        <v>1741</v>
      </c>
      <c r="I361" s="655" t="s">
        <v>1741</v>
      </c>
      <c r="J361" s="655" t="s">
        <v>1742</v>
      </c>
      <c r="K361" s="655" t="s">
        <v>1743</v>
      </c>
      <c r="L361" s="657">
        <v>341.47999999999996</v>
      </c>
      <c r="M361" s="657">
        <v>1</v>
      </c>
      <c r="N361" s="658">
        <v>341.47999999999996</v>
      </c>
    </row>
    <row r="362" spans="1:14" ht="14.4" customHeight="1" x14ac:dyDescent="0.3">
      <c r="A362" s="653" t="s">
        <v>505</v>
      </c>
      <c r="B362" s="654" t="s">
        <v>506</v>
      </c>
      <c r="C362" s="655" t="s">
        <v>515</v>
      </c>
      <c r="D362" s="656" t="s">
        <v>2590</v>
      </c>
      <c r="E362" s="655" t="s">
        <v>521</v>
      </c>
      <c r="F362" s="656" t="s">
        <v>2592</v>
      </c>
      <c r="G362" s="655" t="s">
        <v>567</v>
      </c>
      <c r="H362" s="655" t="s">
        <v>1744</v>
      </c>
      <c r="I362" s="655" t="s">
        <v>1745</v>
      </c>
      <c r="J362" s="655" t="s">
        <v>1746</v>
      </c>
      <c r="K362" s="655" t="s">
        <v>1747</v>
      </c>
      <c r="L362" s="657">
        <v>112.56000000000006</v>
      </c>
      <c r="M362" s="657">
        <v>1</v>
      </c>
      <c r="N362" s="658">
        <v>112.56000000000006</v>
      </c>
    </row>
    <row r="363" spans="1:14" ht="14.4" customHeight="1" x14ac:dyDescent="0.3">
      <c r="A363" s="653" t="s">
        <v>505</v>
      </c>
      <c r="B363" s="654" t="s">
        <v>506</v>
      </c>
      <c r="C363" s="655" t="s">
        <v>515</v>
      </c>
      <c r="D363" s="656" t="s">
        <v>2590</v>
      </c>
      <c r="E363" s="655" t="s">
        <v>521</v>
      </c>
      <c r="F363" s="656" t="s">
        <v>2592</v>
      </c>
      <c r="G363" s="655" t="s">
        <v>567</v>
      </c>
      <c r="H363" s="655" t="s">
        <v>1748</v>
      </c>
      <c r="I363" s="655" t="s">
        <v>1748</v>
      </c>
      <c r="J363" s="655" t="s">
        <v>1749</v>
      </c>
      <c r="K363" s="655" t="s">
        <v>1750</v>
      </c>
      <c r="L363" s="657">
        <v>64.140000000000015</v>
      </c>
      <c r="M363" s="657">
        <v>1</v>
      </c>
      <c r="N363" s="658">
        <v>64.140000000000015</v>
      </c>
    </row>
    <row r="364" spans="1:14" ht="14.4" customHeight="1" x14ac:dyDescent="0.3">
      <c r="A364" s="653" t="s">
        <v>505</v>
      </c>
      <c r="B364" s="654" t="s">
        <v>506</v>
      </c>
      <c r="C364" s="655" t="s">
        <v>515</v>
      </c>
      <c r="D364" s="656" t="s">
        <v>2590</v>
      </c>
      <c r="E364" s="655" t="s">
        <v>521</v>
      </c>
      <c r="F364" s="656" t="s">
        <v>2592</v>
      </c>
      <c r="G364" s="655" t="s">
        <v>567</v>
      </c>
      <c r="H364" s="655" t="s">
        <v>1751</v>
      </c>
      <c r="I364" s="655" t="s">
        <v>1752</v>
      </c>
      <c r="J364" s="655" t="s">
        <v>1753</v>
      </c>
      <c r="K364" s="655" t="s">
        <v>1754</v>
      </c>
      <c r="L364" s="657">
        <v>53.109999999999985</v>
      </c>
      <c r="M364" s="657">
        <v>3</v>
      </c>
      <c r="N364" s="658">
        <v>159.32999999999996</v>
      </c>
    </row>
    <row r="365" spans="1:14" ht="14.4" customHeight="1" x14ac:dyDescent="0.3">
      <c r="A365" s="653" t="s">
        <v>505</v>
      </c>
      <c r="B365" s="654" t="s">
        <v>506</v>
      </c>
      <c r="C365" s="655" t="s">
        <v>515</v>
      </c>
      <c r="D365" s="656" t="s">
        <v>2590</v>
      </c>
      <c r="E365" s="655" t="s">
        <v>521</v>
      </c>
      <c r="F365" s="656" t="s">
        <v>2592</v>
      </c>
      <c r="G365" s="655" t="s">
        <v>567</v>
      </c>
      <c r="H365" s="655" t="s">
        <v>1755</v>
      </c>
      <c r="I365" s="655" t="s">
        <v>1755</v>
      </c>
      <c r="J365" s="655" t="s">
        <v>1756</v>
      </c>
      <c r="K365" s="655" t="s">
        <v>1757</v>
      </c>
      <c r="L365" s="657">
        <v>23.729999999999997</v>
      </c>
      <c r="M365" s="657">
        <v>2</v>
      </c>
      <c r="N365" s="658">
        <v>47.459999999999994</v>
      </c>
    </row>
    <row r="366" spans="1:14" ht="14.4" customHeight="1" x14ac:dyDescent="0.3">
      <c r="A366" s="653" t="s">
        <v>505</v>
      </c>
      <c r="B366" s="654" t="s">
        <v>506</v>
      </c>
      <c r="C366" s="655" t="s">
        <v>515</v>
      </c>
      <c r="D366" s="656" t="s">
        <v>2590</v>
      </c>
      <c r="E366" s="655" t="s">
        <v>521</v>
      </c>
      <c r="F366" s="656" t="s">
        <v>2592</v>
      </c>
      <c r="G366" s="655" t="s">
        <v>567</v>
      </c>
      <c r="H366" s="655" t="s">
        <v>1758</v>
      </c>
      <c r="I366" s="655" t="s">
        <v>1758</v>
      </c>
      <c r="J366" s="655" t="s">
        <v>1759</v>
      </c>
      <c r="K366" s="655" t="s">
        <v>1760</v>
      </c>
      <c r="L366" s="657">
        <v>56.380000000000031</v>
      </c>
      <c r="M366" s="657">
        <v>3</v>
      </c>
      <c r="N366" s="658">
        <v>169.1400000000001</v>
      </c>
    </row>
    <row r="367" spans="1:14" ht="14.4" customHeight="1" x14ac:dyDescent="0.3">
      <c r="A367" s="653" t="s">
        <v>505</v>
      </c>
      <c r="B367" s="654" t="s">
        <v>506</v>
      </c>
      <c r="C367" s="655" t="s">
        <v>515</v>
      </c>
      <c r="D367" s="656" t="s">
        <v>2590</v>
      </c>
      <c r="E367" s="655" t="s">
        <v>521</v>
      </c>
      <c r="F367" s="656" t="s">
        <v>2592</v>
      </c>
      <c r="G367" s="655" t="s">
        <v>567</v>
      </c>
      <c r="H367" s="655" t="s">
        <v>1761</v>
      </c>
      <c r="I367" s="655" t="s">
        <v>1761</v>
      </c>
      <c r="J367" s="655" t="s">
        <v>1762</v>
      </c>
      <c r="K367" s="655" t="s">
        <v>1696</v>
      </c>
      <c r="L367" s="657">
        <v>335.85222222222222</v>
      </c>
      <c r="M367" s="657">
        <v>18</v>
      </c>
      <c r="N367" s="658">
        <v>6045.34</v>
      </c>
    </row>
    <row r="368" spans="1:14" ht="14.4" customHeight="1" x14ac:dyDescent="0.3">
      <c r="A368" s="653" t="s">
        <v>505</v>
      </c>
      <c r="B368" s="654" t="s">
        <v>506</v>
      </c>
      <c r="C368" s="655" t="s">
        <v>515</v>
      </c>
      <c r="D368" s="656" t="s">
        <v>2590</v>
      </c>
      <c r="E368" s="655" t="s">
        <v>521</v>
      </c>
      <c r="F368" s="656" t="s">
        <v>2592</v>
      </c>
      <c r="G368" s="655" t="s">
        <v>567</v>
      </c>
      <c r="H368" s="655" t="s">
        <v>1763</v>
      </c>
      <c r="I368" s="655" t="s">
        <v>1763</v>
      </c>
      <c r="J368" s="655" t="s">
        <v>1764</v>
      </c>
      <c r="K368" s="655" t="s">
        <v>1765</v>
      </c>
      <c r="L368" s="657">
        <v>271.12999999999994</v>
      </c>
      <c r="M368" s="657">
        <v>1</v>
      </c>
      <c r="N368" s="658">
        <v>271.12999999999994</v>
      </c>
    </row>
    <row r="369" spans="1:14" ht="14.4" customHeight="1" x14ac:dyDescent="0.3">
      <c r="A369" s="653" t="s">
        <v>505</v>
      </c>
      <c r="B369" s="654" t="s">
        <v>506</v>
      </c>
      <c r="C369" s="655" t="s">
        <v>515</v>
      </c>
      <c r="D369" s="656" t="s">
        <v>2590</v>
      </c>
      <c r="E369" s="655" t="s">
        <v>521</v>
      </c>
      <c r="F369" s="656" t="s">
        <v>2592</v>
      </c>
      <c r="G369" s="655" t="s">
        <v>567</v>
      </c>
      <c r="H369" s="655" t="s">
        <v>1766</v>
      </c>
      <c r="I369" s="655" t="s">
        <v>1766</v>
      </c>
      <c r="J369" s="655" t="s">
        <v>1767</v>
      </c>
      <c r="K369" s="655" t="s">
        <v>1768</v>
      </c>
      <c r="L369" s="657">
        <v>124.19925000000002</v>
      </c>
      <c r="M369" s="657">
        <v>8</v>
      </c>
      <c r="N369" s="658">
        <v>993.59400000000016</v>
      </c>
    </row>
    <row r="370" spans="1:14" ht="14.4" customHeight="1" x14ac:dyDescent="0.3">
      <c r="A370" s="653" t="s">
        <v>505</v>
      </c>
      <c r="B370" s="654" t="s">
        <v>506</v>
      </c>
      <c r="C370" s="655" t="s">
        <v>515</v>
      </c>
      <c r="D370" s="656" t="s">
        <v>2590</v>
      </c>
      <c r="E370" s="655" t="s">
        <v>521</v>
      </c>
      <c r="F370" s="656" t="s">
        <v>2592</v>
      </c>
      <c r="G370" s="655" t="s">
        <v>567</v>
      </c>
      <c r="H370" s="655" t="s">
        <v>1769</v>
      </c>
      <c r="I370" s="655" t="s">
        <v>1769</v>
      </c>
      <c r="J370" s="655" t="s">
        <v>1770</v>
      </c>
      <c r="K370" s="655" t="s">
        <v>1771</v>
      </c>
      <c r="L370" s="657">
        <v>81.64</v>
      </c>
      <c r="M370" s="657">
        <v>12</v>
      </c>
      <c r="N370" s="658">
        <v>979.68000000000006</v>
      </c>
    </row>
    <row r="371" spans="1:14" ht="14.4" customHeight="1" x14ac:dyDescent="0.3">
      <c r="A371" s="653" t="s">
        <v>505</v>
      </c>
      <c r="B371" s="654" t="s">
        <v>506</v>
      </c>
      <c r="C371" s="655" t="s">
        <v>515</v>
      </c>
      <c r="D371" s="656" t="s">
        <v>2590</v>
      </c>
      <c r="E371" s="655" t="s">
        <v>521</v>
      </c>
      <c r="F371" s="656" t="s">
        <v>2592</v>
      </c>
      <c r="G371" s="655" t="s">
        <v>567</v>
      </c>
      <c r="H371" s="655" t="s">
        <v>1772</v>
      </c>
      <c r="I371" s="655" t="s">
        <v>1015</v>
      </c>
      <c r="J371" s="655" t="s">
        <v>1773</v>
      </c>
      <c r="K371" s="655"/>
      <c r="L371" s="657">
        <v>45.83</v>
      </c>
      <c r="M371" s="657">
        <v>2</v>
      </c>
      <c r="N371" s="658">
        <v>91.66</v>
      </c>
    </row>
    <row r="372" spans="1:14" ht="14.4" customHeight="1" x14ac:dyDescent="0.3">
      <c r="A372" s="653" t="s">
        <v>505</v>
      </c>
      <c r="B372" s="654" t="s">
        <v>506</v>
      </c>
      <c r="C372" s="655" t="s">
        <v>515</v>
      </c>
      <c r="D372" s="656" t="s">
        <v>2590</v>
      </c>
      <c r="E372" s="655" t="s">
        <v>521</v>
      </c>
      <c r="F372" s="656" t="s">
        <v>2592</v>
      </c>
      <c r="G372" s="655" t="s">
        <v>567</v>
      </c>
      <c r="H372" s="655" t="s">
        <v>1774</v>
      </c>
      <c r="I372" s="655" t="s">
        <v>1774</v>
      </c>
      <c r="J372" s="655" t="s">
        <v>1775</v>
      </c>
      <c r="K372" s="655" t="s">
        <v>1776</v>
      </c>
      <c r="L372" s="657">
        <v>73.056190476190466</v>
      </c>
      <c r="M372" s="657">
        <v>21</v>
      </c>
      <c r="N372" s="658">
        <v>1534.1799999999998</v>
      </c>
    </row>
    <row r="373" spans="1:14" ht="14.4" customHeight="1" x14ac:dyDescent="0.3">
      <c r="A373" s="653" t="s">
        <v>505</v>
      </c>
      <c r="B373" s="654" t="s">
        <v>506</v>
      </c>
      <c r="C373" s="655" t="s">
        <v>515</v>
      </c>
      <c r="D373" s="656" t="s">
        <v>2590</v>
      </c>
      <c r="E373" s="655" t="s">
        <v>521</v>
      </c>
      <c r="F373" s="656" t="s">
        <v>2592</v>
      </c>
      <c r="G373" s="655" t="s">
        <v>567</v>
      </c>
      <c r="H373" s="655" t="s">
        <v>1777</v>
      </c>
      <c r="I373" s="655" t="s">
        <v>1777</v>
      </c>
      <c r="J373" s="655" t="s">
        <v>1778</v>
      </c>
      <c r="K373" s="655" t="s">
        <v>1779</v>
      </c>
      <c r="L373" s="657">
        <v>1260.1099999999999</v>
      </c>
      <c r="M373" s="657">
        <v>1</v>
      </c>
      <c r="N373" s="658">
        <v>1260.1099999999999</v>
      </c>
    </row>
    <row r="374" spans="1:14" ht="14.4" customHeight="1" x14ac:dyDescent="0.3">
      <c r="A374" s="653" t="s">
        <v>505</v>
      </c>
      <c r="B374" s="654" t="s">
        <v>506</v>
      </c>
      <c r="C374" s="655" t="s">
        <v>515</v>
      </c>
      <c r="D374" s="656" t="s">
        <v>2590</v>
      </c>
      <c r="E374" s="655" t="s">
        <v>521</v>
      </c>
      <c r="F374" s="656" t="s">
        <v>2592</v>
      </c>
      <c r="G374" s="655" t="s">
        <v>567</v>
      </c>
      <c r="H374" s="655" t="s">
        <v>1780</v>
      </c>
      <c r="I374" s="655" t="s">
        <v>1780</v>
      </c>
      <c r="J374" s="655" t="s">
        <v>1781</v>
      </c>
      <c r="K374" s="655" t="s">
        <v>1782</v>
      </c>
      <c r="L374" s="657">
        <v>129.91974698324827</v>
      </c>
      <c r="M374" s="657">
        <v>6</v>
      </c>
      <c r="N374" s="658">
        <v>779.51848189948964</v>
      </c>
    </row>
    <row r="375" spans="1:14" ht="14.4" customHeight="1" x14ac:dyDescent="0.3">
      <c r="A375" s="653" t="s">
        <v>505</v>
      </c>
      <c r="B375" s="654" t="s">
        <v>506</v>
      </c>
      <c r="C375" s="655" t="s">
        <v>515</v>
      </c>
      <c r="D375" s="656" t="s">
        <v>2590</v>
      </c>
      <c r="E375" s="655" t="s">
        <v>521</v>
      </c>
      <c r="F375" s="656" t="s">
        <v>2592</v>
      </c>
      <c r="G375" s="655" t="s">
        <v>567</v>
      </c>
      <c r="H375" s="655" t="s">
        <v>1783</v>
      </c>
      <c r="I375" s="655" t="s">
        <v>1783</v>
      </c>
      <c r="J375" s="655" t="s">
        <v>1784</v>
      </c>
      <c r="K375" s="655" t="s">
        <v>1785</v>
      </c>
      <c r="L375" s="657">
        <v>1174.29</v>
      </c>
      <c r="M375" s="657">
        <v>1</v>
      </c>
      <c r="N375" s="658">
        <v>1174.29</v>
      </c>
    </row>
    <row r="376" spans="1:14" ht="14.4" customHeight="1" x14ac:dyDescent="0.3">
      <c r="A376" s="653" t="s">
        <v>505</v>
      </c>
      <c r="B376" s="654" t="s">
        <v>506</v>
      </c>
      <c r="C376" s="655" t="s">
        <v>515</v>
      </c>
      <c r="D376" s="656" t="s">
        <v>2590</v>
      </c>
      <c r="E376" s="655" t="s">
        <v>521</v>
      </c>
      <c r="F376" s="656" t="s">
        <v>2592</v>
      </c>
      <c r="G376" s="655" t="s">
        <v>567</v>
      </c>
      <c r="H376" s="655" t="s">
        <v>1786</v>
      </c>
      <c r="I376" s="655" t="s">
        <v>1786</v>
      </c>
      <c r="J376" s="655" t="s">
        <v>1787</v>
      </c>
      <c r="K376" s="655" t="s">
        <v>752</v>
      </c>
      <c r="L376" s="657">
        <v>64.119743740896112</v>
      </c>
      <c r="M376" s="657">
        <v>1</v>
      </c>
      <c r="N376" s="658">
        <v>64.119743740896112</v>
      </c>
    </row>
    <row r="377" spans="1:14" ht="14.4" customHeight="1" x14ac:dyDescent="0.3">
      <c r="A377" s="653" t="s">
        <v>505</v>
      </c>
      <c r="B377" s="654" t="s">
        <v>506</v>
      </c>
      <c r="C377" s="655" t="s">
        <v>515</v>
      </c>
      <c r="D377" s="656" t="s">
        <v>2590</v>
      </c>
      <c r="E377" s="655" t="s">
        <v>521</v>
      </c>
      <c r="F377" s="656" t="s">
        <v>2592</v>
      </c>
      <c r="G377" s="655" t="s">
        <v>567</v>
      </c>
      <c r="H377" s="655" t="s">
        <v>1788</v>
      </c>
      <c r="I377" s="655" t="s">
        <v>1788</v>
      </c>
      <c r="J377" s="655" t="s">
        <v>1789</v>
      </c>
      <c r="K377" s="655" t="s">
        <v>1790</v>
      </c>
      <c r="L377" s="657">
        <v>383.43000869124904</v>
      </c>
      <c r="M377" s="657">
        <v>12</v>
      </c>
      <c r="N377" s="658">
        <v>4601.1601042949887</v>
      </c>
    </row>
    <row r="378" spans="1:14" ht="14.4" customHeight="1" x14ac:dyDescent="0.3">
      <c r="A378" s="653" t="s">
        <v>505</v>
      </c>
      <c r="B378" s="654" t="s">
        <v>506</v>
      </c>
      <c r="C378" s="655" t="s">
        <v>515</v>
      </c>
      <c r="D378" s="656" t="s">
        <v>2590</v>
      </c>
      <c r="E378" s="655" t="s">
        <v>521</v>
      </c>
      <c r="F378" s="656" t="s">
        <v>2592</v>
      </c>
      <c r="G378" s="655" t="s">
        <v>567</v>
      </c>
      <c r="H378" s="655" t="s">
        <v>1791</v>
      </c>
      <c r="I378" s="655" t="s">
        <v>624</v>
      </c>
      <c r="J378" s="655" t="s">
        <v>1792</v>
      </c>
      <c r="K378" s="655" t="s">
        <v>1793</v>
      </c>
      <c r="L378" s="657">
        <v>368.20066987150869</v>
      </c>
      <c r="M378" s="657">
        <v>11</v>
      </c>
      <c r="N378" s="658">
        <v>4050.2073685865957</v>
      </c>
    </row>
    <row r="379" spans="1:14" ht="14.4" customHeight="1" x14ac:dyDescent="0.3">
      <c r="A379" s="653" t="s">
        <v>505</v>
      </c>
      <c r="B379" s="654" t="s">
        <v>506</v>
      </c>
      <c r="C379" s="655" t="s">
        <v>515</v>
      </c>
      <c r="D379" s="656" t="s">
        <v>2590</v>
      </c>
      <c r="E379" s="655" t="s">
        <v>521</v>
      </c>
      <c r="F379" s="656" t="s">
        <v>2592</v>
      </c>
      <c r="G379" s="655" t="s">
        <v>567</v>
      </c>
      <c r="H379" s="655" t="s">
        <v>1794</v>
      </c>
      <c r="I379" s="655" t="s">
        <v>1794</v>
      </c>
      <c r="J379" s="655" t="s">
        <v>1795</v>
      </c>
      <c r="K379" s="655" t="s">
        <v>1796</v>
      </c>
      <c r="L379" s="657">
        <v>138.81826982507997</v>
      </c>
      <c r="M379" s="657">
        <v>35</v>
      </c>
      <c r="N379" s="658">
        <v>4858.6394438777988</v>
      </c>
    </row>
    <row r="380" spans="1:14" ht="14.4" customHeight="1" x14ac:dyDescent="0.3">
      <c r="A380" s="653" t="s">
        <v>505</v>
      </c>
      <c r="B380" s="654" t="s">
        <v>506</v>
      </c>
      <c r="C380" s="655" t="s">
        <v>515</v>
      </c>
      <c r="D380" s="656" t="s">
        <v>2590</v>
      </c>
      <c r="E380" s="655" t="s">
        <v>521</v>
      </c>
      <c r="F380" s="656" t="s">
        <v>2592</v>
      </c>
      <c r="G380" s="655" t="s">
        <v>567</v>
      </c>
      <c r="H380" s="655" t="s">
        <v>1797</v>
      </c>
      <c r="I380" s="655" t="s">
        <v>1797</v>
      </c>
      <c r="J380" s="655" t="s">
        <v>1231</v>
      </c>
      <c r="K380" s="655" t="s">
        <v>1798</v>
      </c>
      <c r="L380" s="657">
        <v>262.10000000000008</v>
      </c>
      <c r="M380" s="657">
        <v>9</v>
      </c>
      <c r="N380" s="658">
        <v>2358.9000000000005</v>
      </c>
    </row>
    <row r="381" spans="1:14" ht="14.4" customHeight="1" x14ac:dyDescent="0.3">
      <c r="A381" s="653" t="s">
        <v>505</v>
      </c>
      <c r="B381" s="654" t="s">
        <v>506</v>
      </c>
      <c r="C381" s="655" t="s">
        <v>515</v>
      </c>
      <c r="D381" s="656" t="s">
        <v>2590</v>
      </c>
      <c r="E381" s="655" t="s">
        <v>521</v>
      </c>
      <c r="F381" s="656" t="s">
        <v>2592</v>
      </c>
      <c r="G381" s="655" t="s">
        <v>567</v>
      </c>
      <c r="H381" s="655" t="s">
        <v>1799</v>
      </c>
      <c r="I381" s="655" t="s">
        <v>1015</v>
      </c>
      <c r="J381" s="655" t="s">
        <v>1800</v>
      </c>
      <c r="K381" s="655"/>
      <c r="L381" s="657">
        <v>583.92193428026872</v>
      </c>
      <c r="M381" s="657">
        <v>3</v>
      </c>
      <c r="N381" s="658">
        <v>1751.7658028408061</v>
      </c>
    </row>
    <row r="382" spans="1:14" ht="14.4" customHeight="1" x14ac:dyDescent="0.3">
      <c r="A382" s="653" t="s">
        <v>505</v>
      </c>
      <c r="B382" s="654" t="s">
        <v>506</v>
      </c>
      <c r="C382" s="655" t="s">
        <v>515</v>
      </c>
      <c r="D382" s="656" t="s">
        <v>2590</v>
      </c>
      <c r="E382" s="655" t="s">
        <v>521</v>
      </c>
      <c r="F382" s="656" t="s">
        <v>2592</v>
      </c>
      <c r="G382" s="655" t="s">
        <v>567</v>
      </c>
      <c r="H382" s="655" t="s">
        <v>1801</v>
      </c>
      <c r="I382" s="655" t="s">
        <v>1802</v>
      </c>
      <c r="J382" s="655" t="s">
        <v>712</v>
      </c>
      <c r="K382" s="655" t="s">
        <v>1803</v>
      </c>
      <c r="L382" s="657">
        <v>302.51980763116455</v>
      </c>
      <c r="M382" s="657">
        <v>4</v>
      </c>
      <c r="N382" s="658">
        <v>1210.0792305246582</v>
      </c>
    </row>
    <row r="383" spans="1:14" ht="14.4" customHeight="1" x14ac:dyDescent="0.3">
      <c r="A383" s="653" t="s">
        <v>505</v>
      </c>
      <c r="B383" s="654" t="s">
        <v>506</v>
      </c>
      <c r="C383" s="655" t="s">
        <v>515</v>
      </c>
      <c r="D383" s="656" t="s">
        <v>2590</v>
      </c>
      <c r="E383" s="655" t="s">
        <v>521</v>
      </c>
      <c r="F383" s="656" t="s">
        <v>2592</v>
      </c>
      <c r="G383" s="655" t="s">
        <v>567</v>
      </c>
      <c r="H383" s="655" t="s">
        <v>1804</v>
      </c>
      <c r="I383" s="655" t="s">
        <v>1804</v>
      </c>
      <c r="J383" s="655" t="s">
        <v>1235</v>
      </c>
      <c r="K383" s="655" t="s">
        <v>1236</v>
      </c>
      <c r="L383" s="657">
        <v>169.79020453945472</v>
      </c>
      <c r="M383" s="657">
        <v>10</v>
      </c>
      <c r="N383" s="658">
        <v>1697.9020453945473</v>
      </c>
    </row>
    <row r="384" spans="1:14" ht="14.4" customHeight="1" x14ac:dyDescent="0.3">
      <c r="A384" s="653" t="s">
        <v>505</v>
      </c>
      <c r="B384" s="654" t="s">
        <v>506</v>
      </c>
      <c r="C384" s="655" t="s">
        <v>515</v>
      </c>
      <c r="D384" s="656" t="s">
        <v>2590</v>
      </c>
      <c r="E384" s="655" t="s">
        <v>521</v>
      </c>
      <c r="F384" s="656" t="s">
        <v>2592</v>
      </c>
      <c r="G384" s="655" t="s">
        <v>567</v>
      </c>
      <c r="H384" s="655" t="s">
        <v>1805</v>
      </c>
      <c r="I384" s="655" t="s">
        <v>1015</v>
      </c>
      <c r="J384" s="655" t="s">
        <v>1806</v>
      </c>
      <c r="K384" s="655"/>
      <c r="L384" s="657">
        <v>112.14999999999999</v>
      </c>
      <c r="M384" s="657">
        <v>1</v>
      </c>
      <c r="N384" s="658">
        <v>112.14999999999999</v>
      </c>
    </row>
    <row r="385" spans="1:14" ht="14.4" customHeight="1" x14ac:dyDescent="0.3">
      <c r="A385" s="653" t="s">
        <v>505</v>
      </c>
      <c r="B385" s="654" t="s">
        <v>506</v>
      </c>
      <c r="C385" s="655" t="s">
        <v>515</v>
      </c>
      <c r="D385" s="656" t="s">
        <v>2590</v>
      </c>
      <c r="E385" s="655" t="s">
        <v>521</v>
      </c>
      <c r="F385" s="656" t="s">
        <v>2592</v>
      </c>
      <c r="G385" s="655" t="s">
        <v>567</v>
      </c>
      <c r="H385" s="655" t="s">
        <v>1807</v>
      </c>
      <c r="I385" s="655" t="s">
        <v>1807</v>
      </c>
      <c r="J385" s="655" t="s">
        <v>1657</v>
      </c>
      <c r="K385" s="655" t="s">
        <v>1808</v>
      </c>
      <c r="L385" s="657">
        <v>50.230000000000011</v>
      </c>
      <c r="M385" s="657">
        <v>1</v>
      </c>
      <c r="N385" s="658">
        <v>50.230000000000011</v>
      </c>
    </row>
    <row r="386" spans="1:14" ht="14.4" customHeight="1" x14ac:dyDescent="0.3">
      <c r="A386" s="653" t="s">
        <v>505</v>
      </c>
      <c r="B386" s="654" t="s">
        <v>506</v>
      </c>
      <c r="C386" s="655" t="s">
        <v>515</v>
      </c>
      <c r="D386" s="656" t="s">
        <v>2590</v>
      </c>
      <c r="E386" s="655" t="s">
        <v>521</v>
      </c>
      <c r="F386" s="656" t="s">
        <v>2592</v>
      </c>
      <c r="G386" s="655" t="s">
        <v>567</v>
      </c>
      <c r="H386" s="655" t="s">
        <v>1809</v>
      </c>
      <c r="I386" s="655" t="s">
        <v>1809</v>
      </c>
      <c r="J386" s="655" t="s">
        <v>1695</v>
      </c>
      <c r="K386" s="655" t="s">
        <v>1696</v>
      </c>
      <c r="L386" s="657">
        <v>180.2</v>
      </c>
      <c r="M386" s="657">
        <v>1</v>
      </c>
      <c r="N386" s="658">
        <v>180.2</v>
      </c>
    </row>
    <row r="387" spans="1:14" ht="14.4" customHeight="1" x14ac:dyDescent="0.3">
      <c r="A387" s="653" t="s">
        <v>505</v>
      </c>
      <c r="B387" s="654" t="s">
        <v>506</v>
      </c>
      <c r="C387" s="655" t="s">
        <v>515</v>
      </c>
      <c r="D387" s="656" t="s">
        <v>2590</v>
      </c>
      <c r="E387" s="655" t="s">
        <v>521</v>
      </c>
      <c r="F387" s="656" t="s">
        <v>2592</v>
      </c>
      <c r="G387" s="655" t="s">
        <v>567</v>
      </c>
      <c r="H387" s="655" t="s">
        <v>1810</v>
      </c>
      <c r="I387" s="655" t="s">
        <v>1811</v>
      </c>
      <c r="J387" s="655" t="s">
        <v>1812</v>
      </c>
      <c r="K387" s="655" t="s">
        <v>1813</v>
      </c>
      <c r="L387" s="657">
        <v>5168.6599999999989</v>
      </c>
      <c r="M387" s="657">
        <v>1</v>
      </c>
      <c r="N387" s="658">
        <v>5168.6599999999989</v>
      </c>
    </row>
    <row r="388" spans="1:14" ht="14.4" customHeight="1" x14ac:dyDescent="0.3">
      <c r="A388" s="653" t="s">
        <v>505</v>
      </c>
      <c r="B388" s="654" t="s">
        <v>506</v>
      </c>
      <c r="C388" s="655" t="s">
        <v>515</v>
      </c>
      <c r="D388" s="656" t="s">
        <v>2590</v>
      </c>
      <c r="E388" s="655" t="s">
        <v>521</v>
      </c>
      <c r="F388" s="656" t="s">
        <v>2592</v>
      </c>
      <c r="G388" s="655" t="s">
        <v>567</v>
      </c>
      <c r="H388" s="655" t="s">
        <v>1814</v>
      </c>
      <c r="I388" s="655" t="s">
        <v>1814</v>
      </c>
      <c r="J388" s="655" t="s">
        <v>1404</v>
      </c>
      <c r="K388" s="655" t="s">
        <v>1405</v>
      </c>
      <c r="L388" s="657">
        <v>271.52</v>
      </c>
      <c r="M388" s="657">
        <v>3</v>
      </c>
      <c r="N388" s="658">
        <v>814.56</v>
      </c>
    </row>
    <row r="389" spans="1:14" ht="14.4" customHeight="1" x14ac:dyDescent="0.3">
      <c r="A389" s="653" t="s">
        <v>505</v>
      </c>
      <c r="B389" s="654" t="s">
        <v>506</v>
      </c>
      <c r="C389" s="655" t="s">
        <v>515</v>
      </c>
      <c r="D389" s="656" t="s">
        <v>2590</v>
      </c>
      <c r="E389" s="655" t="s">
        <v>521</v>
      </c>
      <c r="F389" s="656" t="s">
        <v>2592</v>
      </c>
      <c r="G389" s="655" t="s">
        <v>567</v>
      </c>
      <c r="H389" s="655" t="s">
        <v>1815</v>
      </c>
      <c r="I389" s="655" t="s">
        <v>1815</v>
      </c>
      <c r="J389" s="655" t="s">
        <v>1816</v>
      </c>
      <c r="K389" s="655" t="s">
        <v>1817</v>
      </c>
      <c r="L389" s="657">
        <v>167.71999999999997</v>
      </c>
      <c r="M389" s="657">
        <v>16</v>
      </c>
      <c r="N389" s="658">
        <v>2683.5199999999995</v>
      </c>
    </row>
    <row r="390" spans="1:14" ht="14.4" customHeight="1" x14ac:dyDescent="0.3">
      <c r="A390" s="653" t="s">
        <v>505</v>
      </c>
      <c r="B390" s="654" t="s">
        <v>506</v>
      </c>
      <c r="C390" s="655" t="s">
        <v>515</v>
      </c>
      <c r="D390" s="656" t="s">
        <v>2590</v>
      </c>
      <c r="E390" s="655" t="s">
        <v>521</v>
      </c>
      <c r="F390" s="656" t="s">
        <v>2592</v>
      </c>
      <c r="G390" s="655" t="s">
        <v>567</v>
      </c>
      <c r="H390" s="655" t="s">
        <v>1818</v>
      </c>
      <c r="I390" s="655" t="s">
        <v>1819</v>
      </c>
      <c r="J390" s="655" t="s">
        <v>1820</v>
      </c>
      <c r="K390" s="655"/>
      <c r="L390" s="657">
        <v>308.85000000000002</v>
      </c>
      <c r="M390" s="657">
        <v>1</v>
      </c>
      <c r="N390" s="658">
        <v>308.85000000000002</v>
      </c>
    </row>
    <row r="391" spans="1:14" ht="14.4" customHeight="1" x14ac:dyDescent="0.3">
      <c r="A391" s="653" t="s">
        <v>505</v>
      </c>
      <c r="B391" s="654" t="s">
        <v>506</v>
      </c>
      <c r="C391" s="655" t="s">
        <v>515</v>
      </c>
      <c r="D391" s="656" t="s">
        <v>2590</v>
      </c>
      <c r="E391" s="655" t="s">
        <v>521</v>
      </c>
      <c r="F391" s="656" t="s">
        <v>2592</v>
      </c>
      <c r="G391" s="655" t="s">
        <v>567</v>
      </c>
      <c r="H391" s="655" t="s">
        <v>1821</v>
      </c>
      <c r="I391" s="655" t="s">
        <v>1822</v>
      </c>
      <c r="J391" s="655" t="s">
        <v>1823</v>
      </c>
      <c r="K391" s="655" t="s">
        <v>1617</v>
      </c>
      <c r="L391" s="657">
        <v>48.633333333333304</v>
      </c>
      <c r="M391" s="657">
        <v>3</v>
      </c>
      <c r="N391" s="658">
        <v>145.89999999999992</v>
      </c>
    </row>
    <row r="392" spans="1:14" ht="14.4" customHeight="1" x14ac:dyDescent="0.3">
      <c r="A392" s="653" t="s">
        <v>505</v>
      </c>
      <c r="B392" s="654" t="s">
        <v>506</v>
      </c>
      <c r="C392" s="655" t="s">
        <v>515</v>
      </c>
      <c r="D392" s="656" t="s">
        <v>2590</v>
      </c>
      <c r="E392" s="655" t="s">
        <v>521</v>
      </c>
      <c r="F392" s="656" t="s">
        <v>2592</v>
      </c>
      <c r="G392" s="655" t="s">
        <v>567</v>
      </c>
      <c r="H392" s="655" t="s">
        <v>1824</v>
      </c>
      <c r="I392" s="655" t="s">
        <v>1824</v>
      </c>
      <c r="J392" s="655" t="s">
        <v>1825</v>
      </c>
      <c r="K392" s="655" t="s">
        <v>1826</v>
      </c>
      <c r="L392" s="657">
        <v>71.099999999999966</v>
      </c>
      <c r="M392" s="657">
        <v>2</v>
      </c>
      <c r="N392" s="658">
        <v>142.19999999999993</v>
      </c>
    </row>
    <row r="393" spans="1:14" ht="14.4" customHeight="1" x14ac:dyDescent="0.3">
      <c r="A393" s="653" t="s">
        <v>505</v>
      </c>
      <c r="B393" s="654" t="s">
        <v>506</v>
      </c>
      <c r="C393" s="655" t="s">
        <v>515</v>
      </c>
      <c r="D393" s="656" t="s">
        <v>2590</v>
      </c>
      <c r="E393" s="655" t="s">
        <v>521</v>
      </c>
      <c r="F393" s="656" t="s">
        <v>2592</v>
      </c>
      <c r="G393" s="655" t="s">
        <v>567</v>
      </c>
      <c r="H393" s="655" t="s">
        <v>1827</v>
      </c>
      <c r="I393" s="655" t="s">
        <v>1828</v>
      </c>
      <c r="J393" s="655" t="s">
        <v>1829</v>
      </c>
      <c r="K393" s="655" t="s">
        <v>1830</v>
      </c>
      <c r="L393" s="657">
        <v>1396.2000000000003</v>
      </c>
      <c r="M393" s="657">
        <v>2</v>
      </c>
      <c r="N393" s="658">
        <v>2792.4000000000005</v>
      </c>
    </row>
    <row r="394" spans="1:14" ht="14.4" customHeight="1" x14ac:dyDescent="0.3">
      <c r="A394" s="653" t="s">
        <v>505</v>
      </c>
      <c r="B394" s="654" t="s">
        <v>506</v>
      </c>
      <c r="C394" s="655" t="s">
        <v>515</v>
      </c>
      <c r="D394" s="656" t="s">
        <v>2590</v>
      </c>
      <c r="E394" s="655" t="s">
        <v>521</v>
      </c>
      <c r="F394" s="656" t="s">
        <v>2592</v>
      </c>
      <c r="G394" s="655" t="s">
        <v>567</v>
      </c>
      <c r="H394" s="655" t="s">
        <v>1831</v>
      </c>
      <c r="I394" s="655" t="s">
        <v>1831</v>
      </c>
      <c r="J394" s="655" t="s">
        <v>1795</v>
      </c>
      <c r="K394" s="655" t="s">
        <v>1796</v>
      </c>
      <c r="L394" s="657">
        <v>72.88</v>
      </c>
      <c r="M394" s="657">
        <v>7</v>
      </c>
      <c r="N394" s="658">
        <v>510.15999999999997</v>
      </c>
    </row>
    <row r="395" spans="1:14" ht="14.4" customHeight="1" x14ac:dyDescent="0.3">
      <c r="A395" s="653" t="s">
        <v>505</v>
      </c>
      <c r="B395" s="654" t="s">
        <v>506</v>
      </c>
      <c r="C395" s="655" t="s">
        <v>515</v>
      </c>
      <c r="D395" s="656" t="s">
        <v>2590</v>
      </c>
      <c r="E395" s="655" t="s">
        <v>521</v>
      </c>
      <c r="F395" s="656" t="s">
        <v>2592</v>
      </c>
      <c r="G395" s="655" t="s">
        <v>567</v>
      </c>
      <c r="H395" s="655" t="s">
        <v>1832</v>
      </c>
      <c r="I395" s="655" t="s">
        <v>1832</v>
      </c>
      <c r="J395" s="655" t="s">
        <v>1833</v>
      </c>
      <c r="K395" s="655" t="s">
        <v>1834</v>
      </c>
      <c r="L395" s="657">
        <v>55.399999999999956</v>
      </c>
      <c r="M395" s="657">
        <v>1</v>
      </c>
      <c r="N395" s="658">
        <v>55.399999999999956</v>
      </c>
    </row>
    <row r="396" spans="1:14" ht="14.4" customHeight="1" x14ac:dyDescent="0.3">
      <c r="A396" s="653" t="s">
        <v>505</v>
      </c>
      <c r="B396" s="654" t="s">
        <v>506</v>
      </c>
      <c r="C396" s="655" t="s">
        <v>515</v>
      </c>
      <c r="D396" s="656" t="s">
        <v>2590</v>
      </c>
      <c r="E396" s="655" t="s">
        <v>521</v>
      </c>
      <c r="F396" s="656" t="s">
        <v>2592</v>
      </c>
      <c r="G396" s="655" t="s">
        <v>567</v>
      </c>
      <c r="H396" s="655" t="s">
        <v>1835</v>
      </c>
      <c r="I396" s="655" t="s">
        <v>1836</v>
      </c>
      <c r="J396" s="655" t="s">
        <v>1837</v>
      </c>
      <c r="K396" s="655" t="s">
        <v>1838</v>
      </c>
      <c r="L396" s="657">
        <v>458.93558418829338</v>
      </c>
      <c r="M396" s="657">
        <v>1</v>
      </c>
      <c r="N396" s="658">
        <v>458.93558418829338</v>
      </c>
    </row>
    <row r="397" spans="1:14" ht="14.4" customHeight="1" x14ac:dyDescent="0.3">
      <c r="A397" s="653" t="s">
        <v>505</v>
      </c>
      <c r="B397" s="654" t="s">
        <v>506</v>
      </c>
      <c r="C397" s="655" t="s">
        <v>515</v>
      </c>
      <c r="D397" s="656" t="s">
        <v>2590</v>
      </c>
      <c r="E397" s="655" t="s">
        <v>521</v>
      </c>
      <c r="F397" s="656" t="s">
        <v>2592</v>
      </c>
      <c r="G397" s="655" t="s">
        <v>567</v>
      </c>
      <c r="H397" s="655" t="s">
        <v>1839</v>
      </c>
      <c r="I397" s="655" t="s">
        <v>1840</v>
      </c>
      <c r="J397" s="655" t="s">
        <v>1841</v>
      </c>
      <c r="K397" s="655" t="s">
        <v>1842</v>
      </c>
      <c r="L397" s="657">
        <v>112.63999999999996</v>
      </c>
      <c r="M397" s="657">
        <v>1</v>
      </c>
      <c r="N397" s="658">
        <v>112.63999999999996</v>
      </c>
    </row>
    <row r="398" spans="1:14" ht="14.4" customHeight="1" x14ac:dyDescent="0.3">
      <c r="A398" s="653" t="s">
        <v>505</v>
      </c>
      <c r="B398" s="654" t="s">
        <v>506</v>
      </c>
      <c r="C398" s="655" t="s">
        <v>515</v>
      </c>
      <c r="D398" s="656" t="s">
        <v>2590</v>
      </c>
      <c r="E398" s="655" t="s">
        <v>521</v>
      </c>
      <c r="F398" s="656" t="s">
        <v>2592</v>
      </c>
      <c r="G398" s="655" t="s">
        <v>1843</v>
      </c>
      <c r="H398" s="655" t="s">
        <v>1844</v>
      </c>
      <c r="I398" s="655" t="s">
        <v>1844</v>
      </c>
      <c r="J398" s="655" t="s">
        <v>1845</v>
      </c>
      <c r="K398" s="655" t="s">
        <v>1846</v>
      </c>
      <c r="L398" s="657">
        <v>14.880009575850782</v>
      </c>
      <c r="M398" s="657">
        <v>17</v>
      </c>
      <c r="N398" s="658">
        <v>252.96016278946328</v>
      </c>
    </row>
    <row r="399" spans="1:14" ht="14.4" customHeight="1" x14ac:dyDescent="0.3">
      <c r="A399" s="653" t="s">
        <v>505</v>
      </c>
      <c r="B399" s="654" t="s">
        <v>506</v>
      </c>
      <c r="C399" s="655" t="s">
        <v>515</v>
      </c>
      <c r="D399" s="656" t="s">
        <v>2590</v>
      </c>
      <c r="E399" s="655" t="s">
        <v>521</v>
      </c>
      <c r="F399" s="656" t="s">
        <v>2592</v>
      </c>
      <c r="G399" s="655" t="s">
        <v>1843</v>
      </c>
      <c r="H399" s="655" t="s">
        <v>1847</v>
      </c>
      <c r="I399" s="655" t="s">
        <v>1847</v>
      </c>
      <c r="J399" s="655" t="s">
        <v>1848</v>
      </c>
      <c r="K399" s="655" t="s">
        <v>1849</v>
      </c>
      <c r="L399" s="657">
        <v>12.06</v>
      </c>
      <c r="M399" s="657">
        <v>12</v>
      </c>
      <c r="N399" s="658">
        <v>144.72</v>
      </c>
    </row>
    <row r="400" spans="1:14" ht="14.4" customHeight="1" x14ac:dyDescent="0.3">
      <c r="A400" s="653" t="s">
        <v>505</v>
      </c>
      <c r="B400" s="654" t="s">
        <v>506</v>
      </c>
      <c r="C400" s="655" t="s">
        <v>515</v>
      </c>
      <c r="D400" s="656" t="s">
        <v>2590</v>
      </c>
      <c r="E400" s="655" t="s">
        <v>521</v>
      </c>
      <c r="F400" s="656" t="s">
        <v>2592</v>
      </c>
      <c r="G400" s="655" t="s">
        <v>1843</v>
      </c>
      <c r="H400" s="655" t="s">
        <v>1850</v>
      </c>
      <c r="I400" s="655" t="s">
        <v>1851</v>
      </c>
      <c r="J400" s="655" t="s">
        <v>1852</v>
      </c>
      <c r="K400" s="655" t="s">
        <v>1627</v>
      </c>
      <c r="L400" s="657">
        <v>101.69999999999997</v>
      </c>
      <c r="M400" s="657">
        <v>3</v>
      </c>
      <c r="N400" s="658">
        <v>305.09999999999991</v>
      </c>
    </row>
    <row r="401" spans="1:14" ht="14.4" customHeight="1" x14ac:dyDescent="0.3">
      <c r="A401" s="653" t="s">
        <v>505</v>
      </c>
      <c r="B401" s="654" t="s">
        <v>506</v>
      </c>
      <c r="C401" s="655" t="s">
        <v>515</v>
      </c>
      <c r="D401" s="656" t="s">
        <v>2590</v>
      </c>
      <c r="E401" s="655" t="s">
        <v>521</v>
      </c>
      <c r="F401" s="656" t="s">
        <v>2592</v>
      </c>
      <c r="G401" s="655" t="s">
        <v>1843</v>
      </c>
      <c r="H401" s="655" t="s">
        <v>1853</v>
      </c>
      <c r="I401" s="655" t="s">
        <v>1854</v>
      </c>
      <c r="J401" s="655" t="s">
        <v>1855</v>
      </c>
      <c r="K401" s="655" t="s">
        <v>1856</v>
      </c>
      <c r="L401" s="657">
        <v>75.919724367529767</v>
      </c>
      <c r="M401" s="657">
        <v>5</v>
      </c>
      <c r="N401" s="658">
        <v>379.59862183764881</v>
      </c>
    </row>
    <row r="402" spans="1:14" ht="14.4" customHeight="1" x14ac:dyDescent="0.3">
      <c r="A402" s="653" t="s">
        <v>505</v>
      </c>
      <c r="B402" s="654" t="s">
        <v>506</v>
      </c>
      <c r="C402" s="655" t="s">
        <v>515</v>
      </c>
      <c r="D402" s="656" t="s">
        <v>2590</v>
      </c>
      <c r="E402" s="655" t="s">
        <v>521</v>
      </c>
      <c r="F402" s="656" t="s">
        <v>2592</v>
      </c>
      <c r="G402" s="655" t="s">
        <v>1843</v>
      </c>
      <c r="H402" s="655" t="s">
        <v>1857</v>
      </c>
      <c r="I402" s="655" t="s">
        <v>1858</v>
      </c>
      <c r="J402" s="655" t="s">
        <v>1859</v>
      </c>
      <c r="K402" s="655" t="s">
        <v>1860</v>
      </c>
      <c r="L402" s="657">
        <v>90.38</v>
      </c>
      <c r="M402" s="657">
        <v>2</v>
      </c>
      <c r="N402" s="658">
        <v>180.76</v>
      </c>
    </row>
    <row r="403" spans="1:14" ht="14.4" customHeight="1" x14ac:dyDescent="0.3">
      <c r="A403" s="653" t="s">
        <v>505</v>
      </c>
      <c r="B403" s="654" t="s">
        <v>506</v>
      </c>
      <c r="C403" s="655" t="s">
        <v>515</v>
      </c>
      <c r="D403" s="656" t="s">
        <v>2590</v>
      </c>
      <c r="E403" s="655" t="s">
        <v>521</v>
      </c>
      <c r="F403" s="656" t="s">
        <v>2592</v>
      </c>
      <c r="G403" s="655" t="s">
        <v>1843</v>
      </c>
      <c r="H403" s="655" t="s">
        <v>1861</v>
      </c>
      <c r="I403" s="655" t="s">
        <v>1862</v>
      </c>
      <c r="J403" s="655" t="s">
        <v>562</v>
      </c>
      <c r="K403" s="655" t="s">
        <v>563</v>
      </c>
      <c r="L403" s="657">
        <v>105.06000000000002</v>
      </c>
      <c r="M403" s="657">
        <v>7</v>
      </c>
      <c r="N403" s="658">
        <v>735.42000000000007</v>
      </c>
    </row>
    <row r="404" spans="1:14" ht="14.4" customHeight="1" x14ac:dyDescent="0.3">
      <c r="A404" s="653" t="s">
        <v>505</v>
      </c>
      <c r="B404" s="654" t="s">
        <v>506</v>
      </c>
      <c r="C404" s="655" t="s">
        <v>515</v>
      </c>
      <c r="D404" s="656" t="s">
        <v>2590</v>
      </c>
      <c r="E404" s="655" t="s">
        <v>521</v>
      </c>
      <c r="F404" s="656" t="s">
        <v>2592</v>
      </c>
      <c r="G404" s="655" t="s">
        <v>1843</v>
      </c>
      <c r="H404" s="655" t="s">
        <v>1863</v>
      </c>
      <c r="I404" s="655" t="s">
        <v>1864</v>
      </c>
      <c r="J404" s="655" t="s">
        <v>1865</v>
      </c>
      <c r="K404" s="655" t="s">
        <v>1232</v>
      </c>
      <c r="L404" s="657">
        <v>124.97000000000003</v>
      </c>
      <c r="M404" s="657">
        <v>1</v>
      </c>
      <c r="N404" s="658">
        <v>124.97000000000003</v>
      </c>
    </row>
    <row r="405" spans="1:14" ht="14.4" customHeight="1" x14ac:dyDescent="0.3">
      <c r="A405" s="653" t="s">
        <v>505</v>
      </c>
      <c r="B405" s="654" t="s">
        <v>506</v>
      </c>
      <c r="C405" s="655" t="s">
        <v>515</v>
      </c>
      <c r="D405" s="656" t="s">
        <v>2590</v>
      </c>
      <c r="E405" s="655" t="s">
        <v>521</v>
      </c>
      <c r="F405" s="656" t="s">
        <v>2592</v>
      </c>
      <c r="G405" s="655" t="s">
        <v>1843</v>
      </c>
      <c r="H405" s="655" t="s">
        <v>1866</v>
      </c>
      <c r="I405" s="655" t="s">
        <v>1867</v>
      </c>
      <c r="J405" s="655" t="s">
        <v>1868</v>
      </c>
      <c r="K405" s="655" t="s">
        <v>1869</v>
      </c>
      <c r="L405" s="657">
        <v>90.379948100207386</v>
      </c>
      <c r="M405" s="657">
        <v>5</v>
      </c>
      <c r="N405" s="658">
        <v>451.89974050103694</v>
      </c>
    </row>
    <row r="406" spans="1:14" ht="14.4" customHeight="1" x14ac:dyDescent="0.3">
      <c r="A406" s="653" t="s">
        <v>505</v>
      </c>
      <c r="B406" s="654" t="s">
        <v>506</v>
      </c>
      <c r="C406" s="655" t="s">
        <v>515</v>
      </c>
      <c r="D406" s="656" t="s">
        <v>2590</v>
      </c>
      <c r="E406" s="655" t="s">
        <v>521</v>
      </c>
      <c r="F406" s="656" t="s">
        <v>2592</v>
      </c>
      <c r="G406" s="655" t="s">
        <v>1843</v>
      </c>
      <c r="H406" s="655" t="s">
        <v>1870</v>
      </c>
      <c r="I406" s="655" t="s">
        <v>1871</v>
      </c>
      <c r="J406" s="655" t="s">
        <v>1872</v>
      </c>
      <c r="K406" s="655" t="s">
        <v>1873</v>
      </c>
      <c r="L406" s="657">
        <v>98.600000000000094</v>
      </c>
      <c r="M406" s="657">
        <v>2</v>
      </c>
      <c r="N406" s="658">
        <v>197.20000000000019</v>
      </c>
    </row>
    <row r="407" spans="1:14" ht="14.4" customHeight="1" x14ac:dyDescent="0.3">
      <c r="A407" s="653" t="s">
        <v>505</v>
      </c>
      <c r="B407" s="654" t="s">
        <v>506</v>
      </c>
      <c r="C407" s="655" t="s">
        <v>515</v>
      </c>
      <c r="D407" s="656" t="s">
        <v>2590</v>
      </c>
      <c r="E407" s="655" t="s">
        <v>521</v>
      </c>
      <c r="F407" s="656" t="s">
        <v>2592</v>
      </c>
      <c r="G407" s="655" t="s">
        <v>1843</v>
      </c>
      <c r="H407" s="655" t="s">
        <v>1874</v>
      </c>
      <c r="I407" s="655" t="s">
        <v>1875</v>
      </c>
      <c r="J407" s="655" t="s">
        <v>1876</v>
      </c>
      <c r="K407" s="655" t="s">
        <v>1860</v>
      </c>
      <c r="L407" s="657">
        <v>62.140000000000022</v>
      </c>
      <c r="M407" s="657">
        <v>2</v>
      </c>
      <c r="N407" s="658">
        <v>124.28000000000004</v>
      </c>
    </row>
    <row r="408" spans="1:14" ht="14.4" customHeight="1" x14ac:dyDescent="0.3">
      <c r="A408" s="653" t="s">
        <v>505</v>
      </c>
      <c r="B408" s="654" t="s">
        <v>506</v>
      </c>
      <c r="C408" s="655" t="s">
        <v>515</v>
      </c>
      <c r="D408" s="656" t="s">
        <v>2590</v>
      </c>
      <c r="E408" s="655" t="s">
        <v>521</v>
      </c>
      <c r="F408" s="656" t="s">
        <v>2592</v>
      </c>
      <c r="G408" s="655" t="s">
        <v>1843</v>
      </c>
      <c r="H408" s="655" t="s">
        <v>1877</v>
      </c>
      <c r="I408" s="655" t="s">
        <v>1878</v>
      </c>
      <c r="J408" s="655" t="s">
        <v>1879</v>
      </c>
      <c r="K408" s="655" t="s">
        <v>1232</v>
      </c>
      <c r="L408" s="657">
        <v>200.17999999999998</v>
      </c>
      <c r="M408" s="657">
        <v>1</v>
      </c>
      <c r="N408" s="658">
        <v>200.17999999999998</v>
      </c>
    </row>
    <row r="409" spans="1:14" ht="14.4" customHeight="1" x14ac:dyDescent="0.3">
      <c r="A409" s="653" t="s">
        <v>505</v>
      </c>
      <c r="B409" s="654" t="s">
        <v>506</v>
      </c>
      <c r="C409" s="655" t="s">
        <v>515</v>
      </c>
      <c r="D409" s="656" t="s">
        <v>2590</v>
      </c>
      <c r="E409" s="655" t="s">
        <v>521</v>
      </c>
      <c r="F409" s="656" t="s">
        <v>2592</v>
      </c>
      <c r="G409" s="655" t="s">
        <v>1843</v>
      </c>
      <c r="H409" s="655" t="s">
        <v>1880</v>
      </c>
      <c r="I409" s="655" t="s">
        <v>1881</v>
      </c>
      <c r="J409" s="655" t="s">
        <v>1882</v>
      </c>
      <c r="K409" s="655" t="s">
        <v>1883</v>
      </c>
      <c r="L409" s="657">
        <v>721.20240000000001</v>
      </c>
      <c r="M409" s="657">
        <v>5</v>
      </c>
      <c r="N409" s="658">
        <v>3606.0120000000002</v>
      </c>
    </row>
    <row r="410" spans="1:14" ht="14.4" customHeight="1" x14ac:dyDescent="0.3">
      <c r="A410" s="653" t="s">
        <v>505</v>
      </c>
      <c r="B410" s="654" t="s">
        <v>506</v>
      </c>
      <c r="C410" s="655" t="s">
        <v>515</v>
      </c>
      <c r="D410" s="656" t="s">
        <v>2590</v>
      </c>
      <c r="E410" s="655" t="s">
        <v>521</v>
      </c>
      <c r="F410" s="656" t="s">
        <v>2592</v>
      </c>
      <c r="G410" s="655" t="s">
        <v>1843</v>
      </c>
      <c r="H410" s="655" t="s">
        <v>1884</v>
      </c>
      <c r="I410" s="655" t="s">
        <v>1885</v>
      </c>
      <c r="J410" s="655" t="s">
        <v>1886</v>
      </c>
      <c r="K410" s="655" t="s">
        <v>1887</v>
      </c>
      <c r="L410" s="657">
        <v>20.130002449918337</v>
      </c>
      <c r="M410" s="657">
        <v>12</v>
      </c>
      <c r="N410" s="658">
        <v>241.56002939902004</v>
      </c>
    </row>
    <row r="411" spans="1:14" ht="14.4" customHeight="1" x14ac:dyDescent="0.3">
      <c r="A411" s="653" t="s">
        <v>505</v>
      </c>
      <c r="B411" s="654" t="s">
        <v>506</v>
      </c>
      <c r="C411" s="655" t="s">
        <v>515</v>
      </c>
      <c r="D411" s="656" t="s">
        <v>2590</v>
      </c>
      <c r="E411" s="655" t="s">
        <v>521</v>
      </c>
      <c r="F411" s="656" t="s">
        <v>2592</v>
      </c>
      <c r="G411" s="655" t="s">
        <v>1843</v>
      </c>
      <c r="H411" s="655" t="s">
        <v>1888</v>
      </c>
      <c r="I411" s="655" t="s">
        <v>1889</v>
      </c>
      <c r="J411" s="655" t="s">
        <v>1890</v>
      </c>
      <c r="K411" s="655" t="s">
        <v>1891</v>
      </c>
      <c r="L411" s="657">
        <v>32.260006274516627</v>
      </c>
      <c r="M411" s="657">
        <v>6</v>
      </c>
      <c r="N411" s="658">
        <v>193.56003764709976</v>
      </c>
    </row>
    <row r="412" spans="1:14" ht="14.4" customHeight="1" x14ac:dyDescent="0.3">
      <c r="A412" s="653" t="s">
        <v>505</v>
      </c>
      <c r="B412" s="654" t="s">
        <v>506</v>
      </c>
      <c r="C412" s="655" t="s">
        <v>515</v>
      </c>
      <c r="D412" s="656" t="s">
        <v>2590</v>
      </c>
      <c r="E412" s="655" t="s">
        <v>521</v>
      </c>
      <c r="F412" s="656" t="s">
        <v>2592</v>
      </c>
      <c r="G412" s="655" t="s">
        <v>1843</v>
      </c>
      <c r="H412" s="655" t="s">
        <v>1892</v>
      </c>
      <c r="I412" s="655" t="s">
        <v>1893</v>
      </c>
      <c r="J412" s="655" t="s">
        <v>1894</v>
      </c>
      <c r="K412" s="655" t="s">
        <v>1895</v>
      </c>
      <c r="L412" s="657">
        <v>29.999914640768047</v>
      </c>
      <c r="M412" s="657">
        <v>7</v>
      </c>
      <c r="N412" s="658">
        <v>209.99940248537632</v>
      </c>
    </row>
    <row r="413" spans="1:14" ht="14.4" customHeight="1" x14ac:dyDescent="0.3">
      <c r="A413" s="653" t="s">
        <v>505</v>
      </c>
      <c r="B413" s="654" t="s">
        <v>506</v>
      </c>
      <c r="C413" s="655" t="s">
        <v>515</v>
      </c>
      <c r="D413" s="656" t="s">
        <v>2590</v>
      </c>
      <c r="E413" s="655" t="s">
        <v>521</v>
      </c>
      <c r="F413" s="656" t="s">
        <v>2592</v>
      </c>
      <c r="G413" s="655" t="s">
        <v>1843</v>
      </c>
      <c r="H413" s="655" t="s">
        <v>1896</v>
      </c>
      <c r="I413" s="655" t="s">
        <v>1897</v>
      </c>
      <c r="J413" s="655" t="s">
        <v>1898</v>
      </c>
      <c r="K413" s="655" t="s">
        <v>1899</v>
      </c>
      <c r="L413" s="657">
        <v>46.819999999999986</v>
      </c>
      <c r="M413" s="657">
        <v>3</v>
      </c>
      <c r="N413" s="658">
        <v>140.45999999999995</v>
      </c>
    </row>
    <row r="414" spans="1:14" ht="14.4" customHeight="1" x14ac:dyDescent="0.3">
      <c r="A414" s="653" t="s">
        <v>505</v>
      </c>
      <c r="B414" s="654" t="s">
        <v>506</v>
      </c>
      <c r="C414" s="655" t="s">
        <v>515</v>
      </c>
      <c r="D414" s="656" t="s">
        <v>2590</v>
      </c>
      <c r="E414" s="655" t="s">
        <v>521</v>
      </c>
      <c r="F414" s="656" t="s">
        <v>2592</v>
      </c>
      <c r="G414" s="655" t="s">
        <v>1843</v>
      </c>
      <c r="H414" s="655" t="s">
        <v>1900</v>
      </c>
      <c r="I414" s="655" t="s">
        <v>1901</v>
      </c>
      <c r="J414" s="655" t="s">
        <v>1902</v>
      </c>
      <c r="K414" s="655" t="s">
        <v>1903</v>
      </c>
      <c r="L414" s="657">
        <v>112.72999999999999</v>
      </c>
      <c r="M414" s="657">
        <v>7</v>
      </c>
      <c r="N414" s="658">
        <v>789.1099999999999</v>
      </c>
    </row>
    <row r="415" spans="1:14" ht="14.4" customHeight="1" x14ac:dyDescent="0.3">
      <c r="A415" s="653" t="s">
        <v>505</v>
      </c>
      <c r="B415" s="654" t="s">
        <v>506</v>
      </c>
      <c r="C415" s="655" t="s">
        <v>515</v>
      </c>
      <c r="D415" s="656" t="s">
        <v>2590</v>
      </c>
      <c r="E415" s="655" t="s">
        <v>521</v>
      </c>
      <c r="F415" s="656" t="s">
        <v>2592</v>
      </c>
      <c r="G415" s="655" t="s">
        <v>1843</v>
      </c>
      <c r="H415" s="655" t="s">
        <v>1904</v>
      </c>
      <c r="I415" s="655" t="s">
        <v>1905</v>
      </c>
      <c r="J415" s="655" t="s">
        <v>1906</v>
      </c>
      <c r="K415" s="655" t="s">
        <v>1377</v>
      </c>
      <c r="L415" s="657">
        <v>48.819999921246655</v>
      </c>
      <c r="M415" s="657">
        <v>28</v>
      </c>
      <c r="N415" s="658">
        <v>1366.9599977949063</v>
      </c>
    </row>
    <row r="416" spans="1:14" ht="14.4" customHeight="1" x14ac:dyDescent="0.3">
      <c r="A416" s="653" t="s">
        <v>505</v>
      </c>
      <c r="B416" s="654" t="s">
        <v>506</v>
      </c>
      <c r="C416" s="655" t="s">
        <v>515</v>
      </c>
      <c r="D416" s="656" t="s">
        <v>2590</v>
      </c>
      <c r="E416" s="655" t="s">
        <v>521</v>
      </c>
      <c r="F416" s="656" t="s">
        <v>2592</v>
      </c>
      <c r="G416" s="655" t="s">
        <v>1843</v>
      </c>
      <c r="H416" s="655" t="s">
        <v>1907</v>
      </c>
      <c r="I416" s="655" t="s">
        <v>1908</v>
      </c>
      <c r="J416" s="655" t="s">
        <v>1909</v>
      </c>
      <c r="K416" s="655" t="s">
        <v>892</v>
      </c>
      <c r="L416" s="657">
        <v>52.650027428524204</v>
      </c>
      <c r="M416" s="657">
        <v>14</v>
      </c>
      <c r="N416" s="658">
        <v>737.10038399933887</v>
      </c>
    </row>
    <row r="417" spans="1:14" ht="14.4" customHeight="1" x14ac:dyDescent="0.3">
      <c r="A417" s="653" t="s">
        <v>505</v>
      </c>
      <c r="B417" s="654" t="s">
        <v>506</v>
      </c>
      <c r="C417" s="655" t="s">
        <v>515</v>
      </c>
      <c r="D417" s="656" t="s">
        <v>2590</v>
      </c>
      <c r="E417" s="655" t="s">
        <v>521</v>
      </c>
      <c r="F417" s="656" t="s">
        <v>2592</v>
      </c>
      <c r="G417" s="655" t="s">
        <v>1843</v>
      </c>
      <c r="H417" s="655" t="s">
        <v>1910</v>
      </c>
      <c r="I417" s="655" t="s">
        <v>1911</v>
      </c>
      <c r="J417" s="655" t="s">
        <v>559</v>
      </c>
      <c r="K417" s="655" t="s">
        <v>1912</v>
      </c>
      <c r="L417" s="657">
        <v>43.29999999999999</v>
      </c>
      <c r="M417" s="657">
        <v>3</v>
      </c>
      <c r="N417" s="658">
        <v>129.89999999999998</v>
      </c>
    </row>
    <row r="418" spans="1:14" ht="14.4" customHeight="1" x14ac:dyDescent="0.3">
      <c r="A418" s="653" t="s">
        <v>505</v>
      </c>
      <c r="B418" s="654" t="s">
        <v>506</v>
      </c>
      <c r="C418" s="655" t="s">
        <v>515</v>
      </c>
      <c r="D418" s="656" t="s">
        <v>2590</v>
      </c>
      <c r="E418" s="655" t="s">
        <v>521</v>
      </c>
      <c r="F418" s="656" t="s">
        <v>2592</v>
      </c>
      <c r="G418" s="655" t="s">
        <v>1843</v>
      </c>
      <c r="H418" s="655" t="s">
        <v>1913</v>
      </c>
      <c r="I418" s="655" t="s">
        <v>1914</v>
      </c>
      <c r="J418" s="655" t="s">
        <v>1915</v>
      </c>
      <c r="K418" s="655" t="s">
        <v>1612</v>
      </c>
      <c r="L418" s="657">
        <v>42.96</v>
      </c>
      <c r="M418" s="657">
        <v>2</v>
      </c>
      <c r="N418" s="658">
        <v>85.92</v>
      </c>
    </row>
    <row r="419" spans="1:14" ht="14.4" customHeight="1" x14ac:dyDescent="0.3">
      <c r="A419" s="653" t="s">
        <v>505</v>
      </c>
      <c r="B419" s="654" t="s">
        <v>506</v>
      </c>
      <c r="C419" s="655" t="s">
        <v>515</v>
      </c>
      <c r="D419" s="656" t="s">
        <v>2590</v>
      </c>
      <c r="E419" s="655" t="s">
        <v>521</v>
      </c>
      <c r="F419" s="656" t="s">
        <v>2592</v>
      </c>
      <c r="G419" s="655" t="s">
        <v>1843</v>
      </c>
      <c r="H419" s="655" t="s">
        <v>1916</v>
      </c>
      <c r="I419" s="655" t="s">
        <v>1917</v>
      </c>
      <c r="J419" s="655" t="s">
        <v>1915</v>
      </c>
      <c r="K419" s="655" t="s">
        <v>1918</v>
      </c>
      <c r="L419" s="657">
        <v>150.34</v>
      </c>
      <c r="M419" s="657">
        <v>3</v>
      </c>
      <c r="N419" s="658">
        <v>451.02000000000004</v>
      </c>
    </row>
    <row r="420" spans="1:14" ht="14.4" customHeight="1" x14ac:dyDescent="0.3">
      <c r="A420" s="653" t="s">
        <v>505</v>
      </c>
      <c r="B420" s="654" t="s">
        <v>506</v>
      </c>
      <c r="C420" s="655" t="s">
        <v>515</v>
      </c>
      <c r="D420" s="656" t="s">
        <v>2590</v>
      </c>
      <c r="E420" s="655" t="s">
        <v>521</v>
      </c>
      <c r="F420" s="656" t="s">
        <v>2592</v>
      </c>
      <c r="G420" s="655" t="s">
        <v>1843</v>
      </c>
      <c r="H420" s="655" t="s">
        <v>1919</v>
      </c>
      <c r="I420" s="655" t="s">
        <v>1920</v>
      </c>
      <c r="J420" s="655" t="s">
        <v>1921</v>
      </c>
      <c r="K420" s="655" t="s">
        <v>1922</v>
      </c>
      <c r="L420" s="657">
        <v>49.319955084925262</v>
      </c>
      <c r="M420" s="657">
        <v>9</v>
      </c>
      <c r="N420" s="658">
        <v>443.87959576432735</v>
      </c>
    </row>
    <row r="421" spans="1:14" ht="14.4" customHeight="1" x14ac:dyDescent="0.3">
      <c r="A421" s="653" t="s">
        <v>505</v>
      </c>
      <c r="B421" s="654" t="s">
        <v>506</v>
      </c>
      <c r="C421" s="655" t="s">
        <v>515</v>
      </c>
      <c r="D421" s="656" t="s">
        <v>2590</v>
      </c>
      <c r="E421" s="655" t="s">
        <v>521</v>
      </c>
      <c r="F421" s="656" t="s">
        <v>2592</v>
      </c>
      <c r="G421" s="655" t="s">
        <v>1843</v>
      </c>
      <c r="H421" s="655" t="s">
        <v>1923</v>
      </c>
      <c r="I421" s="655" t="s">
        <v>1924</v>
      </c>
      <c r="J421" s="655" t="s">
        <v>1925</v>
      </c>
      <c r="K421" s="655" t="s">
        <v>1926</v>
      </c>
      <c r="L421" s="657">
        <v>81.650000000000006</v>
      </c>
      <c r="M421" s="657">
        <v>2</v>
      </c>
      <c r="N421" s="658">
        <v>163.30000000000001</v>
      </c>
    </row>
    <row r="422" spans="1:14" ht="14.4" customHeight="1" x14ac:dyDescent="0.3">
      <c r="A422" s="653" t="s">
        <v>505</v>
      </c>
      <c r="B422" s="654" t="s">
        <v>506</v>
      </c>
      <c r="C422" s="655" t="s">
        <v>515</v>
      </c>
      <c r="D422" s="656" t="s">
        <v>2590</v>
      </c>
      <c r="E422" s="655" t="s">
        <v>521</v>
      </c>
      <c r="F422" s="656" t="s">
        <v>2592</v>
      </c>
      <c r="G422" s="655" t="s">
        <v>1843</v>
      </c>
      <c r="H422" s="655" t="s">
        <v>1927</v>
      </c>
      <c r="I422" s="655" t="s">
        <v>1928</v>
      </c>
      <c r="J422" s="655" t="s">
        <v>1929</v>
      </c>
      <c r="K422" s="655" t="s">
        <v>1930</v>
      </c>
      <c r="L422" s="657">
        <v>36.179969260076639</v>
      </c>
      <c r="M422" s="657">
        <v>16</v>
      </c>
      <c r="N422" s="658">
        <v>578.87950816122623</v>
      </c>
    </row>
    <row r="423" spans="1:14" ht="14.4" customHeight="1" x14ac:dyDescent="0.3">
      <c r="A423" s="653" t="s">
        <v>505</v>
      </c>
      <c r="B423" s="654" t="s">
        <v>506</v>
      </c>
      <c r="C423" s="655" t="s">
        <v>515</v>
      </c>
      <c r="D423" s="656" t="s">
        <v>2590</v>
      </c>
      <c r="E423" s="655" t="s">
        <v>521</v>
      </c>
      <c r="F423" s="656" t="s">
        <v>2592</v>
      </c>
      <c r="G423" s="655" t="s">
        <v>1843</v>
      </c>
      <c r="H423" s="655" t="s">
        <v>1931</v>
      </c>
      <c r="I423" s="655" t="s">
        <v>1932</v>
      </c>
      <c r="J423" s="655" t="s">
        <v>1933</v>
      </c>
      <c r="K423" s="655" t="s">
        <v>1934</v>
      </c>
      <c r="L423" s="657">
        <v>147.97999999999999</v>
      </c>
      <c r="M423" s="657">
        <v>2</v>
      </c>
      <c r="N423" s="658">
        <v>295.95999999999998</v>
      </c>
    </row>
    <row r="424" spans="1:14" ht="14.4" customHeight="1" x14ac:dyDescent="0.3">
      <c r="A424" s="653" t="s">
        <v>505</v>
      </c>
      <c r="B424" s="654" t="s">
        <v>506</v>
      </c>
      <c r="C424" s="655" t="s">
        <v>515</v>
      </c>
      <c r="D424" s="656" t="s">
        <v>2590</v>
      </c>
      <c r="E424" s="655" t="s">
        <v>521</v>
      </c>
      <c r="F424" s="656" t="s">
        <v>2592</v>
      </c>
      <c r="G424" s="655" t="s">
        <v>1843</v>
      </c>
      <c r="H424" s="655" t="s">
        <v>1935</v>
      </c>
      <c r="I424" s="655" t="s">
        <v>1936</v>
      </c>
      <c r="J424" s="655" t="s">
        <v>1937</v>
      </c>
      <c r="K424" s="655" t="s">
        <v>1938</v>
      </c>
      <c r="L424" s="657">
        <v>168.54000000000008</v>
      </c>
      <c r="M424" s="657">
        <v>1</v>
      </c>
      <c r="N424" s="658">
        <v>168.54000000000008</v>
      </c>
    </row>
    <row r="425" spans="1:14" ht="14.4" customHeight="1" x14ac:dyDescent="0.3">
      <c r="A425" s="653" t="s">
        <v>505</v>
      </c>
      <c r="B425" s="654" t="s">
        <v>506</v>
      </c>
      <c r="C425" s="655" t="s">
        <v>515</v>
      </c>
      <c r="D425" s="656" t="s">
        <v>2590</v>
      </c>
      <c r="E425" s="655" t="s">
        <v>521</v>
      </c>
      <c r="F425" s="656" t="s">
        <v>2592</v>
      </c>
      <c r="G425" s="655" t="s">
        <v>1843</v>
      </c>
      <c r="H425" s="655" t="s">
        <v>1939</v>
      </c>
      <c r="I425" s="655" t="s">
        <v>1940</v>
      </c>
      <c r="J425" s="655" t="s">
        <v>1941</v>
      </c>
      <c r="K425" s="655" t="s">
        <v>1942</v>
      </c>
      <c r="L425" s="657">
        <v>21.1</v>
      </c>
      <c r="M425" s="657">
        <v>4</v>
      </c>
      <c r="N425" s="658">
        <v>84.4</v>
      </c>
    </row>
    <row r="426" spans="1:14" ht="14.4" customHeight="1" x14ac:dyDescent="0.3">
      <c r="A426" s="653" t="s">
        <v>505</v>
      </c>
      <c r="B426" s="654" t="s">
        <v>506</v>
      </c>
      <c r="C426" s="655" t="s">
        <v>515</v>
      </c>
      <c r="D426" s="656" t="s">
        <v>2590</v>
      </c>
      <c r="E426" s="655" t="s">
        <v>521</v>
      </c>
      <c r="F426" s="656" t="s">
        <v>2592</v>
      </c>
      <c r="G426" s="655" t="s">
        <v>1843</v>
      </c>
      <c r="H426" s="655" t="s">
        <v>1943</v>
      </c>
      <c r="I426" s="655" t="s">
        <v>1944</v>
      </c>
      <c r="J426" s="655" t="s">
        <v>1941</v>
      </c>
      <c r="K426" s="655" t="s">
        <v>1945</v>
      </c>
      <c r="L426" s="657">
        <v>58.930001010882805</v>
      </c>
      <c r="M426" s="657">
        <v>7</v>
      </c>
      <c r="N426" s="658">
        <v>412.51000707617965</v>
      </c>
    </row>
    <row r="427" spans="1:14" ht="14.4" customHeight="1" x14ac:dyDescent="0.3">
      <c r="A427" s="653" t="s">
        <v>505</v>
      </c>
      <c r="B427" s="654" t="s">
        <v>506</v>
      </c>
      <c r="C427" s="655" t="s">
        <v>515</v>
      </c>
      <c r="D427" s="656" t="s">
        <v>2590</v>
      </c>
      <c r="E427" s="655" t="s">
        <v>521</v>
      </c>
      <c r="F427" s="656" t="s">
        <v>2592</v>
      </c>
      <c r="G427" s="655" t="s">
        <v>1843</v>
      </c>
      <c r="H427" s="655" t="s">
        <v>1946</v>
      </c>
      <c r="I427" s="655" t="s">
        <v>1947</v>
      </c>
      <c r="J427" s="655" t="s">
        <v>1941</v>
      </c>
      <c r="K427" s="655" t="s">
        <v>1948</v>
      </c>
      <c r="L427" s="657">
        <v>68.999851065615573</v>
      </c>
      <c r="M427" s="657">
        <v>10</v>
      </c>
      <c r="N427" s="658">
        <v>689.99851065615576</v>
      </c>
    </row>
    <row r="428" spans="1:14" ht="14.4" customHeight="1" x14ac:dyDescent="0.3">
      <c r="A428" s="653" t="s">
        <v>505</v>
      </c>
      <c r="B428" s="654" t="s">
        <v>506</v>
      </c>
      <c r="C428" s="655" t="s">
        <v>515</v>
      </c>
      <c r="D428" s="656" t="s">
        <v>2590</v>
      </c>
      <c r="E428" s="655" t="s">
        <v>521</v>
      </c>
      <c r="F428" s="656" t="s">
        <v>2592</v>
      </c>
      <c r="G428" s="655" t="s">
        <v>1843</v>
      </c>
      <c r="H428" s="655" t="s">
        <v>1949</v>
      </c>
      <c r="I428" s="655" t="s">
        <v>1950</v>
      </c>
      <c r="J428" s="655" t="s">
        <v>1951</v>
      </c>
      <c r="K428" s="655" t="s">
        <v>1952</v>
      </c>
      <c r="L428" s="657">
        <v>1501.0199999999998</v>
      </c>
      <c r="M428" s="657">
        <v>2</v>
      </c>
      <c r="N428" s="658">
        <v>3002.0399999999995</v>
      </c>
    </row>
    <row r="429" spans="1:14" ht="14.4" customHeight="1" x14ac:dyDescent="0.3">
      <c r="A429" s="653" t="s">
        <v>505</v>
      </c>
      <c r="B429" s="654" t="s">
        <v>506</v>
      </c>
      <c r="C429" s="655" t="s">
        <v>515</v>
      </c>
      <c r="D429" s="656" t="s">
        <v>2590</v>
      </c>
      <c r="E429" s="655" t="s">
        <v>521</v>
      </c>
      <c r="F429" s="656" t="s">
        <v>2592</v>
      </c>
      <c r="G429" s="655" t="s">
        <v>1843</v>
      </c>
      <c r="H429" s="655" t="s">
        <v>1953</v>
      </c>
      <c r="I429" s="655" t="s">
        <v>1954</v>
      </c>
      <c r="J429" s="655" t="s">
        <v>1955</v>
      </c>
      <c r="K429" s="655" t="s">
        <v>1232</v>
      </c>
      <c r="L429" s="657">
        <v>76.48</v>
      </c>
      <c r="M429" s="657">
        <v>1</v>
      </c>
      <c r="N429" s="658">
        <v>76.48</v>
      </c>
    </row>
    <row r="430" spans="1:14" ht="14.4" customHeight="1" x14ac:dyDescent="0.3">
      <c r="A430" s="653" t="s">
        <v>505</v>
      </c>
      <c r="B430" s="654" t="s">
        <v>506</v>
      </c>
      <c r="C430" s="655" t="s">
        <v>515</v>
      </c>
      <c r="D430" s="656" t="s">
        <v>2590</v>
      </c>
      <c r="E430" s="655" t="s">
        <v>521</v>
      </c>
      <c r="F430" s="656" t="s">
        <v>2592</v>
      </c>
      <c r="G430" s="655" t="s">
        <v>1843</v>
      </c>
      <c r="H430" s="655" t="s">
        <v>1956</v>
      </c>
      <c r="I430" s="655" t="s">
        <v>1957</v>
      </c>
      <c r="J430" s="655" t="s">
        <v>1855</v>
      </c>
      <c r="K430" s="655" t="s">
        <v>976</v>
      </c>
      <c r="L430" s="657">
        <v>30.22</v>
      </c>
      <c r="M430" s="657">
        <v>3</v>
      </c>
      <c r="N430" s="658">
        <v>90.66</v>
      </c>
    </row>
    <row r="431" spans="1:14" ht="14.4" customHeight="1" x14ac:dyDescent="0.3">
      <c r="A431" s="653" t="s">
        <v>505</v>
      </c>
      <c r="B431" s="654" t="s">
        <v>506</v>
      </c>
      <c r="C431" s="655" t="s">
        <v>515</v>
      </c>
      <c r="D431" s="656" t="s">
        <v>2590</v>
      </c>
      <c r="E431" s="655" t="s">
        <v>521</v>
      </c>
      <c r="F431" s="656" t="s">
        <v>2592</v>
      </c>
      <c r="G431" s="655" t="s">
        <v>1843</v>
      </c>
      <c r="H431" s="655" t="s">
        <v>1958</v>
      </c>
      <c r="I431" s="655" t="s">
        <v>1958</v>
      </c>
      <c r="J431" s="655" t="s">
        <v>1959</v>
      </c>
      <c r="K431" s="655" t="s">
        <v>1960</v>
      </c>
      <c r="L431" s="657">
        <v>65.462454967924288</v>
      </c>
      <c r="M431" s="657">
        <v>16</v>
      </c>
      <c r="N431" s="658">
        <v>1047.3992794867886</v>
      </c>
    </row>
    <row r="432" spans="1:14" ht="14.4" customHeight="1" x14ac:dyDescent="0.3">
      <c r="A432" s="653" t="s">
        <v>505</v>
      </c>
      <c r="B432" s="654" t="s">
        <v>506</v>
      </c>
      <c r="C432" s="655" t="s">
        <v>515</v>
      </c>
      <c r="D432" s="656" t="s">
        <v>2590</v>
      </c>
      <c r="E432" s="655" t="s">
        <v>521</v>
      </c>
      <c r="F432" s="656" t="s">
        <v>2592</v>
      </c>
      <c r="G432" s="655" t="s">
        <v>1843</v>
      </c>
      <c r="H432" s="655" t="s">
        <v>1961</v>
      </c>
      <c r="I432" s="655" t="s">
        <v>1961</v>
      </c>
      <c r="J432" s="655" t="s">
        <v>1962</v>
      </c>
      <c r="K432" s="655" t="s">
        <v>1963</v>
      </c>
      <c r="L432" s="657">
        <v>116.71999934100126</v>
      </c>
      <c r="M432" s="657">
        <v>4</v>
      </c>
      <c r="N432" s="658">
        <v>466.87999736400502</v>
      </c>
    </row>
    <row r="433" spans="1:14" ht="14.4" customHeight="1" x14ac:dyDescent="0.3">
      <c r="A433" s="653" t="s">
        <v>505</v>
      </c>
      <c r="B433" s="654" t="s">
        <v>506</v>
      </c>
      <c r="C433" s="655" t="s">
        <v>515</v>
      </c>
      <c r="D433" s="656" t="s">
        <v>2590</v>
      </c>
      <c r="E433" s="655" t="s">
        <v>521</v>
      </c>
      <c r="F433" s="656" t="s">
        <v>2592</v>
      </c>
      <c r="G433" s="655" t="s">
        <v>1843</v>
      </c>
      <c r="H433" s="655" t="s">
        <v>1964</v>
      </c>
      <c r="I433" s="655" t="s">
        <v>1965</v>
      </c>
      <c r="J433" s="655" t="s">
        <v>1966</v>
      </c>
      <c r="K433" s="655" t="s">
        <v>995</v>
      </c>
      <c r="L433" s="657">
        <v>66.400000000000006</v>
      </c>
      <c r="M433" s="657">
        <v>1</v>
      </c>
      <c r="N433" s="658">
        <v>66.400000000000006</v>
      </c>
    </row>
    <row r="434" spans="1:14" ht="14.4" customHeight="1" x14ac:dyDescent="0.3">
      <c r="A434" s="653" t="s">
        <v>505</v>
      </c>
      <c r="B434" s="654" t="s">
        <v>506</v>
      </c>
      <c r="C434" s="655" t="s">
        <v>515</v>
      </c>
      <c r="D434" s="656" t="s">
        <v>2590</v>
      </c>
      <c r="E434" s="655" t="s">
        <v>521</v>
      </c>
      <c r="F434" s="656" t="s">
        <v>2592</v>
      </c>
      <c r="G434" s="655" t="s">
        <v>1843</v>
      </c>
      <c r="H434" s="655" t="s">
        <v>1967</v>
      </c>
      <c r="I434" s="655" t="s">
        <v>1968</v>
      </c>
      <c r="J434" s="655" t="s">
        <v>1969</v>
      </c>
      <c r="K434" s="655" t="s">
        <v>1970</v>
      </c>
      <c r="L434" s="657">
        <v>398.36200000000002</v>
      </c>
      <c r="M434" s="657">
        <v>5</v>
      </c>
      <c r="N434" s="658">
        <v>1991.8100000000002</v>
      </c>
    </row>
    <row r="435" spans="1:14" ht="14.4" customHeight="1" x14ac:dyDescent="0.3">
      <c r="A435" s="653" t="s">
        <v>505</v>
      </c>
      <c r="B435" s="654" t="s">
        <v>506</v>
      </c>
      <c r="C435" s="655" t="s">
        <v>515</v>
      </c>
      <c r="D435" s="656" t="s">
        <v>2590</v>
      </c>
      <c r="E435" s="655" t="s">
        <v>521</v>
      </c>
      <c r="F435" s="656" t="s">
        <v>2592</v>
      </c>
      <c r="G435" s="655" t="s">
        <v>1843</v>
      </c>
      <c r="H435" s="655" t="s">
        <v>1971</v>
      </c>
      <c r="I435" s="655" t="s">
        <v>1972</v>
      </c>
      <c r="J435" s="655" t="s">
        <v>1973</v>
      </c>
      <c r="K435" s="655" t="s">
        <v>1974</v>
      </c>
      <c r="L435" s="657">
        <v>322.48988234346257</v>
      </c>
      <c r="M435" s="657">
        <v>6</v>
      </c>
      <c r="N435" s="658">
        <v>1934.9392940607754</v>
      </c>
    </row>
    <row r="436" spans="1:14" ht="14.4" customHeight="1" x14ac:dyDescent="0.3">
      <c r="A436" s="653" t="s">
        <v>505</v>
      </c>
      <c r="B436" s="654" t="s">
        <v>506</v>
      </c>
      <c r="C436" s="655" t="s">
        <v>515</v>
      </c>
      <c r="D436" s="656" t="s">
        <v>2590</v>
      </c>
      <c r="E436" s="655" t="s">
        <v>521</v>
      </c>
      <c r="F436" s="656" t="s">
        <v>2592</v>
      </c>
      <c r="G436" s="655" t="s">
        <v>1843</v>
      </c>
      <c r="H436" s="655" t="s">
        <v>1975</v>
      </c>
      <c r="I436" s="655" t="s">
        <v>1976</v>
      </c>
      <c r="J436" s="655" t="s">
        <v>1977</v>
      </c>
      <c r="K436" s="655" t="s">
        <v>1978</v>
      </c>
      <c r="L436" s="657">
        <v>676.26</v>
      </c>
      <c r="M436" s="657">
        <v>1</v>
      </c>
      <c r="N436" s="658">
        <v>676.26</v>
      </c>
    </row>
    <row r="437" spans="1:14" ht="14.4" customHeight="1" x14ac:dyDescent="0.3">
      <c r="A437" s="653" t="s">
        <v>505</v>
      </c>
      <c r="B437" s="654" t="s">
        <v>506</v>
      </c>
      <c r="C437" s="655" t="s">
        <v>515</v>
      </c>
      <c r="D437" s="656" t="s">
        <v>2590</v>
      </c>
      <c r="E437" s="655" t="s">
        <v>521</v>
      </c>
      <c r="F437" s="656" t="s">
        <v>2592</v>
      </c>
      <c r="G437" s="655" t="s">
        <v>1843</v>
      </c>
      <c r="H437" s="655" t="s">
        <v>1979</v>
      </c>
      <c r="I437" s="655" t="s">
        <v>1980</v>
      </c>
      <c r="J437" s="655" t="s">
        <v>1981</v>
      </c>
      <c r="K437" s="655" t="s">
        <v>1982</v>
      </c>
      <c r="L437" s="657">
        <v>46.989981816805724</v>
      </c>
      <c r="M437" s="657">
        <v>55</v>
      </c>
      <c r="N437" s="658">
        <v>2584.4489999243146</v>
      </c>
    </row>
    <row r="438" spans="1:14" ht="14.4" customHeight="1" x14ac:dyDescent="0.3">
      <c r="A438" s="653" t="s">
        <v>505</v>
      </c>
      <c r="B438" s="654" t="s">
        <v>506</v>
      </c>
      <c r="C438" s="655" t="s">
        <v>515</v>
      </c>
      <c r="D438" s="656" t="s">
        <v>2590</v>
      </c>
      <c r="E438" s="655" t="s">
        <v>521</v>
      </c>
      <c r="F438" s="656" t="s">
        <v>2592</v>
      </c>
      <c r="G438" s="655" t="s">
        <v>1843</v>
      </c>
      <c r="H438" s="655" t="s">
        <v>1983</v>
      </c>
      <c r="I438" s="655" t="s">
        <v>1983</v>
      </c>
      <c r="J438" s="655" t="s">
        <v>1984</v>
      </c>
      <c r="K438" s="655" t="s">
        <v>1985</v>
      </c>
      <c r="L438" s="657">
        <v>94.85</v>
      </c>
      <c r="M438" s="657">
        <v>1</v>
      </c>
      <c r="N438" s="658">
        <v>94.85</v>
      </c>
    </row>
    <row r="439" spans="1:14" ht="14.4" customHeight="1" x14ac:dyDescent="0.3">
      <c r="A439" s="653" t="s">
        <v>505</v>
      </c>
      <c r="B439" s="654" t="s">
        <v>506</v>
      </c>
      <c r="C439" s="655" t="s">
        <v>515</v>
      </c>
      <c r="D439" s="656" t="s">
        <v>2590</v>
      </c>
      <c r="E439" s="655" t="s">
        <v>521</v>
      </c>
      <c r="F439" s="656" t="s">
        <v>2592</v>
      </c>
      <c r="G439" s="655" t="s">
        <v>1843</v>
      </c>
      <c r="H439" s="655" t="s">
        <v>1986</v>
      </c>
      <c r="I439" s="655" t="s">
        <v>1987</v>
      </c>
      <c r="J439" s="655" t="s">
        <v>1988</v>
      </c>
      <c r="K439" s="655" t="s">
        <v>976</v>
      </c>
      <c r="L439" s="657">
        <v>44.12002659172758</v>
      </c>
      <c r="M439" s="657">
        <v>10</v>
      </c>
      <c r="N439" s="658">
        <v>441.20026591727583</v>
      </c>
    </row>
    <row r="440" spans="1:14" ht="14.4" customHeight="1" x14ac:dyDescent="0.3">
      <c r="A440" s="653" t="s">
        <v>505</v>
      </c>
      <c r="B440" s="654" t="s">
        <v>506</v>
      </c>
      <c r="C440" s="655" t="s">
        <v>515</v>
      </c>
      <c r="D440" s="656" t="s">
        <v>2590</v>
      </c>
      <c r="E440" s="655" t="s">
        <v>521</v>
      </c>
      <c r="F440" s="656" t="s">
        <v>2592</v>
      </c>
      <c r="G440" s="655" t="s">
        <v>1843</v>
      </c>
      <c r="H440" s="655" t="s">
        <v>1989</v>
      </c>
      <c r="I440" s="655" t="s">
        <v>1990</v>
      </c>
      <c r="J440" s="655" t="s">
        <v>1991</v>
      </c>
      <c r="K440" s="655" t="s">
        <v>1992</v>
      </c>
      <c r="L440" s="657">
        <v>88.249876911877493</v>
      </c>
      <c r="M440" s="657">
        <v>12</v>
      </c>
      <c r="N440" s="658">
        <v>1058.9985229425299</v>
      </c>
    </row>
    <row r="441" spans="1:14" ht="14.4" customHeight="1" x14ac:dyDescent="0.3">
      <c r="A441" s="653" t="s">
        <v>505</v>
      </c>
      <c r="B441" s="654" t="s">
        <v>506</v>
      </c>
      <c r="C441" s="655" t="s">
        <v>515</v>
      </c>
      <c r="D441" s="656" t="s">
        <v>2590</v>
      </c>
      <c r="E441" s="655" t="s">
        <v>521</v>
      </c>
      <c r="F441" s="656" t="s">
        <v>2592</v>
      </c>
      <c r="G441" s="655" t="s">
        <v>1843</v>
      </c>
      <c r="H441" s="655" t="s">
        <v>1993</v>
      </c>
      <c r="I441" s="655" t="s">
        <v>1994</v>
      </c>
      <c r="J441" s="655" t="s">
        <v>1995</v>
      </c>
      <c r="K441" s="655" t="s">
        <v>1996</v>
      </c>
      <c r="L441" s="657">
        <v>297.91999999999996</v>
      </c>
      <c r="M441" s="657">
        <v>5</v>
      </c>
      <c r="N441" s="658">
        <v>1489.6</v>
      </c>
    </row>
    <row r="442" spans="1:14" ht="14.4" customHeight="1" x14ac:dyDescent="0.3">
      <c r="A442" s="653" t="s">
        <v>505</v>
      </c>
      <c r="B442" s="654" t="s">
        <v>506</v>
      </c>
      <c r="C442" s="655" t="s">
        <v>515</v>
      </c>
      <c r="D442" s="656" t="s">
        <v>2590</v>
      </c>
      <c r="E442" s="655" t="s">
        <v>521</v>
      </c>
      <c r="F442" s="656" t="s">
        <v>2592</v>
      </c>
      <c r="G442" s="655" t="s">
        <v>1843</v>
      </c>
      <c r="H442" s="655" t="s">
        <v>1997</v>
      </c>
      <c r="I442" s="655" t="s">
        <v>1998</v>
      </c>
      <c r="J442" s="655" t="s">
        <v>1999</v>
      </c>
      <c r="K442" s="655" t="s">
        <v>2000</v>
      </c>
      <c r="L442" s="657">
        <v>138.47999999999999</v>
      </c>
      <c r="M442" s="657">
        <v>1</v>
      </c>
      <c r="N442" s="658">
        <v>138.47999999999999</v>
      </c>
    </row>
    <row r="443" spans="1:14" ht="14.4" customHeight="1" x14ac:dyDescent="0.3">
      <c r="A443" s="653" t="s">
        <v>505</v>
      </c>
      <c r="B443" s="654" t="s">
        <v>506</v>
      </c>
      <c r="C443" s="655" t="s">
        <v>515</v>
      </c>
      <c r="D443" s="656" t="s">
        <v>2590</v>
      </c>
      <c r="E443" s="655" t="s">
        <v>521</v>
      </c>
      <c r="F443" s="656" t="s">
        <v>2592</v>
      </c>
      <c r="G443" s="655" t="s">
        <v>1843</v>
      </c>
      <c r="H443" s="655" t="s">
        <v>2001</v>
      </c>
      <c r="I443" s="655" t="s">
        <v>2002</v>
      </c>
      <c r="J443" s="655" t="s">
        <v>1981</v>
      </c>
      <c r="K443" s="655" t="s">
        <v>924</v>
      </c>
      <c r="L443" s="657">
        <v>106.54</v>
      </c>
      <c r="M443" s="657">
        <v>2</v>
      </c>
      <c r="N443" s="658">
        <v>213.08</v>
      </c>
    </row>
    <row r="444" spans="1:14" ht="14.4" customHeight="1" x14ac:dyDescent="0.3">
      <c r="A444" s="653" t="s">
        <v>505</v>
      </c>
      <c r="B444" s="654" t="s">
        <v>506</v>
      </c>
      <c r="C444" s="655" t="s">
        <v>515</v>
      </c>
      <c r="D444" s="656" t="s">
        <v>2590</v>
      </c>
      <c r="E444" s="655" t="s">
        <v>521</v>
      </c>
      <c r="F444" s="656" t="s">
        <v>2592</v>
      </c>
      <c r="G444" s="655" t="s">
        <v>1843</v>
      </c>
      <c r="H444" s="655" t="s">
        <v>2003</v>
      </c>
      <c r="I444" s="655" t="s">
        <v>2004</v>
      </c>
      <c r="J444" s="655" t="s">
        <v>2005</v>
      </c>
      <c r="K444" s="655" t="s">
        <v>2006</v>
      </c>
      <c r="L444" s="657">
        <v>65.820060006734266</v>
      </c>
      <c r="M444" s="657">
        <v>4</v>
      </c>
      <c r="N444" s="658">
        <v>263.28024002693707</v>
      </c>
    </row>
    <row r="445" spans="1:14" ht="14.4" customHeight="1" x14ac:dyDescent="0.3">
      <c r="A445" s="653" t="s">
        <v>505</v>
      </c>
      <c r="B445" s="654" t="s">
        <v>506</v>
      </c>
      <c r="C445" s="655" t="s">
        <v>515</v>
      </c>
      <c r="D445" s="656" t="s">
        <v>2590</v>
      </c>
      <c r="E445" s="655" t="s">
        <v>521</v>
      </c>
      <c r="F445" s="656" t="s">
        <v>2592</v>
      </c>
      <c r="G445" s="655" t="s">
        <v>1843</v>
      </c>
      <c r="H445" s="655" t="s">
        <v>2007</v>
      </c>
      <c r="I445" s="655" t="s">
        <v>2008</v>
      </c>
      <c r="J445" s="655" t="s">
        <v>2009</v>
      </c>
      <c r="K445" s="655" t="s">
        <v>1718</v>
      </c>
      <c r="L445" s="657">
        <v>21.669999999999998</v>
      </c>
      <c r="M445" s="657">
        <v>6</v>
      </c>
      <c r="N445" s="658">
        <v>130.01999999999998</v>
      </c>
    </row>
    <row r="446" spans="1:14" ht="14.4" customHeight="1" x14ac:dyDescent="0.3">
      <c r="A446" s="653" t="s">
        <v>505</v>
      </c>
      <c r="B446" s="654" t="s">
        <v>506</v>
      </c>
      <c r="C446" s="655" t="s">
        <v>515</v>
      </c>
      <c r="D446" s="656" t="s">
        <v>2590</v>
      </c>
      <c r="E446" s="655" t="s">
        <v>521</v>
      </c>
      <c r="F446" s="656" t="s">
        <v>2592</v>
      </c>
      <c r="G446" s="655" t="s">
        <v>1843</v>
      </c>
      <c r="H446" s="655" t="s">
        <v>2010</v>
      </c>
      <c r="I446" s="655" t="s">
        <v>2011</v>
      </c>
      <c r="J446" s="655" t="s">
        <v>2012</v>
      </c>
      <c r="K446" s="655" t="s">
        <v>1377</v>
      </c>
      <c r="L446" s="657">
        <v>86.479875204911465</v>
      </c>
      <c r="M446" s="657">
        <v>15</v>
      </c>
      <c r="N446" s="658">
        <v>1297.198128073672</v>
      </c>
    </row>
    <row r="447" spans="1:14" ht="14.4" customHeight="1" x14ac:dyDescent="0.3">
      <c r="A447" s="653" t="s">
        <v>505</v>
      </c>
      <c r="B447" s="654" t="s">
        <v>506</v>
      </c>
      <c r="C447" s="655" t="s">
        <v>515</v>
      </c>
      <c r="D447" s="656" t="s">
        <v>2590</v>
      </c>
      <c r="E447" s="655" t="s">
        <v>521</v>
      </c>
      <c r="F447" s="656" t="s">
        <v>2592</v>
      </c>
      <c r="G447" s="655" t="s">
        <v>1843</v>
      </c>
      <c r="H447" s="655" t="s">
        <v>2013</v>
      </c>
      <c r="I447" s="655" t="s">
        <v>2014</v>
      </c>
      <c r="J447" s="655" t="s">
        <v>2015</v>
      </c>
      <c r="K447" s="655" t="s">
        <v>892</v>
      </c>
      <c r="L447" s="657">
        <v>162.79000000000002</v>
      </c>
      <c r="M447" s="657">
        <v>3</v>
      </c>
      <c r="N447" s="658">
        <v>488.37000000000006</v>
      </c>
    </row>
    <row r="448" spans="1:14" ht="14.4" customHeight="1" x14ac:dyDescent="0.3">
      <c r="A448" s="653" t="s">
        <v>505</v>
      </c>
      <c r="B448" s="654" t="s">
        <v>506</v>
      </c>
      <c r="C448" s="655" t="s">
        <v>515</v>
      </c>
      <c r="D448" s="656" t="s">
        <v>2590</v>
      </c>
      <c r="E448" s="655" t="s">
        <v>521</v>
      </c>
      <c r="F448" s="656" t="s">
        <v>2592</v>
      </c>
      <c r="G448" s="655" t="s">
        <v>1843</v>
      </c>
      <c r="H448" s="655" t="s">
        <v>2016</v>
      </c>
      <c r="I448" s="655" t="s">
        <v>2017</v>
      </c>
      <c r="J448" s="655" t="s">
        <v>2012</v>
      </c>
      <c r="K448" s="655" t="s">
        <v>2018</v>
      </c>
      <c r="L448" s="657">
        <v>222.21333333333322</v>
      </c>
      <c r="M448" s="657">
        <v>3</v>
      </c>
      <c r="N448" s="658">
        <v>666.63999999999965</v>
      </c>
    </row>
    <row r="449" spans="1:14" ht="14.4" customHeight="1" x14ac:dyDescent="0.3">
      <c r="A449" s="653" t="s">
        <v>505</v>
      </c>
      <c r="B449" s="654" t="s">
        <v>506</v>
      </c>
      <c r="C449" s="655" t="s">
        <v>515</v>
      </c>
      <c r="D449" s="656" t="s">
        <v>2590</v>
      </c>
      <c r="E449" s="655" t="s">
        <v>521</v>
      </c>
      <c r="F449" s="656" t="s">
        <v>2592</v>
      </c>
      <c r="G449" s="655" t="s">
        <v>1843</v>
      </c>
      <c r="H449" s="655" t="s">
        <v>2019</v>
      </c>
      <c r="I449" s="655" t="s">
        <v>2020</v>
      </c>
      <c r="J449" s="655" t="s">
        <v>2021</v>
      </c>
      <c r="K449" s="655" t="s">
        <v>1232</v>
      </c>
      <c r="L449" s="657">
        <v>116.57555620203986</v>
      </c>
      <c r="M449" s="657">
        <v>9</v>
      </c>
      <c r="N449" s="658">
        <v>1049.1800058183587</v>
      </c>
    </row>
    <row r="450" spans="1:14" ht="14.4" customHeight="1" x14ac:dyDescent="0.3">
      <c r="A450" s="653" t="s">
        <v>505</v>
      </c>
      <c r="B450" s="654" t="s">
        <v>506</v>
      </c>
      <c r="C450" s="655" t="s">
        <v>515</v>
      </c>
      <c r="D450" s="656" t="s">
        <v>2590</v>
      </c>
      <c r="E450" s="655" t="s">
        <v>521</v>
      </c>
      <c r="F450" s="656" t="s">
        <v>2592</v>
      </c>
      <c r="G450" s="655" t="s">
        <v>1843</v>
      </c>
      <c r="H450" s="655" t="s">
        <v>2022</v>
      </c>
      <c r="I450" s="655" t="s">
        <v>2023</v>
      </c>
      <c r="J450" s="655" t="s">
        <v>2024</v>
      </c>
      <c r="K450" s="655" t="s">
        <v>1377</v>
      </c>
      <c r="L450" s="657">
        <v>51.840000000000025</v>
      </c>
      <c r="M450" s="657">
        <v>1</v>
      </c>
      <c r="N450" s="658">
        <v>51.840000000000025</v>
      </c>
    </row>
    <row r="451" spans="1:14" ht="14.4" customHeight="1" x14ac:dyDescent="0.3">
      <c r="A451" s="653" t="s">
        <v>505</v>
      </c>
      <c r="B451" s="654" t="s">
        <v>506</v>
      </c>
      <c r="C451" s="655" t="s">
        <v>515</v>
      </c>
      <c r="D451" s="656" t="s">
        <v>2590</v>
      </c>
      <c r="E451" s="655" t="s">
        <v>521</v>
      </c>
      <c r="F451" s="656" t="s">
        <v>2592</v>
      </c>
      <c r="G451" s="655" t="s">
        <v>1843</v>
      </c>
      <c r="H451" s="655" t="s">
        <v>2025</v>
      </c>
      <c r="I451" s="655" t="s">
        <v>2026</v>
      </c>
      <c r="J451" s="655" t="s">
        <v>1868</v>
      </c>
      <c r="K451" s="655" t="s">
        <v>2027</v>
      </c>
      <c r="L451" s="657">
        <v>129.33000000000004</v>
      </c>
      <c r="M451" s="657">
        <v>1</v>
      </c>
      <c r="N451" s="658">
        <v>129.33000000000004</v>
      </c>
    </row>
    <row r="452" spans="1:14" ht="14.4" customHeight="1" x14ac:dyDescent="0.3">
      <c r="A452" s="653" t="s">
        <v>505</v>
      </c>
      <c r="B452" s="654" t="s">
        <v>506</v>
      </c>
      <c r="C452" s="655" t="s">
        <v>515</v>
      </c>
      <c r="D452" s="656" t="s">
        <v>2590</v>
      </c>
      <c r="E452" s="655" t="s">
        <v>521</v>
      </c>
      <c r="F452" s="656" t="s">
        <v>2592</v>
      </c>
      <c r="G452" s="655" t="s">
        <v>1843</v>
      </c>
      <c r="H452" s="655" t="s">
        <v>2028</v>
      </c>
      <c r="I452" s="655" t="s">
        <v>2029</v>
      </c>
      <c r="J452" s="655" t="s">
        <v>2030</v>
      </c>
      <c r="K452" s="655" t="s">
        <v>1036</v>
      </c>
      <c r="L452" s="657">
        <v>116.8087563301907</v>
      </c>
      <c r="M452" s="657">
        <v>7</v>
      </c>
      <c r="N452" s="658">
        <v>817.66129431133493</v>
      </c>
    </row>
    <row r="453" spans="1:14" ht="14.4" customHeight="1" x14ac:dyDescent="0.3">
      <c r="A453" s="653" t="s">
        <v>505</v>
      </c>
      <c r="B453" s="654" t="s">
        <v>506</v>
      </c>
      <c r="C453" s="655" t="s">
        <v>515</v>
      </c>
      <c r="D453" s="656" t="s">
        <v>2590</v>
      </c>
      <c r="E453" s="655" t="s">
        <v>521</v>
      </c>
      <c r="F453" s="656" t="s">
        <v>2592</v>
      </c>
      <c r="G453" s="655" t="s">
        <v>1843</v>
      </c>
      <c r="H453" s="655" t="s">
        <v>2031</v>
      </c>
      <c r="I453" s="655" t="s">
        <v>2032</v>
      </c>
      <c r="J453" s="655" t="s">
        <v>2033</v>
      </c>
      <c r="K453" s="655" t="s">
        <v>566</v>
      </c>
      <c r="L453" s="657">
        <v>13.879999999999997</v>
      </c>
      <c r="M453" s="657">
        <v>2</v>
      </c>
      <c r="N453" s="658">
        <v>27.759999999999994</v>
      </c>
    </row>
    <row r="454" spans="1:14" ht="14.4" customHeight="1" x14ac:dyDescent="0.3">
      <c r="A454" s="653" t="s">
        <v>505</v>
      </c>
      <c r="B454" s="654" t="s">
        <v>506</v>
      </c>
      <c r="C454" s="655" t="s">
        <v>515</v>
      </c>
      <c r="D454" s="656" t="s">
        <v>2590</v>
      </c>
      <c r="E454" s="655" t="s">
        <v>521</v>
      </c>
      <c r="F454" s="656" t="s">
        <v>2592</v>
      </c>
      <c r="G454" s="655" t="s">
        <v>1843</v>
      </c>
      <c r="H454" s="655" t="s">
        <v>2034</v>
      </c>
      <c r="I454" s="655" t="s">
        <v>2035</v>
      </c>
      <c r="J454" s="655" t="s">
        <v>2036</v>
      </c>
      <c r="K454" s="655" t="s">
        <v>1232</v>
      </c>
      <c r="L454" s="657">
        <v>182.39829979605588</v>
      </c>
      <c r="M454" s="657">
        <v>2</v>
      </c>
      <c r="N454" s="658">
        <v>364.79659959211176</v>
      </c>
    </row>
    <row r="455" spans="1:14" ht="14.4" customHeight="1" x14ac:dyDescent="0.3">
      <c r="A455" s="653" t="s">
        <v>505</v>
      </c>
      <c r="B455" s="654" t="s">
        <v>506</v>
      </c>
      <c r="C455" s="655" t="s">
        <v>515</v>
      </c>
      <c r="D455" s="656" t="s">
        <v>2590</v>
      </c>
      <c r="E455" s="655" t="s">
        <v>521</v>
      </c>
      <c r="F455" s="656" t="s">
        <v>2592</v>
      </c>
      <c r="G455" s="655" t="s">
        <v>1843</v>
      </c>
      <c r="H455" s="655" t="s">
        <v>2037</v>
      </c>
      <c r="I455" s="655" t="s">
        <v>2038</v>
      </c>
      <c r="J455" s="655" t="s">
        <v>2039</v>
      </c>
      <c r="K455" s="655" t="s">
        <v>2040</v>
      </c>
      <c r="L455" s="657">
        <v>24.929976361902977</v>
      </c>
      <c r="M455" s="657">
        <v>14</v>
      </c>
      <c r="N455" s="658">
        <v>349.01966906664165</v>
      </c>
    </row>
    <row r="456" spans="1:14" ht="14.4" customHeight="1" x14ac:dyDescent="0.3">
      <c r="A456" s="653" t="s">
        <v>505</v>
      </c>
      <c r="B456" s="654" t="s">
        <v>506</v>
      </c>
      <c r="C456" s="655" t="s">
        <v>515</v>
      </c>
      <c r="D456" s="656" t="s">
        <v>2590</v>
      </c>
      <c r="E456" s="655" t="s">
        <v>521</v>
      </c>
      <c r="F456" s="656" t="s">
        <v>2592</v>
      </c>
      <c r="G456" s="655" t="s">
        <v>1843</v>
      </c>
      <c r="H456" s="655" t="s">
        <v>2041</v>
      </c>
      <c r="I456" s="655" t="s">
        <v>2042</v>
      </c>
      <c r="J456" s="655" t="s">
        <v>2043</v>
      </c>
      <c r="K456" s="655" t="s">
        <v>2044</v>
      </c>
      <c r="L456" s="657">
        <v>44.12</v>
      </c>
      <c r="M456" s="657">
        <v>1</v>
      </c>
      <c r="N456" s="658">
        <v>44.12</v>
      </c>
    </row>
    <row r="457" spans="1:14" ht="14.4" customHeight="1" x14ac:dyDescent="0.3">
      <c r="A457" s="653" t="s">
        <v>505</v>
      </c>
      <c r="B457" s="654" t="s">
        <v>506</v>
      </c>
      <c r="C457" s="655" t="s">
        <v>515</v>
      </c>
      <c r="D457" s="656" t="s">
        <v>2590</v>
      </c>
      <c r="E457" s="655" t="s">
        <v>521</v>
      </c>
      <c r="F457" s="656" t="s">
        <v>2592</v>
      </c>
      <c r="G457" s="655" t="s">
        <v>1843</v>
      </c>
      <c r="H457" s="655" t="s">
        <v>2045</v>
      </c>
      <c r="I457" s="655" t="s">
        <v>2046</v>
      </c>
      <c r="J457" s="655" t="s">
        <v>2047</v>
      </c>
      <c r="K457" s="655" t="s">
        <v>1036</v>
      </c>
      <c r="L457" s="657">
        <v>59.05000000000004</v>
      </c>
      <c r="M457" s="657">
        <v>2</v>
      </c>
      <c r="N457" s="658">
        <v>118.10000000000008</v>
      </c>
    </row>
    <row r="458" spans="1:14" ht="14.4" customHeight="1" x14ac:dyDescent="0.3">
      <c r="A458" s="653" t="s">
        <v>505</v>
      </c>
      <c r="B458" s="654" t="s">
        <v>506</v>
      </c>
      <c r="C458" s="655" t="s">
        <v>515</v>
      </c>
      <c r="D458" s="656" t="s">
        <v>2590</v>
      </c>
      <c r="E458" s="655" t="s">
        <v>521</v>
      </c>
      <c r="F458" s="656" t="s">
        <v>2592</v>
      </c>
      <c r="G458" s="655" t="s">
        <v>1843</v>
      </c>
      <c r="H458" s="655" t="s">
        <v>2048</v>
      </c>
      <c r="I458" s="655" t="s">
        <v>2049</v>
      </c>
      <c r="J458" s="655" t="s">
        <v>562</v>
      </c>
      <c r="K458" s="655" t="s">
        <v>2050</v>
      </c>
      <c r="L458" s="657">
        <v>58.74006219376048</v>
      </c>
      <c r="M458" s="657">
        <v>4</v>
      </c>
      <c r="N458" s="658">
        <v>234.96024877504192</v>
      </c>
    </row>
    <row r="459" spans="1:14" ht="14.4" customHeight="1" x14ac:dyDescent="0.3">
      <c r="A459" s="653" t="s">
        <v>505</v>
      </c>
      <c r="B459" s="654" t="s">
        <v>506</v>
      </c>
      <c r="C459" s="655" t="s">
        <v>515</v>
      </c>
      <c r="D459" s="656" t="s">
        <v>2590</v>
      </c>
      <c r="E459" s="655" t="s">
        <v>521</v>
      </c>
      <c r="F459" s="656" t="s">
        <v>2592</v>
      </c>
      <c r="G459" s="655" t="s">
        <v>1843</v>
      </c>
      <c r="H459" s="655" t="s">
        <v>2051</v>
      </c>
      <c r="I459" s="655" t="s">
        <v>2052</v>
      </c>
      <c r="J459" s="655" t="s">
        <v>2053</v>
      </c>
      <c r="K459" s="655" t="s">
        <v>2054</v>
      </c>
      <c r="L459" s="657">
        <v>79.059999681570872</v>
      </c>
      <c r="M459" s="657">
        <v>10</v>
      </c>
      <c r="N459" s="658">
        <v>790.59999681570878</v>
      </c>
    </row>
    <row r="460" spans="1:14" ht="14.4" customHeight="1" x14ac:dyDescent="0.3">
      <c r="A460" s="653" t="s">
        <v>505</v>
      </c>
      <c r="B460" s="654" t="s">
        <v>506</v>
      </c>
      <c r="C460" s="655" t="s">
        <v>515</v>
      </c>
      <c r="D460" s="656" t="s">
        <v>2590</v>
      </c>
      <c r="E460" s="655" t="s">
        <v>521</v>
      </c>
      <c r="F460" s="656" t="s">
        <v>2592</v>
      </c>
      <c r="G460" s="655" t="s">
        <v>1843</v>
      </c>
      <c r="H460" s="655" t="s">
        <v>2055</v>
      </c>
      <c r="I460" s="655" t="s">
        <v>2056</v>
      </c>
      <c r="J460" s="655" t="s">
        <v>2057</v>
      </c>
      <c r="K460" s="655" t="s">
        <v>2058</v>
      </c>
      <c r="L460" s="657">
        <v>20.059999999999999</v>
      </c>
      <c r="M460" s="657">
        <v>3</v>
      </c>
      <c r="N460" s="658">
        <v>60.179999999999993</v>
      </c>
    </row>
    <row r="461" spans="1:14" ht="14.4" customHeight="1" x14ac:dyDescent="0.3">
      <c r="A461" s="653" t="s">
        <v>505</v>
      </c>
      <c r="B461" s="654" t="s">
        <v>506</v>
      </c>
      <c r="C461" s="655" t="s">
        <v>515</v>
      </c>
      <c r="D461" s="656" t="s">
        <v>2590</v>
      </c>
      <c r="E461" s="655" t="s">
        <v>521</v>
      </c>
      <c r="F461" s="656" t="s">
        <v>2592</v>
      </c>
      <c r="G461" s="655" t="s">
        <v>1843</v>
      </c>
      <c r="H461" s="655" t="s">
        <v>2059</v>
      </c>
      <c r="I461" s="655" t="s">
        <v>2060</v>
      </c>
      <c r="J461" s="655" t="s">
        <v>2061</v>
      </c>
      <c r="K461" s="655" t="s">
        <v>2062</v>
      </c>
      <c r="L461" s="657">
        <v>47.780067648180378</v>
      </c>
      <c r="M461" s="657">
        <v>2</v>
      </c>
      <c r="N461" s="658">
        <v>95.560135296360755</v>
      </c>
    </row>
    <row r="462" spans="1:14" ht="14.4" customHeight="1" x14ac:dyDescent="0.3">
      <c r="A462" s="653" t="s">
        <v>505</v>
      </c>
      <c r="B462" s="654" t="s">
        <v>506</v>
      </c>
      <c r="C462" s="655" t="s">
        <v>515</v>
      </c>
      <c r="D462" s="656" t="s">
        <v>2590</v>
      </c>
      <c r="E462" s="655" t="s">
        <v>521</v>
      </c>
      <c r="F462" s="656" t="s">
        <v>2592</v>
      </c>
      <c r="G462" s="655" t="s">
        <v>1843</v>
      </c>
      <c r="H462" s="655" t="s">
        <v>2063</v>
      </c>
      <c r="I462" s="655" t="s">
        <v>2064</v>
      </c>
      <c r="J462" s="655" t="s">
        <v>2065</v>
      </c>
      <c r="K462" s="655" t="s">
        <v>2066</v>
      </c>
      <c r="L462" s="657">
        <v>199.62500000000003</v>
      </c>
      <c r="M462" s="657">
        <v>3</v>
      </c>
      <c r="N462" s="658">
        <v>598.87500000000011</v>
      </c>
    </row>
    <row r="463" spans="1:14" ht="14.4" customHeight="1" x14ac:dyDescent="0.3">
      <c r="A463" s="653" t="s">
        <v>505</v>
      </c>
      <c r="B463" s="654" t="s">
        <v>506</v>
      </c>
      <c r="C463" s="655" t="s">
        <v>515</v>
      </c>
      <c r="D463" s="656" t="s">
        <v>2590</v>
      </c>
      <c r="E463" s="655" t="s">
        <v>521</v>
      </c>
      <c r="F463" s="656" t="s">
        <v>2592</v>
      </c>
      <c r="G463" s="655" t="s">
        <v>1843</v>
      </c>
      <c r="H463" s="655" t="s">
        <v>2067</v>
      </c>
      <c r="I463" s="655" t="s">
        <v>2068</v>
      </c>
      <c r="J463" s="655" t="s">
        <v>2069</v>
      </c>
      <c r="K463" s="655" t="s">
        <v>900</v>
      </c>
      <c r="L463" s="657">
        <v>122.63999999999999</v>
      </c>
      <c r="M463" s="657">
        <v>1</v>
      </c>
      <c r="N463" s="658">
        <v>122.63999999999999</v>
      </c>
    </row>
    <row r="464" spans="1:14" ht="14.4" customHeight="1" x14ac:dyDescent="0.3">
      <c r="A464" s="653" t="s">
        <v>505</v>
      </c>
      <c r="B464" s="654" t="s">
        <v>506</v>
      </c>
      <c r="C464" s="655" t="s">
        <v>515</v>
      </c>
      <c r="D464" s="656" t="s">
        <v>2590</v>
      </c>
      <c r="E464" s="655" t="s">
        <v>521</v>
      </c>
      <c r="F464" s="656" t="s">
        <v>2592</v>
      </c>
      <c r="G464" s="655" t="s">
        <v>1843</v>
      </c>
      <c r="H464" s="655" t="s">
        <v>2070</v>
      </c>
      <c r="I464" s="655" t="s">
        <v>2070</v>
      </c>
      <c r="J464" s="655" t="s">
        <v>2071</v>
      </c>
      <c r="K464" s="655" t="s">
        <v>2072</v>
      </c>
      <c r="L464" s="657">
        <v>70.106666666666669</v>
      </c>
      <c r="M464" s="657">
        <v>6</v>
      </c>
      <c r="N464" s="658">
        <v>420.64</v>
      </c>
    </row>
    <row r="465" spans="1:14" ht="14.4" customHeight="1" x14ac:dyDescent="0.3">
      <c r="A465" s="653" t="s">
        <v>505</v>
      </c>
      <c r="B465" s="654" t="s">
        <v>506</v>
      </c>
      <c r="C465" s="655" t="s">
        <v>515</v>
      </c>
      <c r="D465" s="656" t="s">
        <v>2590</v>
      </c>
      <c r="E465" s="655" t="s">
        <v>521</v>
      </c>
      <c r="F465" s="656" t="s">
        <v>2592</v>
      </c>
      <c r="G465" s="655" t="s">
        <v>1843</v>
      </c>
      <c r="H465" s="655" t="s">
        <v>2073</v>
      </c>
      <c r="I465" s="655" t="s">
        <v>2074</v>
      </c>
      <c r="J465" s="655" t="s">
        <v>2075</v>
      </c>
      <c r="K465" s="655" t="s">
        <v>2076</v>
      </c>
      <c r="L465" s="657">
        <v>62.591382640990226</v>
      </c>
      <c r="M465" s="657">
        <v>7</v>
      </c>
      <c r="N465" s="658">
        <v>438.13967848693159</v>
      </c>
    </row>
    <row r="466" spans="1:14" ht="14.4" customHeight="1" x14ac:dyDescent="0.3">
      <c r="A466" s="653" t="s">
        <v>505</v>
      </c>
      <c r="B466" s="654" t="s">
        <v>506</v>
      </c>
      <c r="C466" s="655" t="s">
        <v>515</v>
      </c>
      <c r="D466" s="656" t="s">
        <v>2590</v>
      </c>
      <c r="E466" s="655" t="s">
        <v>521</v>
      </c>
      <c r="F466" s="656" t="s">
        <v>2592</v>
      </c>
      <c r="G466" s="655" t="s">
        <v>1843</v>
      </c>
      <c r="H466" s="655" t="s">
        <v>2077</v>
      </c>
      <c r="I466" s="655" t="s">
        <v>2077</v>
      </c>
      <c r="J466" s="655" t="s">
        <v>2078</v>
      </c>
      <c r="K466" s="655" t="s">
        <v>2079</v>
      </c>
      <c r="L466" s="657">
        <v>72.489999999999995</v>
      </c>
      <c r="M466" s="657">
        <v>1</v>
      </c>
      <c r="N466" s="658">
        <v>72.489999999999995</v>
      </c>
    </row>
    <row r="467" spans="1:14" ht="14.4" customHeight="1" x14ac:dyDescent="0.3">
      <c r="A467" s="653" t="s">
        <v>505</v>
      </c>
      <c r="B467" s="654" t="s">
        <v>506</v>
      </c>
      <c r="C467" s="655" t="s">
        <v>515</v>
      </c>
      <c r="D467" s="656" t="s">
        <v>2590</v>
      </c>
      <c r="E467" s="655" t="s">
        <v>521</v>
      </c>
      <c r="F467" s="656" t="s">
        <v>2592</v>
      </c>
      <c r="G467" s="655" t="s">
        <v>1843</v>
      </c>
      <c r="H467" s="655" t="s">
        <v>2080</v>
      </c>
      <c r="I467" s="655" t="s">
        <v>2081</v>
      </c>
      <c r="J467" s="655" t="s">
        <v>2082</v>
      </c>
      <c r="K467" s="655" t="s">
        <v>2083</v>
      </c>
      <c r="L467" s="657">
        <v>90.660250708717015</v>
      </c>
      <c r="M467" s="657">
        <v>2</v>
      </c>
      <c r="N467" s="658">
        <v>181.32050141743403</v>
      </c>
    </row>
    <row r="468" spans="1:14" ht="14.4" customHeight="1" x14ac:dyDescent="0.3">
      <c r="A468" s="653" t="s">
        <v>505</v>
      </c>
      <c r="B468" s="654" t="s">
        <v>506</v>
      </c>
      <c r="C468" s="655" t="s">
        <v>515</v>
      </c>
      <c r="D468" s="656" t="s">
        <v>2590</v>
      </c>
      <c r="E468" s="655" t="s">
        <v>521</v>
      </c>
      <c r="F468" s="656" t="s">
        <v>2592</v>
      </c>
      <c r="G468" s="655" t="s">
        <v>1843</v>
      </c>
      <c r="H468" s="655" t="s">
        <v>2084</v>
      </c>
      <c r="I468" s="655" t="s">
        <v>2085</v>
      </c>
      <c r="J468" s="655" t="s">
        <v>2086</v>
      </c>
      <c r="K468" s="655" t="s">
        <v>2087</v>
      </c>
      <c r="L468" s="657">
        <v>44.030000000000022</v>
      </c>
      <c r="M468" s="657">
        <v>2</v>
      </c>
      <c r="N468" s="658">
        <v>88.060000000000045</v>
      </c>
    </row>
    <row r="469" spans="1:14" ht="14.4" customHeight="1" x14ac:dyDescent="0.3">
      <c r="A469" s="653" t="s">
        <v>505</v>
      </c>
      <c r="B469" s="654" t="s">
        <v>506</v>
      </c>
      <c r="C469" s="655" t="s">
        <v>515</v>
      </c>
      <c r="D469" s="656" t="s">
        <v>2590</v>
      </c>
      <c r="E469" s="655" t="s">
        <v>521</v>
      </c>
      <c r="F469" s="656" t="s">
        <v>2592</v>
      </c>
      <c r="G469" s="655" t="s">
        <v>1843</v>
      </c>
      <c r="H469" s="655" t="s">
        <v>2088</v>
      </c>
      <c r="I469" s="655" t="s">
        <v>2089</v>
      </c>
      <c r="J469" s="655" t="s">
        <v>2090</v>
      </c>
      <c r="K469" s="655" t="s">
        <v>2091</v>
      </c>
      <c r="L469" s="657">
        <v>135.77987726049216</v>
      </c>
      <c r="M469" s="657">
        <v>10</v>
      </c>
      <c r="N469" s="658">
        <v>1357.7987726049216</v>
      </c>
    </row>
    <row r="470" spans="1:14" ht="14.4" customHeight="1" x14ac:dyDescent="0.3">
      <c r="A470" s="653" t="s">
        <v>505</v>
      </c>
      <c r="B470" s="654" t="s">
        <v>506</v>
      </c>
      <c r="C470" s="655" t="s">
        <v>515</v>
      </c>
      <c r="D470" s="656" t="s">
        <v>2590</v>
      </c>
      <c r="E470" s="655" t="s">
        <v>521</v>
      </c>
      <c r="F470" s="656" t="s">
        <v>2592</v>
      </c>
      <c r="G470" s="655" t="s">
        <v>1843</v>
      </c>
      <c r="H470" s="655" t="s">
        <v>2092</v>
      </c>
      <c r="I470" s="655" t="s">
        <v>2093</v>
      </c>
      <c r="J470" s="655" t="s">
        <v>2094</v>
      </c>
      <c r="K470" s="655" t="s">
        <v>2095</v>
      </c>
      <c r="L470" s="657">
        <v>469.95066000443808</v>
      </c>
      <c r="M470" s="657">
        <v>2</v>
      </c>
      <c r="N470" s="658">
        <v>939.90132000887616</v>
      </c>
    </row>
    <row r="471" spans="1:14" ht="14.4" customHeight="1" x14ac:dyDescent="0.3">
      <c r="A471" s="653" t="s">
        <v>505</v>
      </c>
      <c r="B471" s="654" t="s">
        <v>506</v>
      </c>
      <c r="C471" s="655" t="s">
        <v>515</v>
      </c>
      <c r="D471" s="656" t="s">
        <v>2590</v>
      </c>
      <c r="E471" s="655" t="s">
        <v>521</v>
      </c>
      <c r="F471" s="656" t="s">
        <v>2592</v>
      </c>
      <c r="G471" s="655" t="s">
        <v>1843</v>
      </c>
      <c r="H471" s="655" t="s">
        <v>2096</v>
      </c>
      <c r="I471" s="655" t="s">
        <v>2097</v>
      </c>
      <c r="J471" s="655" t="s">
        <v>1999</v>
      </c>
      <c r="K471" s="655" t="s">
        <v>2098</v>
      </c>
      <c r="L471" s="657">
        <v>112.04666890911801</v>
      </c>
      <c r="M471" s="657">
        <v>3</v>
      </c>
      <c r="N471" s="658">
        <v>336.14000672735403</v>
      </c>
    </row>
    <row r="472" spans="1:14" ht="14.4" customHeight="1" x14ac:dyDescent="0.3">
      <c r="A472" s="653" t="s">
        <v>505</v>
      </c>
      <c r="B472" s="654" t="s">
        <v>506</v>
      </c>
      <c r="C472" s="655" t="s">
        <v>515</v>
      </c>
      <c r="D472" s="656" t="s">
        <v>2590</v>
      </c>
      <c r="E472" s="655" t="s">
        <v>521</v>
      </c>
      <c r="F472" s="656" t="s">
        <v>2592</v>
      </c>
      <c r="G472" s="655" t="s">
        <v>1843</v>
      </c>
      <c r="H472" s="655" t="s">
        <v>2099</v>
      </c>
      <c r="I472" s="655" t="s">
        <v>1250</v>
      </c>
      <c r="J472" s="655" t="s">
        <v>2100</v>
      </c>
      <c r="K472" s="655" t="s">
        <v>2101</v>
      </c>
      <c r="L472" s="657">
        <v>77.80999999999996</v>
      </c>
      <c r="M472" s="657">
        <v>4</v>
      </c>
      <c r="N472" s="658">
        <v>311.23999999999984</v>
      </c>
    </row>
    <row r="473" spans="1:14" ht="14.4" customHeight="1" x14ac:dyDescent="0.3">
      <c r="A473" s="653" t="s">
        <v>505</v>
      </c>
      <c r="B473" s="654" t="s">
        <v>506</v>
      </c>
      <c r="C473" s="655" t="s">
        <v>515</v>
      </c>
      <c r="D473" s="656" t="s">
        <v>2590</v>
      </c>
      <c r="E473" s="655" t="s">
        <v>521</v>
      </c>
      <c r="F473" s="656" t="s">
        <v>2592</v>
      </c>
      <c r="G473" s="655" t="s">
        <v>1843</v>
      </c>
      <c r="H473" s="655" t="s">
        <v>2102</v>
      </c>
      <c r="I473" s="655" t="s">
        <v>2103</v>
      </c>
      <c r="J473" s="655" t="s">
        <v>2104</v>
      </c>
      <c r="K473" s="655" t="s">
        <v>2105</v>
      </c>
      <c r="L473" s="657">
        <v>14.399999999999999</v>
      </c>
      <c r="M473" s="657">
        <v>3</v>
      </c>
      <c r="N473" s="658">
        <v>43.199999999999996</v>
      </c>
    </row>
    <row r="474" spans="1:14" ht="14.4" customHeight="1" x14ac:dyDescent="0.3">
      <c r="A474" s="653" t="s">
        <v>505</v>
      </c>
      <c r="B474" s="654" t="s">
        <v>506</v>
      </c>
      <c r="C474" s="655" t="s">
        <v>515</v>
      </c>
      <c r="D474" s="656" t="s">
        <v>2590</v>
      </c>
      <c r="E474" s="655" t="s">
        <v>521</v>
      </c>
      <c r="F474" s="656" t="s">
        <v>2592</v>
      </c>
      <c r="G474" s="655" t="s">
        <v>1843</v>
      </c>
      <c r="H474" s="655" t="s">
        <v>2106</v>
      </c>
      <c r="I474" s="655" t="s">
        <v>2107</v>
      </c>
      <c r="J474" s="655" t="s">
        <v>2021</v>
      </c>
      <c r="K474" s="655" t="s">
        <v>1188</v>
      </c>
      <c r="L474" s="657">
        <v>320.37333593418208</v>
      </c>
      <c r="M474" s="657">
        <v>3</v>
      </c>
      <c r="N474" s="658">
        <v>961.1200078025463</v>
      </c>
    </row>
    <row r="475" spans="1:14" ht="14.4" customHeight="1" x14ac:dyDescent="0.3">
      <c r="A475" s="653" t="s">
        <v>505</v>
      </c>
      <c r="B475" s="654" t="s">
        <v>506</v>
      </c>
      <c r="C475" s="655" t="s">
        <v>515</v>
      </c>
      <c r="D475" s="656" t="s">
        <v>2590</v>
      </c>
      <c r="E475" s="655" t="s">
        <v>521</v>
      </c>
      <c r="F475" s="656" t="s">
        <v>2592</v>
      </c>
      <c r="G475" s="655" t="s">
        <v>1843</v>
      </c>
      <c r="H475" s="655" t="s">
        <v>2108</v>
      </c>
      <c r="I475" s="655" t="s">
        <v>2109</v>
      </c>
      <c r="J475" s="655" t="s">
        <v>2110</v>
      </c>
      <c r="K475" s="655" t="s">
        <v>972</v>
      </c>
      <c r="L475" s="657">
        <v>158.97999999999999</v>
      </c>
      <c r="M475" s="657">
        <v>3</v>
      </c>
      <c r="N475" s="658">
        <v>476.93999999999994</v>
      </c>
    </row>
    <row r="476" spans="1:14" ht="14.4" customHeight="1" x14ac:dyDescent="0.3">
      <c r="A476" s="653" t="s">
        <v>505</v>
      </c>
      <c r="B476" s="654" t="s">
        <v>506</v>
      </c>
      <c r="C476" s="655" t="s">
        <v>515</v>
      </c>
      <c r="D476" s="656" t="s">
        <v>2590</v>
      </c>
      <c r="E476" s="655" t="s">
        <v>521</v>
      </c>
      <c r="F476" s="656" t="s">
        <v>2592</v>
      </c>
      <c r="G476" s="655" t="s">
        <v>1843</v>
      </c>
      <c r="H476" s="655" t="s">
        <v>2111</v>
      </c>
      <c r="I476" s="655" t="s">
        <v>2112</v>
      </c>
      <c r="J476" s="655" t="s">
        <v>2113</v>
      </c>
      <c r="K476" s="655" t="s">
        <v>972</v>
      </c>
      <c r="L476" s="657">
        <v>254.25</v>
      </c>
      <c r="M476" s="657">
        <v>1</v>
      </c>
      <c r="N476" s="658">
        <v>254.25</v>
      </c>
    </row>
    <row r="477" spans="1:14" ht="14.4" customHeight="1" x14ac:dyDescent="0.3">
      <c r="A477" s="653" t="s">
        <v>505</v>
      </c>
      <c r="B477" s="654" t="s">
        <v>506</v>
      </c>
      <c r="C477" s="655" t="s">
        <v>515</v>
      </c>
      <c r="D477" s="656" t="s">
        <v>2590</v>
      </c>
      <c r="E477" s="655" t="s">
        <v>521</v>
      </c>
      <c r="F477" s="656" t="s">
        <v>2592</v>
      </c>
      <c r="G477" s="655" t="s">
        <v>1843</v>
      </c>
      <c r="H477" s="655" t="s">
        <v>2114</v>
      </c>
      <c r="I477" s="655" t="s">
        <v>2115</v>
      </c>
      <c r="J477" s="655" t="s">
        <v>2116</v>
      </c>
      <c r="K477" s="655" t="s">
        <v>892</v>
      </c>
      <c r="L477" s="657">
        <v>71.17</v>
      </c>
      <c r="M477" s="657">
        <v>6</v>
      </c>
      <c r="N477" s="658">
        <v>427.02000000000004</v>
      </c>
    </row>
    <row r="478" spans="1:14" ht="14.4" customHeight="1" x14ac:dyDescent="0.3">
      <c r="A478" s="653" t="s">
        <v>505</v>
      </c>
      <c r="B478" s="654" t="s">
        <v>506</v>
      </c>
      <c r="C478" s="655" t="s">
        <v>515</v>
      </c>
      <c r="D478" s="656" t="s">
        <v>2590</v>
      </c>
      <c r="E478" s="655" t="s">
        <v>521</v>
      </c>
      <c r="F478" s="656" t="s">
        <v>2592</v>
      </c>
      <c r="G478" s="655" t="s">
        <v>1843</v>
      </c>
      <c r="H478" s="655" t="s">
        <v>2117</v>
      </c>
      <c r="I478" s="655" t="s">
        <v>2118</v>
      </c>
      <c r="J478" s="655" t="s">
        <v>2119</v>
      </c>
      <c r="K478" s="655" t="s">
        <v>1606</v>
      </c>
      <c r="L478" s="657">
        <v>38.300051759118453</v>
      </c>
      <c r="M478" s="657">
        <v>3</v>
      </c>
      <c r="N478" s="658">
        <v>114.90015527735537</v>
      </c>
    </row>
    <row r="479" spans="1:14" ht="14.4" customHeight="1" x14ac:dyDescent="0.3">
      <c r="A479" s="653" t="s">
        <v>505</v>
      </c>
      <c r="B479" s="654" t="s">
        <v>506</v>
      </c>
      <c r="C479" s="655" t="s">
        <v>515</v>
      </c>
      <c r="D479" s="656" t="s">
        <v>2590</v>
      </c>
      <c r="E479" s="655" t="s">
        <v>521</v>
      </c>
      <c r="F479" s="656" t="s">
        <v>2592</v>
      </c>
      <c r="G479" s="655" t="s">
        <v>1843</v>
      </c>
      <c r="H479" s="655" t="s">
        <v>2120</v>
      </c>
      <c r="I479" s="655" t="s">
        <v>2121</v>
      </c>
      <c r="J479" s="655" t="s">
        <v>2122</v>
      </c>
      <c r="K479" s="655" t="s">
        <v>2123</v>
      </c>
      <c r="L479" s="657">
        <v>631.62999999999977</v>
      </c>
      <c r="M479" s="657">
        <v>1</v>
      </c>
      <c r="N479" s="658">
        <v>631.62999999999977</v>
      </c>
    </row>
    <row r="480" spans="1:14" ht="14.4" customHeight="1" x14ac:dyDescent="0.3">
      <c r="A480" s="653" t="s">
        <v>505</v>
      </c>
      <c r="B480" s="654" t="s">
        <v>506</v>
      </c>
      <c r="C480" s="655" t="s">
        <v>515</v>
      </c>
      <c r="D480" s="656" t="s">
        <v>2590</v>
      </c>
      <c r="E480" s="655" t="s">
        <v>521</v>
      </c>
      <c r="F480" s="656" t="s">
        <v>2592</v>
      </c>
      <c r="G480" s="655" t="s">
        <v>1843</v>
      </c>
      <c r="H480" s="655" t="s">
        <v>2124</v>
      </c>
      <c r="I480" s="655" t="s">
        <v>2125</v>
      </c>
      <c r="J480" s="655" t="s">
        <v>1855</v>
      </c>
      <c r="K480" s="655" t="s">
        <v>2126</v>
      </c>
      <c r="L480" s="657">
        <v>91.22999999999999</v>
      </c>
      <c r="M480" s="657">
        <v>5</v>
      </c>
      <c r="N480" s="658">
        <v>456.15</v>
      </c>
    </row>
    <row r="481" spans="1:14" ht="14.4" customHeight="1" x14ac:dyDescent="0.3">
      <c r="A481" s="653" t="s">
        <v>505</v>
      </c>
      <c r="B481" s="654" t="s">
        <v>506</v>
      </c>
      <c r="C481" s="655" t="s">
        <v>515</v>
      </c>
      <c r="D481" s="656" t="s">
        <v>2590</v>
      </c>
      <c r="E481" s="655" t="s">
        <v>521</v>
      </c>
      <c r="F481" s="656" t="s">
        <v>2592</v>
      </c>
      <c r="G481" s="655" t="s">
        <v>1843</v>
      </c>
      <c r="H481" s="655" t="s">
        <v>2127</v>
      </c>
      <c r="I481" s="655" t="s">
        <v>2128</v>
      </c>
      <c r="J481" s="655" t="s">
        <v>2129</v>
      </c>
      <c r="K481" s="655" t="s">
        <v>2130</v>
      </c>
      <c r="L481" s="657">
        <v>628.23428145388095</v>
      </c>
      <c r="M481" s="657">
        <v>6</v>
      </c>
      <c r="N481" s="658">
        <v>3769.4056887232859</v>
      </c>
    </row>
    <row r="482" spans="1:14" ht="14.4" customHeight="1" x14ac:dyDescent="0.3">
      <c r="A482" s="653" t="s">
        <v>505</v>
      </c>
      <c r="B482" s="654" t="s">
        <v>506</v>
      </c>
      <c r="C482" s="655" t="s">
        <v>515</v>
      </c>
      <c r="D482" s="656" t="s">
        <v>2590</v>
      </c>
      <c r="E482" s="655" t="s">
        <v>521</v>
      </c>
      <c r="F482" s="656" t="s">
        <v>2592</v>
      </c>
      <c r="G482" s="655" t="s">
        <v>1843</v>
      </c>
      <c r="H482" s="655" t="s">
        <v>2131</v>
      </c>
      <c r="I482" s="655" t="s">
        <v>2132</v>
      </c>
      <c r="J482" s="655" t="s">
        <v>1882</v>
      </c>
      <c r="K482" s="655" t="s">
        <v>2133</v>
      </c>
      <c r="L482" s="657">
        <v>301.47000000000003</v>
      </c>
      <c r="M482" s="657">
        <v>24</v>
      </c>
      <c r="N482" s="658">
        <v>7235.2800000000007</v>
      </c>
    </row>
    <row r="483" spans="1:14" ht="14.4" customHeight="1" x14ac:dyDescent="0.3">
      <c r="A483" s="653" t="s">
        <v>505</v>
      </c>
      <c r="B483" s="654" t="s">
        <v>506</v>
      </c>
      <c r="C483" s="655" t="s">
        <v>515</v>
      </c>
      <c r="D483" s="656" t="s">
        <v>2590</v>
      </c>
      <c r="E483" s="655" t="s">
        <v>521</v>
      </c>
      <c r="F483" s="656" t="s">
        <v>2592</v>
      </c>
      <c r="G483" s="655" t="s">
        <v>1843</v>
      </c>
      <c r="H483" s="655" t="s">
        <v>2134</v>
      </c>
      <c r="I483" s="655" t="s">
        <v>2135</v>
      </c>
      <c r="J483" s="655" t="s">
        <v>2136</v>
      </c>
      <c r="K483" s="655" t="s">
        <v>2137</v>
      </c>
      <c r="L483" s="657">
        <v>185.15999999999994</v>
      </c>
      <c r="M483" s="657">
        <v>1</v>
      </c>
      <c r="N483" s="658">
        <v>185.15999999999994</v>
      </c>
    </row>
    <row r="484" spans="1:14" ht="14.4" customHeight="1" x14ac:dyDescent="0.3">
      <c r="A484" s="653" t="s">
        <v>505</v>
      </c>
      <c r="B484" s="654" t="s">
        <v>506</v>
      </c>
      <c r="C484" s="655" t="s">
        <v>515</v>
      </c>
      <c r="D484" s="656" t="s">
        <v>2590</v>
      </c>
      <c r="E484" s="655" t="s">
        <v>521</v>
      </c>
      <c r="F484" s="656" t="s">
        <v>2592</v>
      </c>
      <c r="G484" s="655" t="s">
        <v>1843</v>
      </c>
      <c r="H484" s="655" t="s">
        <v>2138</v>
      </c>
      <c r="I484" s="655" t="s">
        <v>2139</v>
      </c>
      <c r="J484" s="655" t="s">
        <v>2140</v>
      </c>
      <c r="K484" s="655" t="s">
        <v>2141</v>
      </c>
      <c r="L484" s="657">
        <v>134.13</v>
      </c>
      <c r="M484" s="657">
        <v>1</v>
      </c>
      <c r="N484" s="658">
        <v>134.13</v>
      </c>
    </row>
    <row r="485" spans="1:14" ht="14.4" customHeight="1" x14ac:dyDescent="0.3">
      <c r="A485" s="653" t="s">
        <v>505</v>
      </c>
      <c r="B485" s="654" t="s">
        <v>506</v>
      </c>
      <c r="C485" s="655" t="s">
        <v>515</v>
      </c>
      <c r="D485" s="656" t="s">
        <v>2590</v>
      </c>
      <c r="E485" s="655" t="s">
        <v>521</v>
      </c>
      <c r="F485" s="656" t="s">
        <v>2592</v>
      </c>
      <c r="G485" s="655" t="s">
        <v>1843</v>
      </c>
      <c r="H485" s="655" t="s">
        <v>2142</v>
      </c>
      <c r="I485" s="655" t="s">
        <v>2143</v>
      </c>
      <c r="J485" s="655" t="s">
        <v>2144</v>
      </c>
      <c r="K485" s="655" t="s">
        <v>2145</v>
      </c>
      <c r="L485" s="657">
        <v>64.849999999999994</v>
      </c>
      <c r="M485" s="657">
        <v>2</v>
      </c>
      <c r="N485" s="658">
        <v>129.69999999999999</v>
      </c>
    </row>
    <row r="486" spans="1:14" ht="14.4" customHeight="1" x14ac:dyDescent="0.3">
      <c r="A486" s="653" t="s">
        <v>505</v>
      </c>
      <c r="B486" s="654" t="s">
        <v>506</v>
      </c>
      <c r="C486" s="655" t="s">
        <v>515</v>
      </c>
      <c r="D486" s="656" t="s">
        <v>2590</v>
      </c>
      <c r="E486" s="655" t="s">
        <v>521</v>
      </c>
      <c r="F486" s="656" t="s">
        <v>2592</v>
      </c>
      <c r="G486" s="655" t="s">
        <v>1843</v>
      </c>
      <c r="H486" s="655" t="s">
        <v>2146</v>
      </c>
      <c r="I486" s="655" t="s">
        <v>2147</v>
      </c>
      <c r="J486" s="655" t="s">
        <v>2148</v>
      </c>
      <c r="K486" s="655" t="s">
        <v>2149</v>
      </c>
      <c r="L486" s="657">
        <v>74.69328292499371</v>
      </c>
      <c r="M486" s="657">
        <v>6</v>
      </c>
      <c r="N486" s="658">
        <v>448.15969754996229</v>
      </c>
    </row>
    <row r="487" spans="1:14" ht="14.4" customHeight="1" x14ac:dyDescent="0.3">
      <c r="A487" s="653" t="s">
        <v>505</v>
      </c>
      <c r="B487" s="654" t="s">
        <v>506</v>
      </c>
      <c r="C487" s="655" t="s">
        <v>515</v>
      </c>
      <c r="D487" s="656" t="s">
        <v>2590</v>
      </c>
      <c r="E487" s="655" t="s">
        <v>521</v>
      </c>
      <c r="F487" s="656" t="s">
        <v>2592</v>
      </c>
      <c r="G487" s="655" t="s">
        <v>1843</v>
      </c>
      <c r="H487" s="655" t="s">
        <v>2150</v>
      </c>
      <c r="I487" s="655" t="s">
        <v>2150</v>
      </c>
      <c r="J487" s="655" t="s">
        <v>2151</v>
      </c>
      <c r="K487" s="655" t="s">
        <v>2152</v>
      </c>
      <c r="L487" s="657">
        <v>83.599809673330213</v>
      </c>
      <c r="M487" s="657">
        <v>2</v>
      </c>
      <c r="N487" s="658">
        <v>167.19961934666043</v>
      </c>
    </row>
    <row r="488" spans="1:14" ht="14.4" customHeight="1" x14ac:dyDescent="0.3">
      <c r="A488" s="653" t="s">
        <v>505</v>
      </c>
      <c r="B488" s="654" t="s">
        <v>506</v>
      </c>
      <c r="C488" s="655" t="s">
        <v>515</v>
      </c>
      <c r="D488" s="656" t="s">
        <v>2590</v>
      </c>
      <c r="E488" s="655" t="s">
        <v>521</v>
      </c>
      <c r="F488" s="656" t="s">
        <v>2592</v>
      </c>
      <c r="G488" s="655" t="s">
        <v>1843</v>
      </c>
      <c r="H488" s="655" t="s">
        <v>2153</v>
      </c>
      <c r="I488" s="655" t="s">
        <v>2154</v>
      </c>
      <c r="J488" s="655" t="s">
        <v>1981</v>
      </c>
      <c r="K488" s="655" t="s">
        <v>2155</v>
      </c>
      <c r="L488" s="657">
        <v>61.659999999999982</v>
      </c>
      <c r="M488" s="657">
        <v>8</v>
      </c>
      <c r="N488" s="658">
        <v>493.27999999999986</v>
      </c>
    </row>
    <row r="489" spans="1:14" ht="14.4" customHeight="1" x14ac:dyDescent="0.3">
      <c r="A489" s="653" t="s">
        <v>505</v>
      </c>
      <c r="B489" s="654" t="s">
        <v>506</v>
      </c>
      <c r="C489" s="655" t="s">
        <v>515</v>
      </c>
      <c r="D489" s="656" t="s">
        <v>2590</v>
      </c>
      <c r="E489" s="655" t="s">
        <v>521</v>
      </c>
      <c r="F489" s="656" t="s">
        <v>2592</v>
      </c>
      <c r="G489" s="655" t="s">
        <v>1843</v>
      </c>
      <c r="H489" s="655" t="s">
        <v>2156</v>
      </c>
      <c r="I489" s="655" t="s">
        <v>2157</v>
      </c>
      <c r="J489" s="655" t="s">
        <v>2015</v>
      </c>
      <c r="K489" s="655" t="s">
        <v>2126</v>
      </c>
      <c r="L489" s="657">
        <v>368.25</v>
      </c>
      <c r="M489" s="657">
        <v>2</v>
      </c>
      <c r="N489" s="658">
        <v>736.5</v>
      </c>
    </row>
    <row r="490" spans="1:14" ht="14.4" customHeight="1" x14ac:dyDescent="0.3">
      <c r="A490" s="653" t="s">
        <v>505</v>
      </c>
      <c r="B490" s="654" t="s">
        <v>506</v>
      </c>
      <c r="C490" s="655" t="s">
        <v>515</v>
      </c>
      <c r="D490" s="656" t="s">
        <v>2590</v>
      </c>
      <c r="E490" s="655" t="s">
        <v>521</v>
      </c>
      <c r="F490" s="656" t="s">
        <v>2592</v>
      </c>
      <c r="G490" s="655" t="s">
        <v>1843</v>
      </c>
      <c r="H490" s="655" t="s">
        <v>2158</v>
      </c>
      <c r="I490" s="655" t="s">
        <v>2159</v>
      </c>
      <c r="J490" s="655" t="s">
        <v>2160</v>
      </c>
      <c r="K490" s="655" t="s">
        <v>2161</v>
      </c>
      <c r="L490" s="657">
        <v>174.28000000000009</v>
      </c>
      <c r="M490" s="657">
        <v>1</v>
      </c>
      <c r="N490" s="658">
        <v>174.28000000000009</v>
      </c>
    </row>
    <row r="491" spans="1:14" ht="14.4" customHeight="1" x14ac:dyDescent="0.3">
      <c r="A491" s="653" t="s">
        <v>505</v>
      </c>
      <c r="B491" s="654" t="s">
        <v>506</v>
      </c>
      <c r="C491" s="655" t="s">
        <v>515</v>
      </c>
      <c r="D491" s="656" t="s">
        <v>2590</v>
      </c>
      <c r="E491" s="655" t="s">
        <v>521</v>
      </c>
      <c r="F491" s="656" t="s">
        <v>2592</v>
      </c>
      <c r="G491" s="655" t="s">
        <v>1843</v>
      </c>
      <c r="H491" s="655" t="s">
        <v>2162</v>
      </c>
      <c r="I491" s="655" t="s">
        <v>2163</v>
      </c>
      <c r="J491" s="655" t="s">
        <v>2036</v>
      </c>
      <c r="K491" s="655" t="s">
        <v>1188</v>
      </c>
      <c r="L491" s="657">
        <v>577.0999999999998</v>
      </c>
      <c r="M491" s="657">
        <v>1</v>
      </c>
      <c r="N491" s="658">
        <v>577.0999999999998</v>
      </c>
    </row>
    <row r="492" spans="1:14" ht="14.4" customHeight="1" x14ac:dyDescent="0.3">
      <c r="A492" s="653" t="s">
        <v>505</v>
      </c>
      <c r="B492" s="654" t="s">
        <v>506</v>
      </c>
      <c r="C492" s="655" t="s">
        <v>515</v>
      </c>
      <c r="D492" s="656" t="s">
        <v>2590</v>
      </c>
      <c r="E492" s="655" t="s">
        <v>521</v>
      </c>
      <c r="F492" s="656" t="s">
        <v>2592</v>
      </c>
      <c r="G492" s="655" t="s">
        <v>1843</v>
      </c>
      <c r="H492" s="655" t="s">
        <v>2164</v>
      </c>
      <c r="I492" s="655" t="s">
        <v>2165</v>
      </c>
      <c r="J492" s="655" t="s">
        <v>2166</v>
      </c>
      <c r="K492" s="655" t="s">
        <v>2167</v>
      </c>
      <c r="L492" s="657">
        <v>69.653333333333322</v>
      </c>
      <c r="M492" s="657">
        <v>9</v>
      </c>
      <c r="N492" s="658">
        <v>626.87999999999988</v>
      </c>
    </row>
    <row r="493" spans="1:14" ht="14.4" customHeight="1" x14ac:dyDescent="0.3">
      <c r="A493" s="653" t="s">
        <v>505</v>
      </c>
      <c r="B493" s="654" t="s">
        <v>506</v>
      </c>
      <c r="C493" s="655" t="s">
        <v>515</v>
      </c>
      <c r="D493" s="656" t="s">
        <v>2590</v>
      </c>
      <c r="E493" s="655" t="s">
        <v>521</v>
      </c>
      <c r="F493" s="656" t="s">
        <v>2592</v>
      </c>
      <c r="G493" s="655" t="s">
        <v>1843</v>
      </c>
      <c r="H493" s="655" t="s">
        <v>2168</v>
      </c>
      <c r="I493" s="655" t="s">
        <v>2169</v>
      </c>
      <c r="J493" s="655" t="s">
        <v>2140</v>
      </c>
      <c r="K493" s="655" t="s">
        <v>1447</v>
      </c>
      <c r="L493" s="657">
        <v>28.249999999999996</v>
      </c>
      <c r="M493" s="657">
        <v>2</v>
      </c>
      <c r="N493" s="658">
        <v>56.499999999999993</v>
      </c>
    </row>
    <row r="494" spans="1:14" ht="14.4" customHeight="1" x14ac:dyDescent="0.3">
      <c r="A494" s="653" t="s">
        <v>505</v>
      </c>
      <c r="B494" s="654" t="s">
        <v>506</v>
      </c>
      <c r="C494" s="655" t="s">
        <v>515</v>
      </c>
      <c r="D494" s="656" t="s">
        <v>2590</v>
      </c>
      <c r="E494" s="655" t="s">
        <v>521</v>
      </c>
      <c r="F494" s="656" t="s">
        <v>2592</v>
      </c>
      <c r="G494" s="655" t="s">
        <v>1843</v>
      </c>
      <c r="H494" s="655" t="s">
        <v>2170</v>
      </c>
      <c r="I494" s="655" t="s">
        <v>2171</v>
      </c>
      <c r="J494" s="655" t="s">
        <v>2172</v>
      </c>
      <c r="K494" s="655" t="s">
        <v>2173</v>
      </c>
      <c r="L494" s="657">
        <v>92.359139085327399</v>
      </c>
      <c r="M494" s="657">
        <v>4</v>
      </c>
      <c r="N494" s="658">
        <v>369.4365563413096</v>
      </c>
    </row>
    <row r="495" spans="1:14" ht="14.4" customHeight="1" x14ac:dyDescent="0.3">
      <c r="A495" s="653" t="s">
        <v>505</v>
      </c>
      <c r="B495" s="654" t="s">
        <v>506</v>
      </c>
      <c r="C495" s="655" t="s">
        <v>515</v>
      </c>
      <c r="D495" s="656" t="s">
        <v>2590</v>
      </c>
      <c r="E495" s="655" t="s">
        <v>521</v>
      </c>
      <c r="F495" s="656" t="s">
        <v>2592</v>
      </c>
      <c r="G495" s="655" t="s">
        <v>1843</v>
      </c>
      <c r="H495" s="655" t="s">
        <v>2174</v>
      </c>
      <c r="I495" s="655" t="s">
        <v>2175</v>
      </c>
      <c r="J495" s="655" t="s">
        <v>2176</v>
      </c>
      <c r="K495" s="655" t="s">
        <v>2177</v>
      </c>
      <c r="L495" s="657">
        <v>99.980000000000032</v>
      </c>
      <c r="M495" s="657">
        <v>6</v>
      </c>
      <c r="N495" s="658">
        <v>599.88000000000022</v>
      </c>
    </row>
    <row r="496" spans="1:14" ht="14.4" customHeight="1" x14ac:dyDescent="0.3">
      <c r="A496" s="653" t="s">
        <v>505</v>
      </c>
      <c r="B496" s="654" t="s">
        <v>506</v>
      </c>
      <c r="C496" s="655" t="s">
        <v>515</v>
      </c>
      <c r="D496" s="656" t="s">
        <v>2590</v>
      </c>
      <c r="E496" s="655" t="s">
        <v>521</v>
      </c>
      <c r="F496" s="656" t="s">
        <v>2592</v>
      </c>
      <c r="G496" s="655" t="s">
        <v>1843</v>
      </c>
      <c r="H496" s="655" t="s">
        <v>2178</v>
      </c>
      <c r="I496" s="655" t="s">
        <v>2178</v>
      </c>
      <c r="J496" s="655" t="s">
        <v>1959</v>
      </c>
      <c r="K496" s="655" t="s">
        <v>2179</v>
      </c>
      <c r="L496" s="657">
        <v>126.64833333333335</v>
      </c>
      <c r="M496" s="657">
        <v>6</v>
      </c>
      <c r="N496" s="658">
        <v>759.8900000000001</v>
      </c>
    </row>
    <row r="497" spans="1:14" ht="14.4" customHeight="1" x14ac:dyDescent="0.3">
      <c r="A497" s="653" t="s">
        <v>505</v>
      </c>
      <c r="B497" s="654" t="s">
        <v>506</v>
      </c>
      <c r="C497" s="655" t="s">
        <v>515</v>
      </c>
      <c r="D497" s="656" t="s">
        <v>2590</v>
      </c>
      <c r="E497" s="655" t="s">
        <v>521</v>
      </c>
      <c r="F497" s="656" t="s">
        <v>2592</v>
      </c>
      <c r="G497" s="655" t="s">
        <v>1843</v>
      </c>
      <c r="H497" s="655" t="s">
        <v>2180</v>
      </c>
      <c r="I497" s="655" t="s">
        <v>2181</v>
      </c>
      <c r="J497" s="655" t="s">
        <v>2182</v>
      </c>
      <c r="K497" s="655" t="s">
        <v>2183</v>
      </c>
      <c r="L497" s="657">
        <v>102.21000000000002</v>
      </c>
      <c r="M497" s="657">
        <v>1</v>
      </c>
      <c r="N497" s="658">
        <v>102.21000000000002</v>
      </c>
    </row>
    <row r="498" spans="1:14" ht="14.4" customHeight="1" x14ac:dyDescent="0.3">
      <c r="A498" s="653" t="s">
        <v>505</v>
      </c>
      <c r="B498" s="654" t="s">
        <v>506</v>
      </c>
      <c r="C498" s="655" t="s">
        <v>515</v>
      </c>
      <c r="D498" s="656" t="s">
        <v>2590</v>
      </c>
      <c r="E498" s="655" t="s">
        <v>521</v>
      </c>
      <c r="F498" s="656" t="s">
        <v>2592</v>
      </c>
      <c r="G498" s="655" t="s">
        <v>1843</v>
      </c>
      <c r="H498" s="655" t="s">
        <v>2184</v>
      </c>
      <c r="I498" s="655" t="s">
        <v>2185</v>
      </c>
      <c r="J498" s="655" t="s">
        <v>2186</v>
      </c>
      <c r="K498" s="655" t="s">
        <v>1036</v>
      </c>
      <c r="L498" s="657">
        <v>78.819999999999993</v>
      </c>
      <c r="M498" s="657">
        <v>2</v>
      </c>
      <c r="N498" s="658">
        <v>157.63999999999999</v>
      </c>
    </row>
    <row r="499" spans="1:14" ht="14.4" customHeight="1" x14ac:dyDescent="0.3">
      <c r="A499" s="653" t="s">
        <v>505</v>
      </c>
      <c r="B499" s="654" t="s">
        <v>506</v>
      </c>
      <c r="C499" s="655" t="s">
        <v>515</v>
      </c>
      <c r="D499" s="656" t="s">
        <v>2590</v>
      </c>
      <c r="E499" s="655" t="s">
        <v>521</v>
      </c>
      <c r="F499" s="656" t="s">
        <v>2592</v>
      </c>
      <c r="G499" s="655" t="s">
        <v>1843</v>
      </c>
      <c r="H499" s="655" t="s">
        <v>2187</v>
      </c>
      <c r="I499" s="655" t="s">
        <v>2188</v>
      </c>
      <c r="J499" s="655" t="s">
        <v>2189</v>
      </c>
      <c r="K499" s="655" t="s">
        <v>1860</v>
      </c>
      <c r="L499" s="657">
        <v>34.160000000000004</v>
      </c>
      <c r="M499" s="657">
        <v>1</v>
      </c>
      <c r="N499" s="658">
        <v>34.160000000000004</v>
      </c>
    </row>
    <row r="500" spans="1:14" ht="14.4" customHeight="1" x14ac:dyDescent="0.3">
      <c r="A500" s="653" t="s">
        <v>505</v>
      </c>
      <c r="B500" s="654" t="s">
        <v>506</v>
      </c>
      <c r="C500" s="655" t="s">
        <v>515</v>
      </c>
      <c r="D500" s="656" t="s">
        <v>2590</v>
      </c>
      <c r="E500" s="655" t="s">
        <v>521</v>
      </c>
      <c r="F500" s="656" t="s">
        <v>2592</v>
      </c>
      <c r="G500" s="655" t="s">
        <v>1843</v>
      </c>
      <c r="H500" s="655" t="s">
        <v>2190</v>
      </c>
      <c r="I500" s="655" t="s">
        <v>2191</v>
      </c>
      <c r="J500" s="655" t="s">
        <v>2113</v>
      </c>
      <c r="K500" s="655" t="s">
        <v>2192</v>
      </c>
      <c r="L500" s="657">
        <v>683.61</v>
      </c>
      <c r="M500" s="657">
        <v>2</v>
      </c>
      <c r="N500" s="658">
        <v>1367.22</v>
      </c>
    </row>
    <row r="501" spans="1:14" ht="14.4" customHeight="1" x14ac:dyDescent="0.3">
      <c r="A501" s="653" t="s">
        <v>505</v>
      </c>
      <c r="B501" s="654" t="s">
        <v>506</v>
      </c>
      <c r="C501" s="655" t="s">
        <v>515</v>
      </c>
      <c r="D501" s="656" t="s">
        <v>2590</v>
      </c>
      <c r="E501" s="655" t="s">
        <v>521</v>
      </c>
      <c r="F501" s="656" t="s">
        <v>2592</v>
      </c>
      <c r="G501" s="655" t="s">
        <v>1843</v>
      </c>
      <c r="H501" s="655" t="s">
        <v>2193</v>
      </c>
      <c r="I501" s="655" t="s">
        <v>2194</v>
      </c>
      <c r="J501" s="655" t="s">
        <v>2195</v>
      </c>
      <c r="K501" s="655" t="s">
        <v>2196</v>
      </c>
      <c r="L501" s="657">
        <v>94.930000000000064</v>
      </c>
      <c r="M501" s="657">
        <v>1</v>
      </c>
      <c r="N501" s="658">
        <v>94.930000000000064</v>
      </c>
    </row>
    <row r="502" spans="1:14" ht="14.4" customHeight="1" x14ac:dyDescent="0.3">
      <c r="A502" s="653" t="s">
        <v>505</v>
      </c>
      <c r="B502" s="654" t="s">
        <v>506</v>
      </c>
      <c r="C502" s="655" t="s">
        <v>515</v>
      </c>
      <c r="D502" s="656" t="s">
        <v>2590</v>
      </c>
      <c r="E502" s="655" t="s">
        <v>521</v>
      </c>
      <c r="F502" s="656" t="s">
        <v>2592</v>
      </c>
      <c r="G502" s="655" t="s">
        <v>1843</v>
      </c>
      <c r="H502" s="655" t="s">
        <v>2197</v>
      </c>
      <c r="I502" s="655" t="s">
        <v>2198</v>
      </c>
      <c r="J502" s="655" t="s">
        <v>2199</v>
      </c>
      <c r="K502" s="655" t="s">
        <v>2200</v>
      </c>
      <c r="L502" s="657">
        <v>65.31</v>
      </c>
      <c r="M502" s="657">
        <v>1</v>
      </c>
      <c r="N502" s="658">
        <v>65.31</v>
      </c>
    </row>
    <row r="503" spans="1:14" ht="14.4" customHeight="1" x14ac:dyDescent="0.3">
      <c r="A503" s="653" t="s">
        <v>505</v>
      </c>
      <c r="B503" s="654" t="s">
        <v>506</v>
      </c>
      <c r="C503" s="655" t="s">
        <v>515</v>
      </c>
      <c r="D503" s="656" t="s">
        <v>2590</v>
      </c>
      <c r="E503" s="655" t="s">
        <v>521</v>
      </c>
      <c r="F503" s="656" t="s">
        <v>2592</v>
      </c>
      <c r="G503" s="655" t="s">
        <v>1843</v>
      </c>
      <c r="H503" s="655" t="s">
        <v>2201</v>
      </c>
      <c r="I503" s="655" t="s">
        <v>2201</v>
      </c>
      <c r="J503" s="655" t="s">
        <v>2202</v>
      </c>
      <c r="K503" s="655" t="s">
        <v>2203</v>
      </c>
      <c r="L503" s="657">
        <v>220.95</v>
      </c>
      <c r="M503" s="657">
        <v>1</v>
      </c>
      <c r="N503" s="658">
        <v>220.95</v>
      </c>
    </row>
    <row r="504" spans="1:14" ht="14.4" customHeight="1" x14ac:dyDescent="0.3">
      <c r="A504" s="653" t="s">
        <v>505</v>
      </c>
      <c r="B504" s="654" t="s">
        <v>506</v>
      </c>
      <c r="C504" s="655" t="s">
        <v>515</v>
      </c>
      <c r="D504" s="656" t="s">
        <v>2590</v>
      </c>
      <c r="E504" s="655" t="s">
        <v>521</v>
      </c>
      <c r="F504" s="656" t="s">
        <v>2592</v>
      </c>
      <c r="G504" s="655" t="s">
        <v>1843</v>
      </c>
      <c r="H504" s="655" t="s">
        <v>2204</v>
      </c>
      <c r="I504" s="655" t="s">
        <v>2205</v>
      </c>
      <c r="J504" s="655" t="s">
        <v>2206</v>
      </c>
      <c r="K504" s="655" t="s">
        <v>1232</v>
      </c>
      <c r="L504" s="657">
        <v>109.87000000000003</v>
      </c>
      <c r="M504" s="657">
        <v>1</v>
      </c>
      <c r="N504" s="658">
        <v>109.87000000000003</v>
      </c>
    </row>
    <row r="505" spans="1:14" ht="14.4" customHeight="1" x14ac:dyDescent="0.3">
      <c r="A505" s="653" t="s">
        <v>505</v>
      </c>
      <c r="B505" s="654" t="s">
        <v>506</v>
      </c>
      <c r="C505" s="655" t="s">
        <v>515</v>
      </c>
      <c r="D505" s="656" t="s">
        <v>2590</v>
      </c>
      <c r="E505" s="655" t="s">
        <v>521</v>
      </c>
      <c r="F505" s="656" t="s">
        <v>2592</v>
      </c>
      <c r="G505" s="655" t="s">
        <v>1843</v>
      </c>
      <c r="H505" s="655" t="s">
        <v>2207</v>
      </c>
      <c r="I505" s="655" t="s">
        <v>2208</v>
      </c>
      <c r="J505" s="655" t="s">
        <v>2209</v>
      </c>
      <c r="K505" s="655" t="s">
        <v>2210</v>
      </c>
      <c r="L505" s="657">
        <v>919.9</v>
      </c>
      <c r="M505" s="657">
        <v>1</v>
      </c>
      <c r="N505" s="658">
        <v>919.9</v>
      </c>
    </row>
    <row r="506" spans="1:14" ht="14.4" customHeight="1" x14ac:dyDescent="0.3">
      <c r="A506" s="653" t="s">
        <v>505</v>
      </c>
      <c r="B506" s="654" t="s">
        <v>506</v>
      </c>
      <c r="C506" s="655" t="s">
        <v>515</v>
      </c>
      <c r="D506" s="656" t="s">
        <v>2590</v>
      </c>
      <c r="E506" s="655" t="s">
        <v>521</v>
      </c>
      <c r="F506" s="656" t="s">
        <v>2592</v>
      </c>
      <c r="G506" s="655" t="s">
        <v>1843</v>
      </c>
      <c r="H506" s="655" t="s">
        <v>2211</v>
      </c>
      <c r="I506" s="655" t="s">
        <v>2211</v>
      </c>
      <c r="J506" s="655" t="s">
        <v>2212</v>
      </c>
      <c r="K506" s="655" t="s">
        <v>2213</v>
      </c>
      <c r="L506" s="657">
        <v>52.8</v>
      </c>
      <c r="M506" s="657">
        <v>1</v>
      </c>
      <c r="N506" s="658">
        <v>52.8</v>
      </c>
    </row>
    <row r="507" spans="1:14" ht="14.4" customHeight="1" x14ac:dyDescent="0.3">
      <c r="A507" s="653" t="s">
        <v>505</v>
      </c>
      <c r="B507" s="654" t="s">
        <v>506</v>
      </c>
      <c r="C507" s="655" t="s">
        <v>515</v>
      </c>
      <c r="D507" s="656" t="s">
        <v>2590</v>
      </c>
      <c r="E507" s="655" t="s">
        <v>521</v>
      </c>
      <c r="F507" s="656" t="s">
        <v>2592</v>
      </c>
      <c r="G507" s="655" t="s">
        <v>1843</v>
      </c>
      <c r="H507" s="655" t="s">
        <v>2214</v>
      </c>
      <c r="I507" s="655" t="s">
        <v>2214</v>
      </c>
      <c r="J507" s="655" t="s">
        <v>2215</v>
      </c>
      <c r="K507" s="655" t="s">
        <v>2216</v>
      </c>
      <c r="L507" s="657">
        <v>834.62666666666678</v>
      </c>
      <c r="M507" s="657">
        <v>1</v>
      </c>
      <c r="N507" s="658">
        <v>834.62666666666678</v>
      </c>
    </row>
    <row r="508" spans="1:14" ht="14.4" customHeight="1" x14ac:dyDescent="0.3">
      <c r="A508" s="653" t="s">
        <v>505</v>
      </c>
      <c r="B508" s="654" t="s">
        <v>506</v>
      </c>
      <c r="C508" s="655" t="s">
        <v>515</v>
      </c>
      <c r="D508" s="656" t="s">
        <v>2590</v>
      </c>
      <c r="E508" s="655" t="s">
        <v>521</v>
      </c>
      <c r="F508" s="656" t="s">
        <v>2592</v>
      </c>
      <c r="G508" s="655" t="s">
        <v>1843</v>
      </c>
      <c r="H508" s="655" t="s">
        <v>2217</v>
      </c>
      <c r="I508" s="655" t="s">
        <v>2218</v>
      </c>
      <c r="J508" s="655" t="s">
        <v>2219</v>
      </c>
      <c r="K508" s="655" t="s">
        <v>2220</v>
      </c>
      <c r="L508" s="657">
        <v>90.949999999999989</v>
      </c>
      <c r="M508" s="657">
        <v>1</v>
      </c>
      <c r="N508" s="658">
        <v>90.949999999999989</v>
      </c>
    </row>
    <row r="509" spans="1:14" ht="14.4" customHeight="1" x14ac:dyDescent="0.3">
      <c r="A509" s="653" t="s">
        <v>505</v>
      </c>
      <c r="B509" s="654" t="s">
        <v>506</v>
      </c>
      <c r="C509" s="655" t="s">
        <v>515</v>
      </c>
      <c r="D509" s="656" t="s">
        <v>2590</v>
      </c>
      <c r="E509" s="655" t="s">
        <v>521</v>
      </c>
      <c r="F509" s="656" t="s">
        <v>2592</v>
      </c>
      <c r="G509" s="655" t="s">
        <v>1843</v>
      </c>
      <c r="H509" s="655" t="s">
        <v>2221</v>
      </c>
      <c r="I509" s="655" t="s">
        <v>2221</v>
      </c>
      <c r="J509" s="655" t="s">
        <v>2222</v>
      </c>
      <c r="K509" s="655" t="s">
        <v>2223</v>
      </c>
      <c r="L509" s="657">
        <v>952.23000000000047</v>
      </c>
      <c r="M509" s="657">
        <v>1</v>
      </c>
      <c r="N509" s="658">
        <v>952.23000000000047</v>
      </c>
    </row>
    <row r="510" spans="1:14" ht="14.4" customHeight="1" x14ac:dyDescent="0.3">
      <c r="A510" s="653" t="s">
        <v>505</v>
      </c>
      <c r="B510" s="654" t="s">
        <v>506</v>
      </c>
      <c r="C510" s="655" t="s">
        <v>515</v>
      </c>
      <c r="D510" s="656" t="s">
        <v>2590</v>
      </c>
      <c r="E510" s="655" t="s">
        <v>521</v>
      </c>
      <c r="F510" s="656" t="s">
        <v>2592</v>
      </c>
      <c r="G510" s="655" t="s">
        <v>1843</v>
      </c>
      <c r="H510" s="655" t="s">
        <v>2224</v>
      </c>
      <c r="I510" s="655" t="s">
        <v>2225</v>
      </c>
      <c r="J510" s="655" t="s">
        <v>2226</v>
      </c>
      <c r="K510" s="655" t="s">
        <v>2227</v>
      </c>
      <c r="L510" s="657">
        <v>70.055390480290328</v>
      </c>
      <c r="M510" s="657">
        <v>9</v>
      </c>
      <c r="N510" s="658">
        <v>630.49851432261289</v>
      </c>
    </row>
    <row r="511" spans="1:14" ht="14.4" customHeight="1" x14ac:dyDescent="0.3">
      <c r="A511" s="653" t="s">
        <v>505</v>
      </c>
      <c r="B511" s="654" t="s">
        <v>506</v>
      </c>
      <c r="C511" s="655" t="s">
        <v>515</v>
      </c>
      <c r="D511" s="656" t="s">
        <v>2590</v>
      </c>
      <c r="E511" s="655" t="s">
        <v>521</v>
      </c>
      <c r="F511" s="656" t="s">
        <v>2592</v>
      </c>
      <c r="G511" s="655" t="s">
        <v>1843</v>
      </c>
      <c r="H511" s="655" t="s">
        <v>2228</v>
      </c>
      <c r="I511" s="655" t="s">
        <v>2228</v>
      </c>
      <c r="J511" s="655" t="s">
        <v>2229</v>
      </c>
      <c r="K511" s="655" t="s">
        <v>2130</v>
      </c>
      <c r="L511" s="657">
        <v>869.5300000000002</v>
      </c>
      <c r="M511" s="657">
        <v>1</v>
      </c>
      <c r="N511" s="658">
        <v>869.5300000000002</v>
      </c>
    </row>
    <row r="512" spans="1:14" ht="14.4" customHeight="1" x14ac:dyDescent="0.3">
      <c r="A512" s="653" t="s">
        <v>505</v>
      </c>
      <c r="B512" s="654" t="s">
        <v>506</v>
      </c>
      <c r="C512" s="655" t="s">
        <v>515</v>
      </c>
      <c r="D512" s="656" t="s">
        <v>2590</v>
      </c>
      <c r="E512" s="655" t="s">
        <v>521</v>
      </c>
      <c r="F512" s="656" t="s">
        <v>2592</v>
      </c>
      <c r="G512" s="655" t="s">
        <v>1843</v>
      </c>
      <c r="H512" s="655" t="s">
        <v>2230</v>
      </c>
      <c r="I512" s="655" t="s">
        <v>2230</v>
      </c>
      <c r="J512" s="655" t="s">
        <v>2231</v>
      </c>
      <c r="K512" s="655" t="s">
        <v>2232</v>
      </c>
      <c r="L512" s="657">
        <v>49.197273841780898</v>
      </c>
      <c r="M512" s="657">
        <v>4</v>
      </c>
      <c r="N512" s="658">
        <v>196.78909536712359</v>
      </c>
    </row>
    <row r="513" spans="1:14" ht="14.4" customHeight="1" x14ac:dyDescent="0.3">
      <c r="A513" s="653" t="s">
        <v>505</v>
      </c>
      <c r="B513" s="654" t="s">
        <v>506</v>
      </c>
      <c r="C513" s="655" t="s">
        <v>515</v>
      </c>
      <c r="D513" s="656" t="s">
        <v>2590</v>
      </c>
      <c r="E513" s="655" t="s">
        <v>521</v>
      </c>
      <c r="F513" s="656" t="s">
        <v>2592</v>
      </c>
      <c r="G513" s="655" t="s">
        <v>1843</v>
      </c>
      <c r="H513" s="655" t="s">
        <v>2233</v>
      </c>
      <c r="I513" s="655" t="s">
        <v>2233</v>
      </c>
      <c r="J513" s="655" t="s">
        <v>2234</v>
      </c>
      <c r="K513" s="655" t="s">
        <v>2235</v>
      </c>
      <c r="L513" s="657">
        <v>82.953849088278588</v>
      </c>
      <c r="M513" s="657">
        <v>3</v>
      </c>
      <c r="N513" s="658">
        <v>248.86154726483576</v>
      </c>
    </row>
    <row r="514" spans="1:14" ht="14.4" customHeight="1" x14ac:dyDescent="0.3">
      <c r="A514" s="653" t="s">
        <v>505</v>
      </c>
      <c r="B514" s="654" t="s">
        <v>506</v>
      </c>
      <c r="C514" s="655" t="s">
        <v>515</v>
      </c>
      <c r="D514" s="656" t="s">
        <v>2590</v>
      </c>
      <c r="E514" s="655" t="s">
        <v>521</v>
      </c>
      <c r="F514" s="656" t="s">
        <v>2592</v>
      </c>
      <c r="G514" s="655" t="s">
        <v>1843</v>
      </c>
      <c r="H514" s="655" t="s">
        <v>2236</v>
      </c>
      <c r="I514" s="655" t="s">
        <v>2236</v>
      </c>
      <c r="J514" s="655" t="s">
        <v>2237</v>
      </c>
      <c r="K514" s="655" t="s">
        <v>2238</v>
      </c>
      <c r="L514" s="657">
        <v>93.07013138970126</v>
      </c>
      <c r="M514" s="657">
        <v>3</v>
      </c>
      <c r="N514" s="658">
        <v>279.21039416910378</v>
      </c>
    </row>
    <row r="515" spans="1:14" ht="14.4" customHeight="1" x14ac:dyDescent="0.3">
      <c r="A515" s="653" t="s">
        <v>505</v>
      </c>
      <c r="B515" s="654" t="s">
        <v>506</v>
      </c>
      <c r="C515" s="655" t="s">
        <v>515</v>
      </c>
      <c r="D515" s="656" t="s">
        <v>2590</v>
      </c>
      <c r="E515" s="655" t="s">
        <v>521</v>
      </c>
      <c r="F515" s="656" t="s">
        <v>2592</v>
      </c>
      <c r="G515" s="655" t="s">
        <v>1843</v>
      </c>
      <c r="H515" s="655" t="s">
        <v>2239</v>
      </c>
      <c r="I515" s="655" t="s">
        <v>2240</v>
      </c>
      <c r="J515" s="655" t="s">
        <v>2069</v>
      </c>
      <c r="K515" s="655" t="s">
        <v>2241</v>
      </c>
      <c r="L515" s="657">
        <v>292.37999999999994</v>
      </c>
      <c r="M515" s="657">
        <v>1</v>
      </c>
      <c r="N515" s="658">
        <v>292.37999999999994</v>
      </c>
    </row>
    <row r="516" spans="1:14" ht="14.4" customHeight="1" x14ac:dyDescent="0.3">
      <c r="A516" s="653" t="s">
        <v>505</v>
      </c>
      <c r="B516" s="654" t="s">
        <v>506</v>
      </c>
      <c r="C516" s="655" t="s">
        <v>515</v>
      </c>
      <c r="D516" s="656" t="s">
        <v>2590</v>
      </c>
      <c r="E516" s="655" t="s">
        <v>521</v>
      </c>
      <c r="F516" s="656" t="s">
        <v>2592</v>
      </c>
      <c r="G516" s="655" t="s">
        <v>1843</v>
      </c>
      <c r="H516" s="655" t="s">
        <v>2242</v>
      </c>
      <c r="I516" s="655" t="s">
        <v>2242</v>
      </c>
      <c r="J516" s="655" t="s">
        <v>2243</v>
      </c>
      <c r="K516" s="655" t="s">
        <v>2244</v>
      </c>
      <c r="L516" s="657">
        <v>85.772173508437092</v>
      </c>
      <c r="M516" s="657">
        <v>5</v>
      </c>
      <c r="N516" s="658">
        <v>428.86086754218547</v>
      </c>
    </row>
    <row r="517" spans="1:14" ht="14.4" customHeight="1" x14ac:dyDescent="0.3">
      <c r="A517" s="653" t="s">
        <v>505</v>
      </c>
      <c r="B517" s="654" t="s">
        <v>506</v>
      </c>
      <c r="C517" s="655" t="s">
        <v>515</v>
      </c>
      <c r="D517" s="656" t="s">
        <v>2590</v>
      </c>
      <c r="E517" s="655" t="s">
        <v>521</v>
      </c>
      <c r="F517" s="656" t="s">
        <v>2592</v>
      </c>
      <c r="G517" s="655" t="s">
        <v>1843</v>
      </c>
      <c r="H517" s="655" t="s">
        <v>2245</v>
      </c>
      <c r="I517" s="655" t="s">
        <v>2246</v>
      </c>
      <c r="J517" s="655" t="s">
        <v>2247</v>
      </c>
      <c r="K517" s="655" t="s">
        <v>2126</v>
      </c>
      <c r="L517" s="657">
        <v>229.52918560374357</v>
      </c>
      <c r="M517" s="657">
        <v>2</v>
      </c>
      <c r="N517" s="658">
        <v>459.05837120748714</v>
      </c>
    </row>
    <row r="518" spans="1:14" ht="14.4" customHeight="1" x14ac:dyDescent="0.3">
      <c r="A518" s="653" t="s">
        <v>505</v>
      </c>
      <c r="B518" s="654" t="s">
        <v>506</v>
      </c>
      <c r="C518" s="655" t="s">
        <v>515</v>
      </c>
      <c r="D518" s="656" t="s">
        <v>2590</v>
      </c>
      <c r="E518" s="655" t="s">
        <v>521</v>
      </c>
      <c r="F518" s="656" t="s">
        <v>2592</v>
      </c>
      <c r="G518" s="655" t="s">
        <v>1843</v>
      </c>
      <c r="H518" s="655" t="s">
        <v>2248</v>
      </c>
      <c r="I518" s="655" t="s">
        <v>2248</v>
      </c>
      <c r="J518" s="655" t="s">
        <v>2249</v>
      </c>
      <c r="K518" s="655" t="s">
        <v>2250</v>
      </c>
      <c r="L518" s="657">
        <v>169.03971961976092</v>
      </c>
      <c r="M518" s="657">
        <v>20</v>
      </c>
      <c r="N518" s="658">
        <v>3380.7943923952184</v>
      </c>
    </row>
    <row r="519" spans="1:14" ht="14.4" customHeight="1" x14ac:dyDescent="0.3">
      <c r="A519" s="653" t="s">
        <v>505</v>
      </c>
      <c r="B519" s="654" t="s">
        <v>506</v>
      </c>
      <c r="C519" s="655" t="s">
        <v>515</v>
      </c>
      <c r="D519" s="656" t="s">
        <v>2590</v>
      </c>
      <c r="E519" s="655" t="s">
        <v>521</v>
      </c>
      <c r="F519" s="656" t="s">
        <v>2592</v>
      </c>
      <c r="G519" s="655" t="s">
        <v>1843</v>
      </c>
      <c r="H519" s="655" t="s">
        <v>2251</v>
      </c>
      <c r="I519" s="655" t="s">
        <v>2251</v>
      </c>
      <c r="J519" s="655" t="s">
        <v>2226</v>
      </c>
      <c r="K519" s="655" t="s">
        <v>2252</v>
      </c>
      <c r="L519" s="657">
        <v>140.09000000000003</v>
      </c>
      <c r="M519" s="657">
        <v>9</v>
      </c>
      <c r="N519" s="658">
        <v>1260.8100000000002</v>
      </c>
    </row>
    <row r="520" spans="1:14" ht="14.4" customHeight="1" x14ac:dyDescent="0.3">
      <c r="A520" s="653" t="s">
        <v>505</v>
      </c>
      <c r="B520" s="654" t="s">
        <v>506</v>
      </c>
      <c r="C520" s="655" t="s">
        <v>515</v>
      </c>
      <c r="D520" s="656" t="s">
        <v>2590</v>
      </c>
      <c r="E520" s="655" t="s">
        <v>521</v>
      </c>
      <c r="F520" s="656" t="s">
        <v>2592</v>
      </c>
      <c r="G520" s="655" t="s">
        <v>1843</v>
      </c>
      <c r="H520" s="655" t="s">
        <v>2253</v>
      </c>
      <c r="I520" s="655" t="s">
        <v>2253</v>
      </c>
      <c r="J520" s="655" t="s">
        <v>1951</v>
      </c>
      <c r="K520" s="655" t="s">
        <v>2254</v>
      </c>
      <c r="L520" s="657">
        <v>0</v>
      </c>
      <c r="M520" s="657">
        <v>0</v>
      </c>
      <c r="N520" s="658">
        <v>0</v>
      </c>
    </row>
    <row r="521" spans="1:14" ht="14.4" customHeight="1" x14ac:dyDescent="0.3">
      <c r="A521" s="653" t="s">
        <v>505</v>
      </c>
      <c r="B521" s="654" t="s">
        <v>506</v>
      </c>
      <c r="C521" s="655" t="s">
        <v>515</v>
      </c>
      <c r="D521" s="656" t="s">
        <v>2590</v>
      </c>
      <c r="E521" s="655" t="s">
        <v>521</v>
      </c>
      <c r="F521" s="656" t="s">
        <v>2592</v>
      </c>
      <c r="G521" s="655" t="s">
        <v>1843</v>
      </c>
      <c r="H521" s="655" t="s">
        <v>2255</v>
      </c>
      <c r="I521" s="655" t="s">
        <v>2255</v>
      </c>
      <c r="J521" s="655" t="s">
        <v>2256</v>
      </c>
      <c r="K521" s="655" t="s">
        <v>2257</v>
      </c>
      <c r="L521" s="657">
        <v>3300</v>
      </c>
      <c r="M521" s="657">
        <v>1</v>
      </c>
      <c r="N521" s="658">
        <v>3300</v>
      </c>
    </row>
    <row r="522" spans="1:14" ht="14.4" customHeight="1" x14ac:dyDescent="0.3">
      <c r="A522" s="653" t="s">
        <v>505</v>
      </c>
      <c r="B522" s="654" t="s">
        <v>506</v>
      </c>
      <c r="C522" s="655" t="s">
        <v>515</v>
      </c>
      <c r="D522" s="656" t="s">
        <v>2590</v>
      </c>
      <c r="E522" s="655" t="s">
        <v>521</v>
      </c>
      <c r="F522" s="656" t="s">
        <v>2592</v>
      </c>
      <c r="G522" s="655" t="s">
        <v>1843</v>
      </c>
      <c r="H522" s="655" t="s">
        <v>2258</v>
      </c>
      <c r="I522" s="655" t="s">
        <v>2258</v>
      </c>
      <c r="J522" s="655" t="s">
        <v>1882</v>
      </c>
      <c r="K522" s="655" t="s">
        <v>2259</v>
      </c>
      <c r="L522" s="657">
        <v>408.94996731411157</v>
      </c>
      <c r="M522" s="657">
        <v>184</v>
      </c>
      <c r="N522" s="658">
        <v>75246.793985796525</v>
      </c>
    </row>
    <row r="523" spans="1:14" ht="14.4" customHeight="1" x14ac:dyDescent="0.3">
      <c r="A523" s="653" t="s">
        <v>505</v>
      </c>
      <c r="B523" s="654" t="s">
        <v>506</v>
      </c>
      <c r="C523" s="655" t="s">
        <v>515</v>
      </c>
      <c r="D523" s="656" t="s">
        <v>2590</v>
      </c>
      <c r="E523" s="655" t="s">
        <v>521</v>
      </c>
      <c r="F523" s="656" t="s">
        <v>2592</v>
      </c>
      <c r="G523" s="655" t="s">
        <v>1843</v>
      </c>
      <c r="H523" s="655" t="s">
        <v>2260</v>
      </c>
      <c r="I523" s="655" t="s">
        <v>2260</v>
      </c>
      <c r="J523" s="655" t="s">
        <v>2261</v>
      </c>
      <c r="K523" s="655" t="s">
        <v>2262</v>
      </c>
      <c r="L523" s="657">
        <v>589.20001148568304</v>
      </c>
      <c r="M523" s="657">
        <v>2</v>
      </c>
      <c r="N523" s="658">
        <v>1178.4000229713661</v>
      </c>
    </row>
    <row r="524" spans="1:14" ht="14.4" customHeight="1" x14ac:dyDescent="0.3">
      <c r="A524" s="653" t="s">
        <v>505</v>
      </c>
      <c r="B524" s="654" t="s">
        <v>506</v>
      </c>
      <c r="C524" s="655" t="s">
        <v>515</v>
      </c>
      <c r="D524" s="656" t="s">
        <v>2590</v>
      </c>
      <c r="E524" s="655" t="s">
        <v>521</v>
      </c>
      <c r="F524" s="656" t="s">
        <v>2592</v>
      </c>
      <c r="G524" s="655" t="s">
        <v>1843</v>
      </c>
      <c r="H524" s="655" t="s">
        <v>2263</v>
      </c>
      <c r="I524" s="655" t="s">
        <v>2263</v>
      </c>
      <c r="J524" s="655" t="s">
        <v>2264</v>
      </c>
      <c r="K524" s="655" t="s">
        <v>2265</v>
      </c>
      <c r="L524" s="657">
        <v>67.829999999999984</v>
      </c>
      <c r="M524" s="657">
        <v>86</v>
      </c>
      <c r="N524" s="658">
        <v>5833.3799999999992</v>
      </c>
    </row>
    <row r="525" spans="1:14" ht="14.4" customHeight="1" x14ac:dyDescent="0.3">
      <c r="A525" s="653" t="s">
        <v>505</v>
      </c>
      <c r="B525" s="654" t="s">
        <v>506</v>
      </c>
      <c r="C525" s="655" t="s">
        <v>515</v>
      </c>
      <c r="D525" s="656" t="s">
        <v>2590</v>
      </c>
      <c r="E525" s="655" t="s">
        <v>521</v>
      </c>
      <c r="F525" s="656" t="s">
        <v>2592</v>
      </c>
      <c r="G525" s="655" t="s">
        <v>1843</v>
      </c>
      <c r="H525" s="655" t="s">
        <v>2266</v>
      </c>
      <c r="I525" s="655" t="s">
        <v>2266</v>
      </c>
      <c r="J525" s="655" t="s">
        <v>1882</v>
      </c>
      <c r="K525" s="655" t="s">
        <v>2133</v>
      </c>
      <c r="L525" s="657">
        <v>301.46984062363236</v>
      </c>
      <c r="M525" s="657">
        <v>100</v>
      </c>
      <c r="N525" s="658">
        <v>30146.984062363237</v>
      </c>
    </row>
    <row r="526" spans="1:14" ht="14.4" customHeight="1" x14ac:dyDescent="0.3">
      <c r="A526" s="653" t="s">
        <v>505</v>
      </c>
      <c r="B526" s="654" t="s">
        <v>506</v>
      </c>
      <c r="C526" s="655" t="s">
        <v>515</v>
      </c>
      <c r="D526" s="656" t="s">
        <v>2590</v>
      </c>
      <c r="E526" s="655" t="s">
        <v>521</v>
      </c>
      <c r="F526" s="656" t="s">
        <v>2592</v>
      </c>
      <c r="G526" s="655" t="s">
        <v>1843</v>
      </c>
      <c r="H526" s="655" t="s">
        <v>2267</v>
      </c>
      <c r="I526" s="655" t="s">
        <v>2267</v>
      </c>
      <c r="J526" s="655" t="s">
        <v>1882</v>
      </c>
      <c r="K526" s="655" t="s">
        <v>2254</v>
      </c>
      <c r="L526" s="657">
        <v>630.66017297178905</v>
      </c>
      <c r="M526" s="657">
        <v>113</v>
      </c>
      <c r="N526" s="658">
        <v>71264.599545812162</v>
      </c>
    </row>
    <row r="527" spans="1:14" ht="14.4" customHeight="1" x14ac:dyDescent="0.3">
      <c r="A527" s="653" t="s">
        <v>505</v>
      </c>
      <c r="B527" s="654" t="s">
        <v>506</v>
      </c>
      <c r="C527" s="655" t="s">
        <v>515</v>
      </c>
      <c r="D527" s="656" t="s">
        <v>2590</v>
      </c>
      <c r="E527" s="655" t="s">
        <v>521</v>
      </c>
      <c r="F527" s="656" t="s">
        <v>2592</v>
      </c>
      <c r="G527" s="655" t="s">
        <v>1843</v>
      </c>
      <c r="H527" s="655" t="s">
        <v>2268</v>
      </c>
      <c r="I527" s="655" t="s">
        <v>2268</v>
      </c>
      <c r="J527" s="655" t="s">
        <v>2269</v>
      </c>
      <c r="K527" s="655" t="s">
        <v>2270</v>
      </c>
      <c r="L527" s="657">
        <v>358.57000000000011</v>
      </c>
      <c r="M527" s="657">
        <v>1</v>
      </c>
      <c r="N527" s="658">
        <v>358.57000000000011</v>
      </c>
    </row>
    <row r="528" spans="1:14" ht="14.4" customHeight="1" x14ac:dyDescent="0.3">
      <c r="A528" s="653" t="s">
        <v>505</v>
      </c>
      <c r="B528" s="654" t="s">
        <v>506</v>
      </c>
      <c r="C528" s="655" t="s">
        <v>515</v>
      </c>
      <c r="D528" s="656" t="s">
        <v>2590</v>
      </c>
      <c r="E528" s="655" t="s">
        <v>521</v>
      </c>
      <c r="F528" s="656" t="s">
        <v>2592</v>
      </c>
      <c r="G528" s="655" t="s">
        <v>1843</v>
      </c>
      <c r="H528" s="655" t="s">
        <v>2271</v>
      </c>
      <c r="I528" s="655" t="s">
        <v>2271</v>
      </c>
      <c r="J528" s="655" t="s">
        <v>2166</v>
      </c>
      <c r="K528" s="655" t="s">
        <v>2272</v>
      </c>
      <c r="L528" s="657">
        <v>125.56999999999994</v>
      </c>
      <c r="M528" s="657">
        <v>3</v>
      </c>
      <c r="N528" s="658">
        <v>376.70999999999981</v>
      </c>
    </row>
    <row r="529" spans="1:14" ht="14.4" customHeight="1" x14ac:dyDescent="0.3">
      <c r="A529" s="653" t="s">
        <v>505</v>
      </c>
      <c r="B529" s="654" t="s">
        <v>506</v>
      </c>
      <c r="C529" s="655" t="s">
        <v>515</v>
      </c>
      <c r="D529" s="656" t="s">
        <v>2590</v>
      </c>
      <c r="E529" s="655" t="s">
        <v>521</v>
      </c>
      <c r="F529" s="656" t="s">
        <v>2592</v>
      </c>
      <c r="G529" s="655" t="s">
        <v>1843</v>
      </c>
      <c r="H529" s="655" t="s">
        <v>2273</v>
      </c>
      <c r="I529" s="655" t="s">
        <v>2274</v>
      </c>
      <c r="J529" s="655" t="s">
        <v>2275</v>
      </c>
      <c r="K529" s="655" t="s">
        <v>1718</v>
      </c>
      <c r="L529" s="657">
        <v>245.38000000000014</v>
      </c>
      <c r="M529" s="657">
        <v>2</v>
      </c>
      <c r="N529" s="658">
        <v>490.76000000000028</v>
      </c>
    </row>
    <row r="530" spans="1:14" ht="14.4" customHeight="1" x14ac:dyDescent="0.3">
      <c r="A530" s="653" t="s">
        <v>505</v>
      </c>
      <c r="B530" s="654" t="s">
        <v>506</v>
      </c>
      <c r="C530" s="655" t="s">
        <v>515</v>
      </c>
      <c r="D530" s="656" t="s">
        <v>2590</v>
      </c>
      <c r="E530" s="655" t="s">
        <v>521</v>
      </c>
      <c r="F530" s="656" t="s">
        <v>2592</v>
      </c>
      <c r="G530" s="655" t="s">
        <v>1843</v>
      </c>
      <c r="H530" s="655" t="s">
        <v>2276</v>
      </c>
      <c r="I530" s="655" t="s">
        <v>2276</v>
      </c>
      <c r="J530" s="655" t="s">
        <v>556</v>
      </c>
      <c r="K530" s="655" t="s">
        <v>2277</v>
      </c>
      <c r="L530" s="657">
        <v>81.70197483657644</v>
      </c>
      <c r="M530" s="657">
        <v>30</v>
      </c>
      <c r="N530" s="658">
        <v>2451.0592450972931</v>
      </c>
    </row>
    <row r="531" spans="1:14" ht="14.4" customHeight="1" x14ac:dyDescent="0.3">
      <c r="A531" s="653" t="s">
        <v>505</v>
      </c>
      <c r="B531" s="654" t="s">
        <v>506</v>
      </c>
      <c r="C531" s="655" t="s">
        <v>515</v>
      </c>
      <c r="D531" s="656" t="s">
        <v>2590</v>
      </c>
      <c r="E531" s="655" t="s">
        <v>521</v>
      </c>
      <c r="F531" s="656" t="s">
        <v>2592</v>
      </c>
      <c r="G531" s="655" t="s">
        <v>1843</v>
      </c>
      <c r="H531" s="655" t="s">
        <v>2278</v>
      </c>
      <c r="I531" s="655" t="s">
        <v>2278</v>
      </c>
      <c r="J531" s="655" t="s">
        <v>2113</v>
      </c>
      <c r="K531" s="655" t="s">
        <v>2279</v>
      </c>
      <c r="L531" s="657">
        <v>652.99</v>
      </c>
      <c r="M531" s="657">
        <v>1</v>
      </c>
      <c r="N531" s="658">
        <v>652.99</v>
      </c>
    </row>
    <row r="532" spans="1:14" ht="14.4" customHeight="1" x14ac:dyDescent="0.3">
      <c r="A532" s="653" t="s">
        <v>505</v>
      </c>
      <c r="B532" s="654" t="s">
        <v>506</v>
      </c>
      <c r="C532" s="655" t="s">
        <v>515</v>
      </c>
      <c r="D532" s="656" t="s">
        <v>2590</v>
      </c>
      <c r="E532" s="655" t="s">
        <v>521</v>
      </c>
      <c r="F532" s="656" t="s">
        <v>2592</v>
      </c>
      <c r="G532" s="655" t="s">
        <v>1843</v>
      </c>
      <c r="H532" s="655" t="s">
        <v>2280</v>
      </c>
      <c r="I532" s="655" t="s">
        <v>2280</v>
      </c>
      <c r="J532" s="655" t="s">
        <v>1859</v>
      </c>
      <c r="K532" s="655" t="s">
        <v>2281</v>
      </c>
      <c r="L532" s="657">
        <v>245.78000000000017</v>
      </c>
      <c r="M532" s="657">
        <v>2</v>
      </c>
      <c r="N532" s="658">
        <v>491.56000000000034</v>
      </c>
    </row>
    <row r="533" spans="1:14" ht="14.4" customHeight="1" x14ac:dyDescent="0.3">
      <c r="A533" s="653" t="s">
        <v>505</v>
      </c>
      <c r="B533" s="654" t="s">
        <v>506</v>
      </c>
      <c r="C533" s="655" t="s">
        <v>515</v>
      </c>
      <c r="D533" s="656" t="s">
        <v>2590</v>
      </c>
      <c r="E533" s="655" t="s">
        <v>2282</v>
      </c>
      <c r="F533" s="656" t="s">
        <v>2593</v>
      </c>
      <c r="G533" s="655"/>
      <c r="H533" s="655" t="s">
        <v>2283</v>
      </c>
      <c r="I533" s="655" t="s">
        <v>2283</v>
      </c>
      <c r="J533" s="655" t="s">
        <v>2284</v>
      </c>
      <c r="K533" s="655" t="s">
        <v>2285</v>
      </c>
      <c r="L533" s="657">
        <v>43.930068676275546</v>
      </c>
      <c r="M533" s="657">
        <v>35</v>
      </c>
      <c r="N533" s="658">
        <v>1537.552403669644</v>
      </c>
    </row>
    <row r="534" spans="1:14" ht="14.4" customHeight="1" x14ac:dyDescent="0.3">
      <c r="A534" s="653" t="s">
        <v>505</v>
      </c>
      <c r="B534" s="654" t="s">
        <v>506</v>
      </c>
      <c r="C534" s="655" t="s">
        <v>515</v>
      </c>
      <c r="D534" s="656" t="s">
        <v>2590</v>
      </c>
      <c r="E534" s="655" t="s">
        <v>2282</v>
      </c>
      <c r="F534" s="656" t="s">
        <v>2593</v>
      </c>
      <c r="G534" s="655"/>
      <c r="H534" s="655" t="s">
        <v>2286</v>
      </c>
      <c r="I534" s="655" t="s">
        <v>2286</v>
      </c>
      <c r="J534" s="655" t="s">
        <v>2287</v>
      </c>
      <c r="K534" s="655" t="s">
        <v>2288</v>
      </c>
      <c r="L534" s="657">
        <v>27.197705114944768</v>
      </c>
      <c r="M534" s="657">
        <v>66</v>
      </c>
      <c r="N534" s="658">
        <v>1795.0485375863545</v>
      </c>
    </row>
    <row r="535" spans="1:14" ht="14.4" customHeight="1" x14ac:dyDescent="0.3">
      <c r="A535" s="653" t="s">
        <v>505</v>
      </c>
      <c r="B535" s="654" t="s">
        <v>506</v>
      </c>
      <c r="C535" s="655" t="s">
        <v>515</v>
      </c>
      <c r="D535" s="656" t="s">
        <v>2590</v>
      </c>
      <c r="E535" s="655" t="s">
        <v>2282</v>
      </c>
      <c r="F535" s="656" t="s">
        <v>2593</v>
      </c>
      <c r="G535" s="655"/>
      <c r="H535" s="655" t="s">
        <v>2289</v>
      </c>
      <c r="I535" s="655" t="s">
        <v>2289</v>
      </c>
      <c r="J535" s="655" t="s">
        <v>2290</v>
      </c>
      <c r="K535" s="655" t="s">
        <v>2288</v>
      </c>
      <c r="L535" s="657">
        <v>27.198622348844573</v>
      </c>
      <c r="M535" s="657">
        <v>18</v>
      </c>
      <c r="N535" s="658">
        <v>489.5752022792023</v>
      </c>
    </row>
    <row r="536" spans="1:14" ht="14.4" customHeight="1" x14ac:dyDescent="0.3">
      <c r="A536" s="653" t="s">
        <v>505</v>
      </c>
      <c r="B536" s="654" t="s">
        <v>506</v>
      </c>
      <c r="C536" s="655" t="s">
        <v>515</v>
      </c>
      <c r="D536" s="656" t="s">
        <v>2590</v>
      </c>
      <c r="E536" s="655" t="s">
        <v>2282</v>
      </c>
      <c r="F536" s="656" t="s">
        <v>2593</v>
      </c>
      <c r="G536" s="655"/>
      <c r="H536" s="655" t="s">
        <v>2291</v>
      </c>
      <c r="I536" s="655" t="s">
        <v>2291</v>
      </c>
      <c r="J536" s="655" t="s">
        <v>2292</v>
      </c>
      <c r="K536" s="655" t="s">
        <v>2288</v>
      </c>
      <c r="L536" s="657">
        <v>27.197393665307001</v>
      </c>
      <c r="M536" s="657">
        <v>27</v>
      </c>
      <c r="N536" s="658">
        <v>734.329628963289</v>
      </c>
    </row>
    <row r="537" spans="1:14" ht="14.4" customHeight="1" x14ac:dyDescent="0.3">
      <c r="A537" s="653" t="s">
        <v>505</v>
      </c>
      <c r="B537" s="654" t="s">
        <v>506</v>
      </c>
      <c r="C537" s="655" t="s">
        <v>515</v>
      </c>
      <c r="D537" s="656" t="s">
        <v>2590</v>
      </c>
      <c r="E537" s="655" t="s">
        <v>2282</v>
      </c>
      <c r="F537" s="656" t="s">
        <v>2593</v>
      </c>
      <c r="G537" s="655" t="s">
        <v>567</v>
      </c>
      <c r="H537" s="655" t="s">
        <v>2293</v>
      </c>
      <c r="I537" s="655" t="s">
        <v>1015</v>
      </c>
      <c r="J537" s="655" t="s">
        <v>2294</v>
      </c>
      <c r="K537" s="655"/>
      <c r="L537" s="657">
        <v>253.75993186629324</v>
      </c>
      <c r="M537" s="657">
        <v>20</v>
      </c>
      <c r="N537" s="658">
        <v>5075.1986373258651</v>
      </c>
    </row>
    <row r="538" spans="1:14" ht="14.4" customHeight="1" x14ac:dyDescent="0.3">
      <c r="A538" s="653" t="s">
        <v>505</v>
      </c>
      <c r="B538" s="654" t="s">
        <v>506</v>
      </c>
      <c r="C538" s="655" t="s">
        <v>515</v>
      </c>
      <c r="D538" s="656" t="s">
        <v>2590</v>
      </c>
      <c r="E538" s="655" t="s">
        <v>2282</v>
      </c>
      <c r="F538" s="656" t="s">
        <v>2593</v>
      </c>
      <c r="G538" s="655" t="s">
        <v>567</v>
      </c>
      <c r="H538" s="655" t="s">
        <v>2295</v>
      </c>
      <c r="I538" s="655" t="s">
        <v>1015</v>
      </c>
      <c r="J538" s="655" t="s">
        <v>2296</v>
      </c>
      <c r="K538" s="655"/>
      <c r="L538" s="657">
        <v>84.409995683665983</v>
      </c>
      <c r="M538" s="657">
        <v>137</v>
      </c>
      <c r="N538" s="658">
        <v>11564.169408662239</v>
      </c>
    </row>
    <row r="539" spans="1:14" ht="14.4" customHeight="1" x14ac:dyDescent="0.3">
      <c r="A539" s="653" t="s">
        <v>505</v>
      </c>
      <c r="B539" s="654" t="s">
        <v>506</v>
      </c>
      <c r="C539" s="655" t="s">
        <v>515</v>
      </c>
      <c r="D539" s="656" t="s">
        <v>2590</v>
      </c>
      <c r="E539" s="655" t="s">
        <v>2282</v>
      </c>
      <c r="F539" s="656" t="s">
        <v>2593</v>
      </c>
      <c r="G539" s="655" t="s">
        <v>567</v>
      </c>
      <c r="H539" s="655" t="s">
        <v>2297</v>
      </c>
      <c r="I539" s="655" t="s">
        <v>2297</v>
      </c>
      <c r="J539" s="655" t="s">
        <v>2298</v>
      </c>
      <c r="K539" s="655" t="s">
        <v>2288</v>
      </c>
      <c r="L539" s="657">
        <v>33.348310857866416</v>
      </c>
      <c r="M539" s="657">
        <v>10</v>
      </c>
      <c r="N539" s="658">
        <v>333.48310857866414</v>
      </c>
    </row>
    <row r="540" spans="1:14" ht="14.4" customHeight="1" x14ac:dyDescent="0.3">
      <c r="A540" s="653" t="s">
        <v>505</v>
      </c>
      <c r="B540" s="654" t="s">
        <v>506</v>
      </c>
      <c r="C540" s="655" t="s">
        <v>515</v>
      </c>
      <c r="D540" s="656" t="s">
        <v>2590</v>
      </c>
      <c r="E540" s="655" t="s">
        <v>2282</v>
      </c>
      <c r="F540" s="656" t="s">
        <v>2593</v>
      </c>
      <c r="G540" s="655" t="s">
        <v>567</v>
      </c>
      <c r="H540" s="655" t="s">
        <v>2299</v>
      </c>
      <c r="I540" s="655" t="s">
        <v>2299</v>
      </c>
      <c r="J540" s="655" t="s">
        <v>2300</v>
      </c>
      <c r="K540" s="655" t="s">
        <v>2288</v>
      </c>
      <c r="L540" s="657">
        <v>24.725049133872663</v>
      </c>
      <c r="M540" s="657">
        <v>18</v>
      </c>
      <c r="N540" s="658">
        <v>445.05088440970792</v>
      </c>
    </row>
    <row r="541" spans="1:14" ht="14.4" customHeight="1" x14ac:dyDescent="0.3">
      <c r="A541" s="653" t="s">
        <v>505</v>
      </c>
      <c r="B541" s="654" t="s">
        <v>506</v>
      </c>
      <c r="C541" s="655" t="s">
        <v>515</v>
      </c>
      <c r="D541" s="656" t="s">
        <v>2590</v>
      </c>
      <c r="E541" s="655" t="s">
        <v>2282</v>
      </c>
      <c r="F541" s="656" t="s">
        <v>2593</v>
      </c>
      <c r="G541" s="655" t="s">
        <v>1843</v>
      </c>
      <c r="H541" s="655" t="s">
        <v>2301</v>
      </c>
      <c r="I541" s="655" t="s">
        <v>2302</v>
      </c>
      <c r="J541" s="655" t="s">
        <v>2303</v>
      </c>
      <c r="K541" s="655" t="s">
        <v>2288</v>
      </c>
      <c r="L541" s="657">
        <v>40.92</v>
      </c>
      <c r="M541" s="657">
        <v>10</v>
      </c>
      <c r="N541" s="658">
        <v>409.20000000000005</v>
      </c>
    </row>
    <row r="542" spans="1:14" ht="14.4" customHeight="1" x14ac:dyDescent="0.3">
      <c r="A542" s="653" t="s">
        <v>505</v>
      </c>
      <c r="B542" s="654" t="s">
        <v>506</v>
      </c>
      <c r="C542" s="655" t="s">
        <v>515</v>
      </c>
      <c r="D542" s="656" t="s">
        <v>2590</v>
      </c>
      <c r="E542" s="655" t="s">
        <v>2282</v>
      </c>
      <c r="F542" s="656" t="s">
        <v>2593</v>
      </c>
      <c r="G542" s="655" t="s">
        <v>1843</v>
      </c>
      <c r="H542" s="655" t="s">
        <v>2304</v>
      </c>
      <c r="I542" s="655" t="s">
        <v>2305</v>
      </c>
      <c r="J542" s="655" t="s">
        <v>2306</v>
      </c>
      <c r="K542" s="655" t="s">
        <v>2288</v>
      </c>
      <c r="L542" s="657">
        <v>40.92</v>
      </c>
      <c r="M542" s="657">
        <v>50</v>
      </c>
      <c r="N542" s="658">
        <v>2046</v>
      </c>
    </row>
    <row r="543" spans="1:14" ht="14.4" customHeight="1" x14ac:dyDescent="0.3">
      <c r="A543" s="653" t="s">
        <v>505</v>
      </c>
      <c r="B543" s="654" t="s">
        <v>506</v>
      </c>
      <c r="C543" s="655" t="s">
        <v>515</v>
      </c>
      <c r="D543" s="656" t="s">
        <v>2590</v>
      </c>
      <c r="E543" s="655" t="s">
        <v>2282</v>
      </c>
      <c r="F543" s="656" t="s">
        <v>2593</v>
      </c>
      <c r="G543" s="655" t="s">
        <v>1843</v>
      </c>
      <c r="H543" s="655" t="s">
        <v>2307</v>
      </c>
      <c r="I543" s="655" t="s">
        <v>2308</v>
      </c>
      <c r="J543" s="655" t="s">
        <v>2309</v>
      </c>
      <c r="K543" s="655" t="s">
        <v>2288</v>
      </c>
      <c r="L543" s="657">
        <v>41.180000000000007</v>
      </c>
      <c r="M543" s="657">
        <v>64</v>
      </c>
      <c r="N543" s="658">
        <v>2635.5200000000004</v>
      </c>
    </row>
    <row r="544" spans="1:14" ht="14.4" customHeight="1" x14ac:dyDescent="0.3">
      <c r="A544" s="653" t="s">
        <v>505</v>
      </c>
      <c r="B544" s="654" t="s">
        <v>506</v>
      </c>
      <c r="C544" s="655" t="s">
        <v>515</v>
      </c>
      <c r="D544" s="656" t="s">
        <v>2590</v>
      </c>
      <c r="E544" s="655" t="s">
        <v>2282</v>
      </c>
      <c r="F544" s="656" t="s">
        <v>2593</v>
      </c>
      <c r="G544" s="655" t="s">
        <v>1843</v>
      </c>
      <c r="H544" s="655" t="s">
        <v>2310</v>
      </c>
      <c r="I544" s="655" t="s">
        <v>2311</v>
      </c>
      <c r="J544" s="655" t="s">
        <v>2312</v>
      </c>
      <c r="K544" s="655" t="s">
        <v>2288</v>
      </c>
      <c r="L544" s="657">
        <v>41.18</v>
      </c>
      <c r="M544" s="657">
        <v>159</v>
      </c>
      <c r="N544" s="658">
        <v>6547.62</v>
      </c>
    </row>
    <row r="545" spans="1:14" ht="14.4" customHeight="1" x14ac:dyDescent="0.3">
      <c r="A545" s="653" t="s">
        <v>505</v>
      </c>
      <c r="B545" s="654" t="s">
        <v>506</v>
      </c>
      <c r="C545" s="655" t="s">
        <v>515</v>
      </c>
      <c r="D545" s="656" t="s">
        <v>2590</v>
      </c>
      <c r="E545" s="655" t="s">
        <v>2282</v>
      </c>
      <c r="F545" s="656" t="s">
        <v>2593</v>
      </c>
      <c r="G545" s="655" t="s">
        <v>1843</v>
      </c>
      <c r="H545" s="655" t="s">
        <v>2313</v>
      </c>
      <c r="I545" s="655" t="s">
        <v>2314</v>
      </c>
      <c r="J545" s="655" t="s">
        <v>2315</v>
      </c>
      <c r="K545" s="655" t="s">
        <v>2288</v>
      </c>
      <c r="L545" s="657">
        <v>41.18</v>
      </c>
      <c r="M545" s="657">
        <v>39</v>
      </c>
      <c r="N545" s="658">
        <v>1606.02</v>
      </c>
    </row>
    <row r="546" spans="1:14" ht="14.4" customHeight="1" x14ac:dyDescent="0.3">
      <c r="A546" s="653" t="s">
        <v>505</v>
      </c>
      <c r="B546" s="654" t="s">
        <v>506</v>
      </c>
      <c r="C546" s="655" t="s">
        <v>515</v>
      </c>
      <c r="D546" s="656" t="s">
        <v>2590</v>
      </c>
      <c r="E546" s="655" t="s">
        <v>2282</v>
      </c>
      <c r="F546" s="656" t="s">
        <v>2593</v>
      </c>
      <c r="G546" s="655" t="s">
        <v>1843</v>
      </c>
      <c r="H546" s="655" t="s">
        <v>2316</v>
      </c>
      <c r="I546" s="655" t="s">
        <v>2316</v>
      </c>
      <c r="J546" s="655" t="s">
        <v>2317</v>
      </c>
      <c r="K546" s="655" t="s">
        <v>2318</v>
      </c>
      <c r="L546" s="657">
        <v>253.76</v>
      </c>
      <c r="M546" s="657">
        <v>10</v>
      </c>
      <c r="N546" s="658">
        <v>2537.6</v>
      </c>
    </row>
    <row r="547" spans="1:14" ht="14.4" customHeight="1" x14ac:dyDescent="0.3">
      <c r="A547" s="653" t="s">
        <v>505</v>
      </c>
      <c r="B547" s="654" t="s">
        <v>506</v>
      </c>
      <c r="C547" s="655" t="s">
        <v>515</v>
      </c>
      <c r="D547" s="656" t="s">
        <v>2590</v>
      </c>
      <c r="E547" s="655" t="s">
        <v>2282</v>
      </c>
      <c r="F547" s="656" t="s">
        <v>2593</v>
      </c>
      <c r="G547" s="655" t="s">
        <v>1843</v>
      </c>
      <c r="H547" s="655" t="s">
        <v>2319</v>
      </c>
      <c r="I547" s="655" t="s">
        <v>2320</v>
      </c>
      <c r="J547" s="655" t="s">
        <v>2321</v>
      </c>
      <c r="K547" s="655" t="s">
        <v>2322</v>
      </c>
      <c r="L547" s="657">
        <v>156.49</v>
      </c>
      <c r="M547" s="657">
        <v>136</v>
      </c>
      <c r="N547" s="658">
        <v>21282.640000000003</v>
      </c>
    </row>
    <row r="548" spans="1:14" ht="14.4" customHeight="1" x14ac:dyDescent="0.3">
      <c r="A548" s="653" t="s">
        <v>505</v>
      </c>
      <c r="B548" s="654" t="s">
        <v>506</v>
      </c>
      <c r="C548" s="655" t="s">
        <v>515</v>
      </c>
      <c r="D548" s="656" t="s">
        <v>2590</v>
      </c>
      <c r="E548" s="655" t="s">
        <v>2282</v>
      </c>
      <c r="F548" s="656" t="s">
        <v>2593</v>
      </c>
      <c r="G548" s="655" t="s">
        <v>1843</v>
      </c>
      <c r="H548" s="655" t="s">
        <v>2323</v>
      </c>
      <c r="I548" s="655" t="s">
        <v>2324</v>
      </c>
      <c r="J548" s="655" t="s">
        <v>2325</v>
      </c>
      <c r="K548" s="655" t="s">
        <v>2326</v>
      </c>
      <c r="L548" s="657">
        <v>198.89</v>
      </c>
      <c r="M548" s="657">
        <v>4</v>
      </c>
      <c r="N548" s="658">
        <v>795.56</v>
      </c>
    </row>
    <row r="549" spans="1:14" ht="14.4" customHeight="1" x14ac:dyDescent="0.3">
      <c r="A549" s="653" t="s">
        <v>505</v>
      </c>
      <c r="B549" s="654" t="s">
        <v>506</v>
      </c>
      <c r="C549" s="655" t="s">
        <v>515</v>
      </c>
      <c r="D549" s="656" t="s">
        <v>2590</v>
      </c>
      <c r="E549" s="655" t="s">
        <v>2282</v>
      </c>
      <c r="F549" s="656" t="s">
        <v>2593</v>
      </c>
      <c r="G549" s="655" t="s">
        <v>1843</v>
      </c>
      <c r="H549" s="655" t="s">
        <v>2327</v>
      </c>
      <c r="I549" s="655" t="s">
        <v>2327</v>
      </c>
      <c r="J549" s="655" t="s">
        <v>2328</v>
      </c>
      <c r="K549" s="655" t="s">
        <v>2318</v>
      </c>
      <c r="L549" s="657">
        <v>138.63</v>
      </c>
      <c r="M549" s="657">
        <v>60</v>
      </c>
      <c r="N549" s="658">
        <v>8317.7999999999993</v>
      </c>
    </row>
    <row r="550" spans="1:14" ht="14.4" customHeight="1" x14ac:dyDescent="0.3">
      <c r="A550" s="653" t="s">
        <v>505</v>
      </c>
      <c r="B550" s="654" t="s">
        <v>506</v>
      </c>
      <c r="C550" s="655" t="s">
        <v>515</v>
      </c>
      <c r="D550" s="656" t="s">
        <v>2590</v>
      </c>
      <c r="E550" s="655" t="s">
        <v>2282</v>
      </c>
      <c r="F550" s="656" t="s">
        <v>2593</v>
      </c>
      <c r="G550" s="655" t="s">
        <v>1843</v>
      </c>
      <c r="H550" s="655" t="s">
        <v>2329</v>
      </c>
      <c r="I550" s="655" t="s">
        <v>2329</v>
      </c>
      <c r="J550" s="655" t="s">
        <v>2330</v>
      </c>
      <c r="K550" s="655" t="s">
        <v>2331</v>
      </c>
      <c r="L550" s="657">
        <v>111.95007029246788</v>
      </c>
      <c r="M550" s="657">
        <v>15</v>
      </c>
      <c r="N550" s="658">
        <v>1679.2510543870183</v>
      </c>
    </row>
    <row r="551" spans="1:14" ht="14.4" customHeight="1" x14ac:dyDescent="0.3">
      <c r="A551" s="653" t="s">
        <v>505</v>
      </c>
      <c r="B551" s="654" t="s">
        <v>506</v>
      </c>
      <c r="C551" s="655" t="s">
        <v>515</v>
      </c>
      <c r="D551" s="656" t="s">
        <v>2590</v>
      </c>
      <c r="E551" s="655" t="s">
        <v>2282</v>
      </c>
      <c r="F551" s="656" t="s">
        <v>2593</v>
      </c>
      <c r="G551" s="655" t="s">
        <v>1843</v>
      </c>
      <c r="H551" s="655" t="s">
        <v>2332</v>
      </c>
      <c r="I551" s="655" t="s">
        <v>2332</v>
      </c>
      <c r="J551" s="655" t="s">
        <v>2333</v>
      </c>
      <c r="K551" s="655" t="s">
        <v>2331</v>
      </c>
      <c r="L551" s="657">
        <v>111.95004793676853</v>
      </c>
      <c r="M551" s="657">
        <v>25</v>
      </c>
      <c r="N551" s="658">
        <v>2798.7511984192133</v>
      </c>
    </row>
    <row r="552" spans="1:14" ht="14.4" customHeight="1" x14ac:dyDescent="0.3">
      <c r="A552" s="653" t="s">
        <v>505</v>
      </c>
      <c r="B552" s="654" t="s">
        <v>506</v>
      </c>
      <c r="C552" s="655" t="s">
        <v>515</v>
      </c>
      <c r="D552" s="656" t="s">
        <v>2590</v>
      </c>
      <c r="E552" s="655" t="s">
        <v>2282</v>
      </c>
      <c r="F552" s="656" t="s">
        <v>2593</v>
      </c>
      <c r="G552" s="655" t="s">
        <v>1843</v>
      </c>
      <c r="H552" s="655" t="s">
        <v>2334</v>
      </c>
      <c r="I552" s="655" t="s">
        <v>2335</v>
      </c>
      <c r="J552" s="655" t="s">
        <v>2336</v>
      </c>
      <c r="K552" s="655" t="s">
        <v>2337</v>
      </c>
      <c r="L552" s="657">
        <v>111.94981418954966</v>
      </c>
      <c r="M552" s="657">
        <v>8</v>
      </c>
      <c r="N552" s="658">
        <v>895.59851351639725</v>
      </c>
    </row>
    <row r="553" spans="1:14" ht="14.4" customHeight="1" x14ac:dyDescent="0.3">
      <c r="A553" s="653" t="s">
        <v>505</v>
      </c>
      <c r="B553" s="654" t="s">
        <v>506</v>
      </c>
      <c r="C553" s="655" t="s">
        <v>515</v>
      </c>
      <c r="D553" s="656" t="s">
        <v>2590</v>
      </c>
      <c r="E553" s="655" t="s">
        <v>2282</v>
      </c>
      <c r="F553" s="656" t="s">
        <v>2593</v>
      </c>
      <c r="G553" s="655" t="s">
        <v>1843</v>
      </c>
      <c r="H553" s="655" t="s">
        <v>2338</v>
      </c>
      <c r="I553" s="655" t="s">
        <v>2339</v>
      </c>
      <c r="J553" s="655" t="s">
        <v>2340</v>
      </c>
      <c r="K553" s="655" t="s">
        <v>2341</v>
      </c>
      <c r="L553" s="657">
        <v>135.60000000000005</v>
      </c>
      <c r="M553" s="657">
        <v>1</v>
      </c>
      <c r="N553" s="658">
        <v>135.60000000000005</v>
      </c>
    </row>
    <row r="554" spans="1:14" ht="14.4" customHeight="1" x14ac:dyDescent="0.3">
      <c r="A554" s="653" t="s">
        <v>505</v>
      </c>
      <c r="B554" s="654" t="s">
        <v>506</v>
      </c>
      <c r="C554" s="655" t="s">
        <v>515</v>
      </c>
      <c r="D554" s="656" t="s">
        <v>2590</v>
      </c>
      <c r="E554" s="655" t="s">
        <v>2282</v>
      </c>
      <c r="F554" s="656" t="s">
        <v>2593</v>
      </c>
      <c r="G554" s="655" t="s">
        <v>1843</v>
      </c>
      <c r="H554" s="655" t="s">
        <v>2342</v>
      </c>
      <c r="I554" s="655" t="s">
        <v>2343</v>
      </c>
      <c r="J554" s="655" t="s">
        <v>2344</v>
      </c>
      <c r="K554" s="655" t="s">
        <v>2341</v>
      </c>
      <c r="L554" s="657">
        <v>135.6</v>
      </c>
      <c r="M554" s="657">
        <v>7</v>
      </c>
      <c r="N554" s="658">
        <v>949.2</v>
      </c>
    </row>
    <row r="555" spans="1:14" ht="14.4" customHeight="1" x14ac:dyDescent="0.3">
      <c r="A555" s="653" t="s">
        <v>505</v>
      </c>
      <c r="B555" s="654" t="s">
        <v>506</v>
      </c>
      <c r="C555" s="655" t="s">
        <v>515</v>
      </c>
      <c r="D555" s="656" t="s">
        <v>2590</v>
      </c>
      <c r="E555" s="655" t="s">
        <v>2282</v>
      </c>
      <c r="F555" s="656" t="s">
        <v>2593</v>
      </c>
      <c r="G555" s="655" t="s">
        <v>1843</v>
      </c>
      <c r="H555" s="655" t="s">
        <v>2345</v>
      </c>
      <c r="I555" s="655" t="s">
        <v>2346</v>
      </c>
      <c r="J555" s="655" t="s">
        <v>2347</v>
      </c>
      <c r="K555" s="655" t="s">
        <v>2341</v>
      </c>
      <c r="L555" s="657">
        <v>135.6</v>
      </c>
      <c r="M555" s="657">
        <v>4</v>
      </c>
      <c r="N555" s="658">
        <v>542.4</v>
      </c>
    </row>
    <row r="556" spans="1:14" ht="14.4" customHeight="1" x14ac:dyDescent="0.3">
      <c r="A556" s="653" t="s">
        <v>505</v>
      </c>
      <c r="B556" s="654" t="s">
        <v>506</v>
      </c>
      <c r="C556" s="655" t="s">
        <v>515</v>
      </c>
      <c r="D556" s="656" t="s">
        <v>2590</v>
      </c>
      <c r="E556" s="655" t="s">
        <v>2282</v>
      </c>
      <c r="F556" s="656" t="s">
        <v>2593</v>
      </c>
      <c r="G556" s="655" t="s">
        <v>1843</v>
      </c>
      <c r="H556" s="655" t="s">
        <v>2348</v>
      </c>
      <c r="I556" s="655" t="s">
        <v>2348</v>
      </c>
      <c r="J556" s="655" t="s">
        <v>2317</v>
      </c>
      <c r="K556" s="655" t="s">
        <v>2349</v>
      </c>
      <c r="L556" s="657">
        <v>278.52</v>
      </c>
      <c r="M556" s="657">
        <v>1</v>
      </c>
      <c r="N556" s="658">
        <v>278.52</v>
      </c>
    </row>
    <row r="557" spans="1:14" ht="14.4" customHeight="1" x14ac:dyDescent="0.3">
      <c r="A557" s="653" t="s">
        <v>505</v>
      </c>
      <c r="B557" s="654" t="s">
        <v>506</v>
      </c>
      <c r="C557" s="655" t="s">
        <v>515</v>
      </c>
      <c r="D557" s="656" t="s">
        <v>2590</v>
      </c>
      <c r="E557" s="655" t="s">
        <v>2282</v>
      </c>
      <c r="F557" s="656" t="s">
        <v>2593</v>
      </c>
      <c r="G557" s="655" t="s">
        <v>1843</v>
      </c>
      <c r="H557" s="655" t="s">
        <v>2350</v>
      </c>
      <c r="I557" s="655" t="s">
        <v>2350</v>
      </c>
      <c r="J557" s="655" t="s">
        <v>2351</v>
      </c>
      <c r="K557" s="655" t="s">
        <v>2352</v>
      </c>
      <c r="L557" s="657">
        <v>163.67006291413267</v>
      </c>
      <c r="M557" s="657">
        <v>18</v>
      </c>
      <c r="N557" s="658">
        <v>2946.0611324543879</v>
      </c>
    </row>
    <row r="558" spans="1:14" ht="14.4" customHeight="1" x14ac:dyDescent="0.3">
      <c r="A558" s="653" t="s">
        <v>505</v>
      </c>
      <c r="B558" s="654" t="s">
        <v>506</v>
      </c>
      <c r="C558" s="655" t="s">
        <v>515</v>
      </c>
      <c r="D558" s="656" t="s">
        <v>2590</v>
      </c>
      <c r="E558" s="655" t="s">
        <v>2282</v>
      </c>
      <c r="F558" s="656" t="s">
        <v>2593</v>
      </c>
      <c r="G558" s="655" t="s">
        <v>1843</v>
      </c>
      <c r="H558" s="655" t="s">
        <v>2353</v>
      </c>
      <c r="I558" s="655" t="s">
        <v>2353</v>
      </c>
      <c r="J558" s="655" t="s">
        <v>2354</v>
      </c>
      <c r="K558" s="655" t="s">
        <v>2352</v>
      </c>
      <c r="L558" s="657">
        <v>122.69</v>
      </c>
      <c r="M558" s="657">
        <v>6</v>
      </c>
      <c r="N558" s="658">
        <v>736.14</v>
      </c>
    </row>
    <row r="559" spans="1:14" ht="14.4" customHeight="1" x14ac:dyDescent="0.3">
      <c r="A559" s="653" t="s">
        <v>505</v>
      </c>
      <c r="B559" s="654" t="s">
        <v>506</v>
      </c>
      <c r="C559" s="655" t="s">
        <v>515</v>
      </c>
      <c r="D559" s="656" t="s">
        <v>2590</v>
      </c>
      <c r="E559" s="655" t="s">
        <v>2282</v>
      </c>
      <c r="F559" s="656" t="s">
        <v>2593</v>
      </c>
      <c r="G559" s="655" t="s">
        <v>1843</v>
      </c>
      <c r="H559" s="655" t="s">
        <v>2355</v>
      </c>
      <c r="I559" s="655" t="s">
        <v>2355</v>
      </c>
      <c r="J559" s="655" t="s">
        <v>2356</v>
      </c>
      <c r="K559" s="655" t="s">
        <v>2352</v>
      </c>
      <c r="L559" s="657">
        <v>122.68993852288568</v>
      </c>
      <c r="M559" s="657">
        <v>8</v>
      </c>
      <c r="N559" s="658">
        <v>981.51950818308546</v>
      </c>
    </row>
    <row r="560" spans="1:14" ht="14.4" customHeight="1" x14ac:dyDescent="0.3">
      <c r="A560" s="653" t="s">
        <v>505</v>
      </c>
      <c r="B560" s="654" t="s">
        <v>506</v>
      </c>
      <c r="C560" s="655" t="s">
        <v>515</v>
      </c>
      <c r="D560" s="656" t="s">
        <v>2590</v>
      </c>
      <c r="E560" s="655" t="s">
        <v>2282</v>
      </c>
      <c r="F560" s="656" t="s">
        <v>2593</v>
      </c>
      <c r="G560" s="655" t="s">
        <v>1843</v>
      </c>
      <c r="H560" s="655" t="s">
        <v>2357</v>
      </c>
      <c r="I560" s="655" t="s">
        <v>2357</v>
      </c>
      <c r="J560" s="655" t="s">
        <v>2358</v>
      </c>
      <c r="K560" s="655" t="s">
        <v>2359</v>
      </c>
      <c r="L560" s="657">
        <v>179.26000000000002</v>
      </c>
      <c r="M560" s="657">
        <v>30</v>
      </c>
      <c r="N560" s="658">
        <v>5377.8</v>
      </c>
    </row>
    <row r="561" spans="1:14" ht="14.4" customHeight="1" x14ac:dyDescent="0.3">
      <c r="A561" s="653" t="s">
        <v>505</v>
      </c>
      <c r="B561" s="654" t="s">
        <v>506</v>
      </c>
      <c r="C561" s="655" t="s">
        <v>515</v>
      </c>
      <c r="D561" s="656" t="s">
        <v>2590</v>
      </c>
      <c r="E561" s="655" t="s">
        <v>2282</v>
      </c>
      <c r="F561" s="656" t="s">
        <v>2593</v>
      </c>
      <c r="G561" s="655" t="s">
        <v>1843</v>
      </c>
      <c r="H561" s="655" t="s">
        <v>2360</v>
      </c>
      <c r="I561" s="655" t="s">
        <v>2360</v>
      </c>
      <c r="J561" s="655" t="s">
        <v>2361</v>
      </c>
      <c r="K561" s="655" t="s">
        <v>2352</v>
      </c>
      <c r="L561" s="657">
        <v>145.49983429389187</v>
      </c>
      <c r="M561" s="657">
        <v>8</v>
      </c>
      <c r="N561" s="658">
        <v>1163.9986743511349</v>
      </c>
    </row>
    <row r="562" spans="1:14" ht="14.4" customHeight="1" x14ac:dyDescent="0.3">
      <c r="A562" s="653" t="s">
        <v>505</v>
      </c>
      <c r="B562" s="654" t="s">
        <v>506</v>
      </c>
      <c r="C562" s="655" t="s">
        <v>515</v>
      </c>
      <c r="D562" s="656" t="s">
        <v>2590</v>
      </c>
      <c r="E562" s="655" t="s">
        <v>2282</v>
      </c>
      <c r="F562" s="656" t="s">
        <v>2593</v>
      </c>
      <c r="G562" s="655" t="s">
        <v>1843</v>
      </c>
      <c r="H562" s="655" t="s">
        <v>2362</v>
      </c>
      <c r="I562" s="655" t="s">
        <v>2362</v>
      </c>
      <c r="J562" s="655" t="s">
        <v>2363</v>
      </c>
      <c r="K562" s="655" t="s">
        <v>2352</v>
      </c>
      <c r="L562" s="657">
        <v>129.97</v>
      </c>
      <c r="M562" s="657">
        <v>4</v>
      </c>
      <c r="N562" s="658">
        <v>519.88</v>
      </c>
    </row>
    <row r="563" spans="1:14" ht="14.4" customHeight="1" x14ac:dyDescent="0.3">
      <c r="A563" s="653" t="s">
        <v>505</v>
      </c>
      <c r="B563" s="654" t="s">
        <v>506</v>
      </c>
      <c r="C563" s="655" t="s">
        <v>515</v>
      </c>
      <c r="D563" s="656" t="s">
        <v>2590</v>
      </c>
      <c r="E563" s="655" t="s">
        <v>2282</v>
      </c>
      <c r="F563" s="656" t="s">
        <v>2593</v>
      </c>
      <c r="G563" s="655" t="s">
        <v>1843</v>
      </c>
      <c r="H563" s="655" t="s">
        <v>2364</v>
      </c>
      <c r="I563" s="655" t="s">
        <v>2364</v>
      </c>
      <c r="J563" s="655" t="s">
        <v>2365</v>
      </c>
      <c r="K563" s="655" t="s">
        <v>2352</v>
      </c>
      <c r="L563" s="657">
        <v>129.97042224172654</v>
      </c>
      <c r="M563" s="657">
        <v>7</v>
      </c>
      <c r="N563" s="658">
        <v>909.7929556920858</v>
      </c>
    </row>
    <row r="564" spans="1:14" ht="14.4" customHeight="1" x14ac:dyDescent="0.3">
      <c r="A564" s="653" t="s">
        <v>505</v>
      </c>
      <c r="B564" s="654" t="s">
        <v>506</v>
      </c>
      <c r="C564" s="655" t="s">
        <v>515</v>
      </c>
      <c r="D564" s="656" t="s">
        <v>2590</v>
      </c>
      <c r="E564" s="655" t="s">
        <v>2366</v>
      </c>
      <c r="F564" s="656" t="s">
        <v>2594</v>
      </c>
      <c r="G564" s="655"/>
      <c r="H564" s="655" t="s">
        <v>2367</v>
      </c>
      <c r="I564" s="655" t="s">
        <v>2367</v>
      </c>
      <c r="J564" s="655" t="s">
        <v>2368</v>
      </c>
      <c r="K564" s="655" t="s">
        <v>2369</v>
      </c>
      <c r="L564" s="657">
        <v>412.85535250849506</v>
      </c>
      <c r="M564" s="657">
        <v>13.600000000000001</v>
      </c>
      <c r="N564" s="658">
        <v>5614.832794115533</v>
      </c>
    </row>
    <row r="565" spans="1:14" ht="14.4" customHeight="1" x14ac:dyDescent="0.3">
      <c r="A565" s="653" t="s">
        <v>505</v>
      </c>
      <c r="B565" s="654" t="s">
        <v>506</v>
      </c>
      <c r="C565" s="655" t="s">
        <v>515</v>
      </c>
      <c r="D565" s="656" t="s">
        <v>2590</v>
      </c>
      <c r="E565" s="655" t="s">
        <v>2366</v>
      </c>
      <c r="F565" s="656" t="s">
        <v>2594</v>
      </c>
      <c r="G565" s="655"/>
      <c r="H565" s="655" t="s">
        <v>2370</v>
      </c>
      <c r="I565" s="655" t="s">
        <v>2370</v>
      </c>
      <c r="J565" s="655" t="s">
        <v>2371</v>
      </c>
      <c r="K565" s="655" t="s">
        <v>2372</v>
      </c>
      <c r="L565" s="657">
        <v>35.089999999999996</v>
      </c>
      <c r="M565" s="657">
        <v>7</v>
      </c>
      <c r="N565" s="658">
        <v>245.62999999999997</v>
      </c>
    </row>
    <row r="566" spans="1:14" ht="14.4" customHeight="1" x14ac:dyDescent="0.3">
      <c r="A566" s="653" t="s">
        <v>505</v>
      </c>
      <c r="B566" s="654" t="s">
        <v>506</v>
      </c>
      <c r="C566" s="655" t="s">
        <v>515</v>
      </c>
      <c r="D566" s="656" t="s">
        <v>2590</v>
      </c>
      <c r="E566" s="655" t="s">
        <v>2366</v>
      </c>
      <c r="F566" s="656" t="s">
        <v>2594</v>
      </c>
      <c r="G566" s="655" t="s">
        <v>567</v>
      </c>
      <c r="H566" s="655" t="s">
        <v>2373</v>
      </c>
      <c r="I566" s="655" t="s">
        <v>2374</v>
      </c>
      <c r="J566" s="655" t="s">
        <v>2375</v>
      </c>
      <c r="K566" s="655" t="s">
        <v>842</v>
      </c>
      <c r="L566" s="657">
        <v>25.641507396830818</v>
      </c>
      <c r="M566" s="657">
        <v>36</v>
      </c>
      <c r="N566" s="658">
        <v>923.09426628590938</v>
      </c>
    </row>
    <row r="567" spans="1:14" ht="14.4" customHeight="1" x14ac:dyDescent="0.3">
      <c r="A567" s="653" t="s">
        <v>505</v>
      </c>
      <c r="B567" s="654" t="s">
        <v>506</v>
      </c>
      <c r="C567" s="655" t="s">
        <v>515</v>
      </c>
      <c r="D567" s="656" t="s">
        <v>2590</v>
      </c>
      <c r="E567" s="655" t="s">
        <v>2366</v>
      </c>
      <c r="F567" s="656" t="s">
        <v>2594</v>
      </c>
      <c r="G567" s="655" t="s">
        <v>567</v>
      </c>
      <c r="H567" s="655" t="s">
        <v>2376</v>
      </c>
      <c r="I567" s="655" t="s">
        <v>2377</v>
      </c>
      <c r="J567" s="655" t="s">
        <v>2378</v>
      </c>
      <c r="K567" s="655" t="s">
        <v>2379</v>
      </c>
      <c r="L567" s="657">
        <v>31.927692307692308</v>
      </c>
      <c r="M567" s="657">
        <v>13</v>
      </c>
      <c r="N567" s="658">
        <v>415.06</v>
      </c>
    </row>
    <row r="568" spans="1:14" ht="14.4" customHeight="1" x14ac:dyDescent="0.3">
      <c r="A568" s="653" t="s">
        <v>505</v>
      </c>
      <c r="B568" s="654" t="s">
        <v>506</v>
      </c>
      <c r="C568" s="655" t="s">
        <v>515</v>
      </c>
      <c r="D568" s="656" t="s">
        <v>2590</v>
      </c>
      <c r="E568" s="655" t="s">
        <v>2366</v>
      </c>
      <c r="F568" s="656" t="s">
        <v>2594</v>
      </c>
      <c r="G568" s="655" t="s">
        <v>567</v>
      </c>
      <c r="H568" s="655" t="s">
        <v>2380</v>
      </c>
      <c r="I568" s="655" t="s">
        <v>2381</v>
      </c>
      <c r="J568" s="655" t="s">
        <v>2382</v>
      </c>
      <c r="K568" s="655" t="s">
        <v>2383</v>
      </c>
      <c r="L568" s="657">
        <v>23.770586800399247</v>
      </c>
      <c r="M568" s="657">
        <v>30</v>
      </c>
      <c r="N568" s="658">
        <v>713.11760401197739</v>
      </c>
    </row>
    <row r="569" spans="1:14" ht="14.4" customHeight="1" x14ac:dyDescent="0.3">
      <c r="A569" s="653" t="s">
        <v>505</v>
      </c>
      <c r="B569" s="654" t="s">
        <v>506</v>
      </c>
      <c r="C569" s="655" t="s">
        <v>515</v>
      </c>
      <c r="D569" s="656" t="s">
        <v>2590</v>
      </c>
      <c r="E569" s="655" t="s">
        <v>2366</v>
      </c>
      <c r="F569" s="656" t="s">
        <v>2594</v>
      </c>
      <c r="G569" s="655" t="s">
        <v>567</v>
      </c>
      <c r="H569" s="655" t="s">
        <v>2384</v>
      </c>
      <c r="I569" s="655" t="s">
        <v>2385</v>
      </c>
      <c r="J569" s="655" t="s">
        <v>2382</v>
      </c>
      <c r="K569" s="655" t="s">
        <v>2386</v>
      </c>
      <c r="L569" s="657">
        <v>164.45</v>
      </c>
      <c r="M569" s="657">
        <v>2</v>
      </c>
      <c r="N569" s="658">
        <v>328.9</v>
      </c>
    </row>
    <row r="570" spans="1:14" ht="14.4" customHeight="1" x14ac:dyDescent="0.3">
      <c r="A570" s="653" t="s">
        <v>505</v>
      </c>
      <c r="B570" s="654" t="s">
        <v>506</v>
      </c>
      <c r="C570" s="655" t="s">
        <v>515</v>
      </c>
      <c r="D570" s="656" t="s">
        <v>2590</v>
      </c>
      <c r="E570" s="655" t="s">
        <v>2366</v>
      </c>
      <c r="F570" s="656" t="s">
        <v>2594</v>
      </c>
      <c r="G570" s="655" t="s">
        <v>567</v>
      </c>
      <c r="H570" s="655" t="s">
        <v>2387</v>
      </c>
      <c r="I570" s="655" t="s">
        <v>2388</v>
      </c>
      <c r="J570" s="655" t="s">
        <v>2389</v>
      </c>
      <c r="K570" s="655" t="s">
        <v>2390</v>
      </c>
      <c r="L570" s="657">
        <v>598.83999999999992</v>
      </c>
      <c r="M570" s="657">
        <v>8</v>
      </c>
      <c r="N570" s="658">
        <v>4790.7199999999993</v>
      </c>
    </row>
    <row r="571" spans="1:14" ht="14.4" customHeight="1" x14ac:dyDescent="0.3">
      <c r="A571" s="653" t="s">
        <v>505</v>
      </c>
      <c r="B571" s="654" t="s">
        <v>506</v>
      </c>
      <c r="C571" s="655" t="s">
        <v>515</v>
      </c>
      <c r="D571" s="656" t="s">
        <v>2590</v>
      </c>
      <c r="E571" s="655" t="s">
        <v>2366</v>
      </c>
      <c r="F571" s="656" t="s">
        <v>2594</v>
      </c>
      <c r="G571" s="655" t="s">
        <v>567</v>
      </c>
      <c r="H571" s="655" t="s">
        <v>2391</v>
      </c>
      <c r="I571" s="655" t="s">
        <v>2392</v>
      </c>
      <c r="J571" s="655" t="s">
        <v>2393</v>
      </c>
      <c r="K571" s="655" t="s">
        <v>2394</v>
      </c>
      <c r="L571" s="657">
        <v>127.92127667047733</v>
      </c>
      <c r="M571" s="657">
        <v>20</v>
      </c>
      <c r="N571" s="658">
        <v>2558.4255334095465</v>
      </c>
    </row>
    <row r="572" spans="1:14" ht="14.4" customHeight="1" x14ac:dyDescent="0.3">
      <c r="A572" s="653" t="s">
        <v>505</v>
      </c>
      <c r="B572" s="654" t="s">
        <v>506</v>
      </c>
      <c r="C572" s="655" t="s">
        <v>515</v>
      </c>
      <c r="D572" s="656" t="s">
        <v>2590</v>
      </c>
      <c r="E572" s="655" t="s">
        <v>2366</v>
      </c>
      <c r="F572" s="656" t="s">
        <v>2594</v>
      </c>
      <c r="G572" s="655" t="s">
        <v>567</v>
      </c>
      <c r="H572" s="655" t="s">
        <v>2395</v>
      </c>
      <c r="I572" s="655" t="s">
        <v>2396</v>
      </c>
      <c r="J572" s="655" t="s">
        <v>2397</v>
      </c>
      <c r="K572" s="655" t="s">
        <v>2398</v>
      </c>
      <c r="L572" s="657">
        <v>53.111786264845733</v>
      </c>
      <c r="M572" s="657">
        <v>11</v>
      </c>
      <c r="N572" s="658">
        <v>584.22964891330309</v>
      </c>
    </row>
    <row r="573" spans="1:14" ht="14.4" customHeight="1" x14ac:dyDescent="0.3">
      <c r="A573" s="653" t="s">
        <v>505</v>
      </c>
      <c r="B573" s="654" t="s">
        <v>506</v>
      </c>
      <c r="C573" s="655" t="s">
        <v>515</v>
      </c>
      <c r="D573" s="656" t="s">
        <v>2590</v>
      </c>
      <c r="E573" s="655" t="s">
        <v>2366</v>
      </c>
      <c r="F573" s="656" t="s">
        <v>2594</v>
      </c>
      <c r="G573" s="655" t="s">
        <v>567</v>
      </c>
      <c r="H573" s="655" t="s">
        <v>2399</v>
      </c>
      <c r="I573" s="655" t="s">
        <v>2400</v>
      </c>
      <c r="J573" s="655" t="s">
        <v>2401</v>
      </c>
      <c r="K573" s="655" t="s">
        <v>2402</v>
      </c>
      <c r="L573" s="657">
        <v>120.83189794365073</v>
      </c>
      <c r="M573" s="657">
        <v>98.2</v>
      </c>
      <c r="N573" s="658">
        <v>11865.692378066502</v>
      </c>
    </row>
    <row r="574" spans="1:14" ht="14.4" customHeight="1" x14ac:dyDescent="0.3">
      <c r="A574" s="653" t="s">
        <v>505</v>
      </c>
      <c r="B574" s="654" t="s">
        <v>506</v>
      </c>
      <c r="C574" s="655" t="s">
        <v>515</v>
      </c>
      <c r="D574" s="656" t="s">
        <v>2590</v>
      </c>
      <c r="E574" s="655" t="s">
        <v>2366</v>
      </c>
      <c r="F574" s="656" t="s">
        <v>2594</v>
      </c>
      <c r="G574" s="655" t="s">
        <v>567</v>
      </c>
      <c r="H574" s="655" t="s">
        <v>2403</v>
      </c>
      <c r="I574" s="655" t="s">
        <v>2404</v>
      </c>
      <c r="J574" s="655" t="s">
        <v>2405</v>
      </c>
      <c r="K574" s="655" t="s">
        <v>2406</v>
      </c>
      <c r="L574" s="657">
        <v>35.050000000000033</v>
      </c>
      <c r="M574" s="657">
        <v>1</v>
      </c>
      <c r="N574" s="658">
        <v>35.050000000000033</v>
      </c>
    </row>
    <row r="575" spans="1:14" ht="14.4" customHeight="1" x14ac:dyDescent="0.3">
      <c r="A575" s="653" t="s">
        <v>505</v>
      </c>
      <c r="B575" s="654" t="s">
        <v>506</v>
      </c>
      <c r="C575" s="655" t="s">
        <v>515</v>
      </c>
      <c r="D575" s="656" t="s">
        <v>2590</v>
      </c>
      <c r="E575" s="655" t="s">
        <v>2366</v>
      </c>
      <c r="F575" s="656" t="s">
        <v>2594</v>
      </c>
      <c r="G575" s="655" t="s">
        <v>567</v>
      </c>
      <c r="H575" s="655" t="s">
        <v>2407</v>
      </c>
      <c r="I575" s="655" t="s">
        <v>2408</v>
      </c>
      <c r="J575" s="655" t="s">
        <v>2409</v>
      </c>
      <c r="K575" s="655" t="s">
        <v>2410</v>
      </c>
      <c r="L575" s="657">
        <v>634.15558823529398</v>
      </c>
      <c r="M575" s="657">
        <v>1.7000000000000002</v>
      </c>
      <c r="N575" s="658">
        <v>1078.0645</v>
      </c>
    </row>
    <row r="576" spans="1:14" ht="14.4" customHeight="1" x14ac:dyDescent="0.3">
      <c r="A576" s="653" t="s">
        <v>505</v>
      </c>
      <c r="B576" s="654" t="s">
        <v>506</v>
      </c>
      <c r="C576" s="655" t="s">
        <v>515</v>
      </c>
      <c r="D576" s="656" t="s">
        <v>2590</v>
      </c>
      <c r="E576" s="655" t="s">
        <v>2366</v>
      </c>
      <c r="F576" s="656" t="s">
        <v>2594</v>
      </c>
      <c r="G576" s="655" t="s">
        <v>567</v>
      </c>
      <c r="H576" s="655" t="s">
        <v>2411</v>
      </c>
      <c r="I576" s="655" t="s">
        <v>2412</v>
      </c>
      <c r="J576" s="655" t="s">
        <v>2413</v>
      </c>
      <c r="K576" s="655" t="s">
        <v>630</v>
      </c>
      <c r="L576" s="657">
        <v>73.440034659427738</v>
      </c>
      <c r="M576" s="657">
        <v>3</v>
      </c>
      <c r="N576" s="658">
        <v>220.32010397828321</v>
      </c>
    </row>
    <row r="577" spans="1:14" ht="14.4" customHeight="1" x14ac:dyDescent="0.3">
      <c r="A577" s="653" t="s">
        <v>505</v>
      </c>
      <c r="B577" s="654" t="s">
        <v>506</v>
      </c>
      <c r="C577" s="655" t="s">
        <v>515</v>
      </c>
      <c r="D577" s="656" t="s">
        <v>2590</v>
      </c>
      <c r="E577" s="655" t="s">
        <v>2366</v>
      </c>
      <c r="F577" s="656" t="s">
        <v>2594</v>
      </c>
      <c r="G577" s="655" t="s">
        <v>567</v>
      </c>
      <c r="H577" s="655" t="s">
        <v>2414</v>
      </c>
      <c r="I577" s="655" t="s">
        <v>2415</v>
      </c>
      <c r="J577" s="655" t="s">
        <v>2416</v>
      </c>
      <c r="K577" s="655" t="s">
        <v>2417</v>
      </c>
      <c r="L577" s="657">
        <v>149.17971944393364</v>
      </c>
      <c r="M577" s="657">
        <v>8</v>
      </c>
      <c r="N577" s="658">
        <v>1193.4377555514691</v>
      </c>
    </row>
    <row r="578" spans="1:14" ht="14.4" customHeight="1" x14ac:dyDescent="0.3">
      <c r="A578" s="653" t="s">
        <v>505</v>
      </c>
      <c r="B578" s="654" t="s">
        <v>506</v>
      </c>
      <c r="C578" s="655" t="s">
        <v>515</v>
      </c>
      <c r="D578" s="656" t="s">
        <v>2590</v>
      </c>
      <c r="E578" s="655" t="s">
        <v>2366</v>
      </c>
      <c r="F578" s="656" t="s">
        <v>2594</v>
      </c>
      <c r="G578" s="655" t="s">
        <v>567</v>
      </c>
      <c r="H578" s="655" t="s">
        <v>2418</v>
      </c>
      <c r="I578" s="655" t="s">
        <v>2419</v>
      </c>
      <c r="J578" s="655" t="s">
        <v>2420</v>
      </c>
      <c r="K578" s="655" t="s">
        <v>2421</v>
      </c>
      <c r="L578" s="657">
        <v>64.040000000000006</v>
      </c>
      <c r="M578" s="657">
        <v>6</v>
      </c>
      <c r="N578" s="658">
        <v>384.24000000000007</v>
      </c>
    </row>
    <row r="579" spans="1:14" ht="14.4" customHeight="1" x14ac:dyDescent="0.3">
      <c r="A579" s="653" t="s">
        <v>505</v>
      </c>
      <c r="B579" s="654" t="s">
        <v>506</v>
      </c>
      <c r="C579" s="655" t="s">
        <v>515</v>
      </c>
      <c r="D579" s="656" t="s">
        <v>2590</v>
      </c>
      <c r="E579" s="655" t="s">
        <v>2366</v>
      </c>
      <c r="F579" s="656" t="s">
        <v>2594</v>
      </c>
      <c r="G579" s="655" t="s">
        <v>567</v>
      </c>
      <c r="H579" s="655" t="s">
        <v>2422</v>
      </c>
      <c r="I579" s="655" t="s">
        <v>2422</v>
      </c>
      <c r="J579" s="655" t="s">
        <v>2423</v>
      </c>
      <c r="K579" s="655" t="s">
        <v>2424</v>
      </c>
      <c r="L579" s="657">
        <v>517</v>
      </c>
      <c r="M579" s="657">
        <v>8</v>
      </c>
      <c r="N579" s="658">
        <v>4136</v>
      </c>
    </row>
    <row r="580" spans="1:14" ht="14.4" customHeight="1" x14ac:dyDescent="0.3">
      <c r="A580" s="653" t="s">
        <v>505</v>
      </c>
      <c r="B580" s="654" t="s">
        <v>506</v>
      </c>
      <c r="C580" s="655" t="s">
        <v>515</v>
      </c>
      <c r="D580" s="656" t="s">
        <v>2590</v>
      </c>
      <c r="E580" s="655" t="s">
        <v>2366</v>
      </c>
      <c r="F580" s="656" t="s">
        <v>2594</v>
      </c>
      <c r="G580" s="655" t="s">
        <v>567</v>
      </c>
      <c r="H580" s="655" t="s">
        <v>2425</v>
      </c>
      <c r="I580" s="655" t="s">
        <v>2426</v>
      </c>
      <c r="J580" s="655" t="s">
        <v>2427</v>
      </c>
      <c r="K580" s="655" t="s">
        <v>2428</v>
      </c>
      <c r="L580" s="657">
        <v>48.25</v>
      </c>
      <c r="M580" s="657">
        <v>2</v>
      </c>
      <c r="N580" s="658">
        <v>96.5</v>
      </c>
    </row>
    <row r="581" spans="1:14" ht="14.4" customHeight="1" x14ac:dyDescent="0.3">
      <c r="A581" s="653" t="s">
        <v>505</v>
      </c>
      <c r="B581" s="654" t="s">
        <v>506</v>
      </c>
      <c r="C581" s="655" t="s">
        <v>515</v>
      </c>
      <c r="D581" s="656" t="s">
        <v>2590</v>
      </c>
      <c r="E581" s="655" t="s">
        <v>2366</v>
      </c>
      <c r="F581" s="656" t="s">
        <v>2594</v>
      </c>
      <c r="G581" s="655" t="s">
        <v>567</v>
      </c>
      <c r="H581" s="655" t="s">
        <v>2429</v>
      </c>
      <c r="I581" s="655" t="s">
        <v>2430</v>
      </c>
      <c r="J581" s="655" t="s">
        <v>1775</v>
      </c>
      <c r="K581" s="655" t="s">
        <v>2431</v>
      </c>
      <c r="L581" s="657">
        <v>235.77002038083336</v>
      </c>
      <c r="M581" s="657">
        <v>27</v>
      </c>
      <c r="N581" s="658">
        <v>6365.7905502825006</v>
      </c>
    </row>
    <row r="582" spans="1:14" ht="14.4" customHeight="1" x14ac:dyDescent="0.3">
      <c r="A582" s="653" t="s">
        <v>505</v>
      </c>
      <c r="B582" s="654" t="s">
        <v>506</v>
      </c>
      <c r="C582" s="655" t="s">
        <v>515</v>
      </c>
      <c r="D582" s="656" t="s">
        <v>2590</v>
      </c>
      <c r="E582" s="655" t="s">
        <v>2366</v>
      </c>
      <c r="F582" s="656" t="s">
        <v>2594</v>
      </c>
      <c r="G582" s="655" t="s">
        <v>567</v>
      </c>
      <c r="H582" s="655" t="s">
        <v>2432</v>
      </c>
      <c r="I582" s="655" t="s">
        <v>2433</v>
      </c>
      <c r="J582" s="655" t="s">
        <v>2434</v>
      </c>
      <c r="K582" s="655" t="s">
        <v>2435</v>
      </c>
      <c r="L582" s="657">
        <v>95.88546531029678</v>
      </c>
      <c r="M582" s="657">
        <v>2</v>
      </c>
      <c r="N582" s="658">
        <v>191.77093062059356</v>
      </c>
    </row>
    <row r="583" spans="1:14" ht="14.4" customHeight="1" x14ac:dyDescent="0.3">
      <c r="A583" s="653" t="s">
        <v>505</v>
      </c>
      <c r="B583" s="654" t="s">
        <v>506</v>
      </c>
      <c r="C583" s="655" t="s">
        <v>515</v>
      </c>
      <c r="D583" s="656" t="s">
        <v>2590</v>
      </c>
      <c r="E583" s="655" t="s">
        <v>2366</v>
      </c>
      <c r="F583" s="656" t="s">
        <v>2594</v>
      </c>
      <c r="G583" s="655" t="s">
        <v>567</v>
      </c>
      <c r="H583" s="655" t="s">
        <v>2436</v>
      </c>
      <c r="I583" s="655" t="s">
        <v>2437</v>
      </c>
      <c r="J583" s="655" t="s">
        <v>2438</v>
      </c>
      <c r="K583" s="655" t="s">
        <v>2439</v>
      </c>
      <c r="L583" s="657">
        <v>103.66130264315335</v>
      </c>
      <c r="M583" s="657">
        <v>3</v>
      </c>
      <c r="N583" s="658">
        <v>310.98390792946003</v>
      </c>
    </row>
    <row r="584" spans="1:14" ht="14.4" customHeight="1" x14ac:dyDescent="0.3">
      <c r="A584" s="653" t="s">
        <v>505</v>
      </c>
      <c r="B584" s="654" t="s">
        <v>506</v>
      </c>
      <c r="C584" s="655" t="s">
        <v>515</v>
      </c>
      <c r="D584" s="656" t="s">
        <v>2590</v>
      </c>
      <c r="E584" s="655" t="s">
        <v>2366</v>
      </c>
      <c r="F584" s="656" t="s">
        <v>2594</v>
      </c>
      <c r="G584" s="655" t="s">
        <v>567</v>
      </c>
      <c r="H584" s="655" t="s">
        <v>2440</v>
      </c>
      <c r="I584" s="655" t="s">
        <v>2441</v>
      </c>
      <c r="J584" s="655" t="s">
        <v>2442</v>
      </c>
      <c r="K584" s="655" t="s">
        <v>2443</v>
      </c>
      <c r="L584" s="657">
        <v>54.85</v>
      </c>
      <c r="M584" s="657">
        <v>3</v>
      </c>
      <c r="N584" s="658">
        <v>164.55</v>
      </c>
    </row>
    <row r="585" spans="1:14" ht="14.4" customHeight="1" x14ac:dyDescent="0.3">
      <c r="A585" s="653" t="s">
        <v>505</v>
      </c>
      <c r="B585" s="654" t="s">
        <v>506</v>
      </c>
      <c r="C585" s="655" t="s">
        <v>515</v>
      </c>
      <c r="D585" s="656" t="s">
        <v>2590</v>
      </c>
      <c r="E585" s="655" t="s">
        <v>2366</v>
      </c>
      <c r="F585" s="656" t="s">
        <v>2594</v>
      </c>
      <c r="G585" s="655" t="s">
        <v>567</v>
      </c>
      <c r="H585" s="655" t="s">
        <v>2444</v>
      </c>
      <c r="I585" s="655" t="s">
        <v>2445</v>
      </c>
      <c r="J585" s="655" t="s">
        <v>2446</v>
      </c>
      <c r="K585" s="655" t="s">
        <v>2447</v>
      </c>
      <c r="L585" s="657">
        <v>88.209996447175186</v>
      </c>
      <c r="M585" s="657">
        <v>1</v>
      </c>
      <c r="N585" s="658">
        <v>88.209996447175186</v>
      </c>
    </row>
    <row r="586" spans="1:14" ht="14.4" customHeight="1" x14ac:dyDescent="0.3">
      <c r="A586" s="653" t="s">
        <v>505</v>
      </c>
      <c r="B586" s="654" t="s">
        <v>506</v>
      </c>
      <c r="C586" s="655" t="s">
        <v>515</v>
      </c>
      <c r="D586" s="656" t="s">
        <v>2590</v>
      </c>
      <c r="E586" s="655" t="s">
        <v>2366</v>
      </c>
      <c r="F586" s="656" t="s">
        <v>2594</v>
      </c>
      <c r="G586" s="655" t="s">
        <v>567</v>
      </c>
      <c r="H586" s="655" t="s">
        <v>2448</v>
      </c>
      <c r="I586" s="655" t="s">
        <v>2449</v>
      </c>
      <c r="J586" s="655" t="s">
        <v>2442</v>
      </c>
      <c r="K586" s="655" t="s">
        <v>2450</v>
      </c>
      <c r="L586" s="657">
        <v>56.249999999999972</v>
      </c>
      <c r="M586" s="657">
        <v>2</v>
      </c>
      <c r="N586" s="658">
        <v>112.49999999999994</v>
      </c>
    </row>
    <row r="587" spans="1:14" ht="14.4" customHeight="1" x14ac:dyDescent="0.3">
      <c r="A587" s="653" t="s">
        <v>505</v>
      </c>
      <c r="B587" s="654" t="s">
        <v>506</v>
      </c>
      <c r="C587" s="655" t="s">
        <v>515</v>
      </c>
      <c r="D587" s="656" t="s">
        <v>2590</v>
      </c>
      <c r="E587" s="655" t="s">
        <v>2366</v>
      </c>
      <c r="F587" s="656" t="s">
        <v>2594</v>
      </c>
      <c r="G587" s="655" t="s">
        <v>567</v>
      </c>
      <c r="H587" s="655" t="s">
        <v>2451</v>
      </c>
      <c r="I587" s="655" t="s">
        <v>2452</v>
      </c>
      <c r="J587" s="655" t="s">
        <v>2453</v>
      </c>
      <c r="K587" s="655" t="s">
        <v>2454</v>
      </c>
      <c r="L587" s="657">
        <v>71.430000000000007</v>
      </c>
      <c r="M587" s="657">
        <v>3</v>
      </c>
      <c r="N587" s="658">
        <v>214.29000000000002</v>
      </c>
    </row>
    <row r="588" spans="1:14" ht="14.4" customHeight="1" x14ac:dyDescent="0.3">
      <c r="A588" s="653" t="s">
        <v>505</v>
      </c>
      <c r="B588" s="654" t="s">
        <v>506</v>
      </c>
      <c r="C588" s="655" t="s">
        <v>515</v>
      </c>
      <c r="D588" s="656" t="s">
        <v>2590</v>
      </c>
      <c r="E588" s="655" t="s">
        <v>2366</v>
      </c>
      <c r="F588" s="656" t="s">
        <v>2594</v>
      </c>
      <c r="G588" s="655" t="s">
        <v>567</v>
      </c>
      <c r="H588" s="655" t="s">
        <v>2455</v>
      </c>
      <c r="I588" s="655" t="s">
        <v>2455</v>
      </c>
      <c r="J588" s="655" t="s">
        <v>2456</v>
      </c>
      <c r="K588" s="655" t="s">
        <v>2457</v>
      </c>
      <c r="L588" s="657">
        <v>111.10999999999999</v>
      </c>
      <c r="M588" s="657">
        <v>4</v>
      </c>
      <c r="N588" s="658">
        <v>444.43999999999994</v>
      </c>
    </row>
    <row r="589" spans="1:14" ht="14.4" customHeight="1" x14ac:dyDescent="0.3">
      <c r="A589" s="653" t="s">
        <v>505</v>
      </c>
      <c r="B589" s="654" t="s">
        <v>506</v>
      </c>
      <c r="C589" s="655" t="s">
        <v>515</v>
      </c>
      <c r="D589" s="656" t="s">
        <v>2590</v>
      </c>
      <c r="E589" s="655" t="s">
        <v>2366</v>
      </c>
      <c r="F589" s="656" t="s">
        <v>2594</v>
      </c>
      <c r="G589" s="655" t="s">
        <v>567</v>
      </c>
      <c r="H589" s="655" t="s">
        <v>2458</v>
      </c>
      <c r="I589" s="655" t="s">
        <v>2459</v>
      </c>
      <c r="J589" s="655" t="s">
        <v>2460</v>
      </c>
      <c r="K589" s="655" t="s">
        <v>2461</v>
      </c>
      <c r="L589" s="657">
        <v>124.58999999999999</v>
      </c>
      <c r="M589" s="657">
        <v>6</v>
      </c>
      <c r="N589" s="658">
        <v>747.54</v>
      </c>
    </row>
    <row r="590" spans="1:14" ht="14.4" customHeight="1" x14ac:dyDescent="0.3">
      <c r="A590" s="653" t="s">
        <v>505</v>
      </c>
      <c r="B590" s="654" t="s">
        <v>506</v>
      </c>
      <c r="C590" s="655" t="s">
        <v>515</v>
      </c>
      <c r="D590" s="656" t="s">
        <v>2590</v>
      </c>
      <c r="E590" s="655" t="s">
        <v>2366</v>
      </c>
      <c r="F590" s="656" t="s">
        <v>2594</v>
      </c>
      <c r="G590" s="655" t="s">
        <v>567</v>
      </c>
      <c r="H590" s="655" t="s">
        <v>2462</v>
      </c>
      <c r="I590" s="655" t="s">
        <v>2463</v>
      </c>
      <c r="J590" s="655" t="s">
        <v>2464</v>
      </c>
      <c r="K590" s="655" t="s">
        <v>2465</v>
      </c>
      <c r="L590" s="657">
        <v>74.569999999999993</v>
      </c>
      <c r="M590" s="657">
        <v>1</v>
      </c>
      <c r="N590" s="658">
        <v>74.569999999999993</v>
      </c>
    </row>
    <row r="591" spans="1:14" ht="14.4" customHeight="1" x14ac:dyDescent="0.3">
      <c r="A591" s="653" t="s">
        <v>505</v>
      </c>
      <c r="B591" s="654" t="s">
        <v>506</v>
      </c>
      <c r="C591" s="655" t="s">
        <v>515</v>
      </c>
      <c r="D591" s="656" t="s">
        <v>2590</v>
      </c>
      <c r="E591" s="655" t="s">
        <v>2366</v>
      </c>
      <c r="F591" s="656" t="s">
        <v>2594</v>
      </c>
      <c r="G591" s="655" t="s">
        <v>567</v>
      </c>
      <c r="H591" s="655" t="s">
        <v>2466</v>
      </c>
      <c r="I591" s="655" t="s">
        <v>2467</v>
      </c>
      <c r="J591" s="655" t="s">
        <v>2468</v>
      </c>
      <c r="K591" s="655" t="s">
        <v>2469</v>
      </c>
      <c r="L591" s="657">
        <v>44.019999999999996</v>
      </c>
      <c r="M591" s="657">
        <v>2</v>
      </c>
      <c r="N591" s="658">
        <v>88.039999999999992</v>
      </c>
    </row>
    <row r="592" spans="1:14" ht="14.4" customHeight="1" x14ac:dyDescent="0.3">
      <c r="A592" s="653" t="s">
        <v>505</v>
      </c>
      <c r="B592" s="654" t="s">
        <v>506</v>
      </c>
      <c r="C592" s="655" t="s">
        <v>515</v>
      </c>
      <c r="D592" s="656" t="s">
        <v>2590</v>
      </c>
      <c r="E592" s="655" t="s">
        <v>2366</v>
      </c>
      <c r="F592" s="656" t="s">
        <v>2594</v>
      </c>
      <c r="G592" s="655" t="s">
        <v>567</v>
      </c>
      <c r="H592" s="655" t="s">
        <v>2470</v>
      </c>
      <c r="I592" s="655" t="s">
        <v>2471</v>
      </c>
      <c r="J592" s="655" t="s">
        <v>2472</v>
      </c>
      <c r="K592" s="655" t="s">
        <v>2473</v>
      </c>
      <c r="L592" s="657">
        <v>50.040000000000056</v>
      </c>
      <c r="M592" s="657">
        <v>2</v>
      </c>
      <c r="N592" s="658">
        <v>100.08000000000011</v>
      </c>
    </row>
    <row r="593" spans="1:14" ht="14.4" customHeight="1" x14ac:dyDescent="0.3">
      <c r="A593" s="653" t="s">
        <v>505</v>
      </c>
      <c r="B593" s="654" t="s">
        <v>506</v>
      </c>
      <c r="C593" s="655" t="s">
        <v>515</v>
      </c>
      <c r="D593" s="656" t="s">
        <v>2590</v>
      </c>
      <c r="E593" s="655" t="s">
        <v>2366</v>
      </c>
      <c r="F593" s="656" t="s">
        <v>2594</v>
      </c>
      <c r="G593" s="655" t="s">
        <v>567</v>
      </c>
      <c r="H593" s="655" t="s">
        <v>2474</v>
      </c>
      <c r="I593" s="655" t="s">
        <v>2475</v>
      </c>
      <c r="J593" s="655" t="s">
        <v>2476</v>
      </c>
      <c r="K593" s="655" t="s">
        <v>2477</v>
      </c>
      <c r="L593" s="657">
        <v>772.08</v>
      </c>
      <c r="M593" s="657">
        <v>0.3999999999999998</v>
      </c>
      <c r="N593" s="658">
        <v>308.83199999999988</v>
      </c>
    </row>
    <row r="594" spans="1:14" ht="14.4" customHeight="1" x14ac:dyDescent="0.3">
      <c r="A594" s="653" t="s">
        <v>505</v>
      </c>
      <c r="B594" s="654" t="s">
        <v>506</v>
      </c>
      <c r="C594" s="655" t="s">
        <v>515</v>
      </c>
      <c r="D594" s="656" t="s">
        <v>2590</v>
      </c>
      <c r="E594" s="655" t="s">
        <v>2366</v>
      </c>
      <c r="F594" s="656" t="s">
        <v>2594</v>
      </c>
      <c r="G594" s="655" t="s">
        <v>567</v>
      </c>
      <c r="H594" s="655" t="s">
        <v>2478</v>
      </c>
      <c r="I594" s="655" t="s">
        <v>2479</v>
      </c>
      <c r="J594" s="655" t="s">
        <v>2472</v>
      </c>
      <c r="K594" s="655" t="s">
        <v>2480</v>
      </c>
      <c r="L594" s="657">
        <v>85.069999999999979</v>
      </c>
      <c r="M594" s="657">
        <v>1</v>
      </c>
      <c r="N594" s="658">
        <v>85.069999999999979</v>
      </c>
    </row>
    <row r="595" spans="1:14" ht="14.4" customHeight="1" x14ac:dyDescent="0.3">
      <c r="A595" s="653" t="s">
        <v>505</v>
      </c>
      <c r="B595" s="654" t="s">
        <v>506</v>
      </c>
      <c r="C595" s="655" t="s">
        <v>515</v>
      </c>
      <c r="D595" s="656" t="s">
        <v>2590</v>
      </c>
      <c r="E595" s="655" t="s">
        <v>2366</v>
      </c>
      <c r="F595" s="656" t="s">
        <v>2594</v>
      </c>
      <c r="G595" s="655" t="s">
        <v>567</v>
      </c>
      <c r="H595" s="655" t="s">
        <v>2481</v>
      </c>
      <c r="I595" s="655" t="s">
        <v>2481</v>
      </c>
      <c r="J595" s="655" t="s">
        <v>2482</v>
      </c>
      <c r="K595" s="655" t="s">
        <v>2483</v>
      </c>
      <c r="L595" s="657">
        <v>462</v>
      </c>
      <c r="M595" s="657">
        <v>32</v>
      </c>
      <c r="N595" s="658">
        <v>14784</v>
      </c>
    </row>
    <row r="596" spans="1:14" ht="14.4" customHeight="1" x14ac:dyDescent="0.3">
      <c r="A596" s="653" t="s">
        <v>505</v>
      </c>
      <c r="B596" s="654" t="s">
        <v>506</v>
      </c>
      <c r="C596" s="655" t="s">
        <v>515</v>
      </c>
      <c r="D596" s="656" t="s">
        <v>2590</v>
      </c>
      <c r="E596" s="655" t="s">
        <v>2366</v>
      </c>
      <c r="F596" s="656" t="s">
        <v>2594</v>
      </c>
      <c r="G596" s="655" t="s">
        <v>567</v>
      </c>
      <c r="H596" s="655" t="s">
        <v>2484</v>
      </c>
      <c r="I596" s="655" t="s">
        <v>2484</v>
      </c>
      <c r="J596" s="655" t="s">
        <v>2485</v>
      </c>
      <c r="K596" s="655" t="s">
        <v>2486</v>
      </c>
      <c r="L596" s="657">
        <v>37.26166666666667</v>
      </c>
      <c r="M596" s="657">
        <v>180</v>
      </c>
      <c r="N596" s="658">
        <v>6707.1</v>
      </c>
    </row>
    <row r="597" spans="1:14" ht="14.4" customHeight="1" x14ac:dyDescent="0.3">
      <c r="A597" s="653" t="s">
        <v>505</v>
      </c>
      <c r="B597" s="654" t="s">
        <v>506</v>
      </c>
      <c r="C597" s="655" t="s">
        <v>515</v>
      </c>
      <c r="D597" s="656" t="s">
        <v>2590</v>
      </c>
      <c r="E597" s="655" t="s">
        <v>2366</v>
      </c>
      <c r="F597" s="656" t="s">
        <v>2594</v>
      </c>
      <c r="G597" s="655" t="s">
        <v>567</v>
      </c>
      <c r="H597" s="655" t="s">
        <v>2487</v>
      </c>
      <c r="I597" s="655" t="s">
        <v>2488</v>
      </c>
      <c r="J597" s="655" t="s">
        <v>2464</v>
      </c>
      <c r="K597" s="655" t="s">
        <v>2489</v>
      </c>
      <c r="L597" s="657">
        <v>155.17000266177982</v>
      </c>
      <c r="M597" s="657">
        <v>7</v>
      </c>
      <c r="N597" s="658">
        <v>1086.1900186324588</v>
      </c>
    </row>
    <row r="598" spans="1:14" ht="14.4" customHeight="1" x14ac:dyDescent="0.3">
      <c r="A598" s="653" t="s">
        <v>505</v>
      </c>
      <c r="B598" s="654" t="s">
        <v>506</v>
      </c>
      <c r="C598" s="655" t="s">
        <v>515</v>
      </c>
      <c r="D598" s="656" t="s">
        <v>2590</v>
      </c>
      <c r="E598" s="655" t="s">
        <v>2366</v>
      </c>
      <c r="F598" s="656" t="s">
        <v>2594</v>
      </c>
      <c r="G598" s="655" t="s">
        <v>567</v>
      </c>
      <c r="H598" s="655" t="s">
        <v>2490</v>
      </c>
      <c r="I598" s="655" t="s">
        <v>2490</v>
      </c>
      <c r="J598" s="655" t="s">
        <v>2491</v>
      </c>
      <c r="K598" s="655" t="s">
        <v>2492</v>
      </c>
      <c r="L598" s="657">
        <v>145.03319148936168</v>
      </c>
      <c r="M598" s="657">
        <v>94</v>
      </c>
      <c r="N598" s="658">
        <v>13633.119999999999</v>
      </c>
    </row>
    <row r="599" spans="1:14" ht="14.4" customHeight="1" x14ac:dyDescent="0.3">
      <c r="A599" s="653" t="s">
        <v>505</v>
      </c>
      <c r="B599" s="654" t="s">
        <v>506</v>
      </c>
      <c r="C599" s="655" t="s">
        <v>515</v>
      </c>
      <c r="D599" s="656" t="s">
        <v>2590</v>
      </c>
      <c r="E599" s="655" t="s">
        <v>2366</v>
      </c>
      <c r="F599" s="656" t="s">
        <v>2594</v>
      </c>
      <c r="G599" s="655" t="s">
        <v>567</v>
      </c>
      <c r="H599" s="655" t="s">
        <v>2493</v>
      </c>
      <c r="I599" s="655" t="s">
        <v>2493</v>
      </c>
      <c r="J599" s="655" t="s">
        <v>2494</v>
      </c>
      <c r="K599" s="655" t="s">
        <v>2495</v>
      </c>
      <c r="L599" s="657">
        <v>286</v>
      </c>
      <c r="M599" s="657">
        <v>7</v>
      </c>
      <c r="N599" s="658">
        <v>2002</v>
      </c>
    </row>
    <row r="600" spans="1:14" ht="14.4" customHeight="1" x14ac:dyDescent="0.3">
      <c r="A600" s="653" t="s">
        <v>505</v>
      </c>
      <c r="B600" s="654" t="s">
        <v>506</v>
      </c>
      <c r="C600" s="655" t="s">
        <v>515</v>
      </c>
      <c r="D600" s="656" t="s">
        <v>2590</v>
      </c>
      <c r="E600" s="655" t="s">
        <v>2366</v>
      </c>
      <c r="F600" s="656" t="s">
        <v>2594</v>
      </c>
      <c r="G600" s="655" t="s">
        <v>567</v>
      </c>
      <c r="H600" s="655" t="s">
        <v>2496</v>
      </c>
      <c r="I600" s="655" t="s">
        <v>2496</v>
      </c>
      <c r="J600" s="655" t="s">
        <v>2497</v>
      </c>
      <c r="K600" s="655" t="s">
        <v>2498</v>
      </c>
      <c r="L600" s="657">
        <v>393.82000000000011</v>
      </c>
      <c r="M600" s="657">
        <v>7</v>
      </c>
      <c r="N600" s="658">
        <v>2756.7400000000007</v>
      </c>
    </row>
    <row r="601" spans="1:14" ht="14.4" customHeight="1" x14ac:dyDescent="0.3">
      <c r="A601" s="653" t="s">
        <v>505</v>
      </c>
      <c r="B601" s="654" t="s">
        <v>506</v>
      </c>
      <c r="C601" s="655" t="s">
        <v>515</v>
      </c>
      <c r="D601" s="656" t="s">
        <v>2590</v>
      </c>
      <c r="E601" s="655" t="s">
        <v>2366</v>
      </c>
      <c r="F601" s="656" t="s">
        <v>2594</v>
      </c>
      <c r="G601" s="655" t="s">
        <v>567</v>
      </c>
      <c r="H601" s="655" t="s">
        <v>2499</v>
      </c>
      <c r="I601" s="655" t="s">
        <v>2499</v>
      </c>
      <c r="J601" s="655" t="s">
        <v>1816</v>
      </c>
      <c r="K601" s="655" t="s">
        <v>1817</v>
      </c>
      <c r="L601" s="657">
        <v>92.687490118886046</v>
      </c>
      <c r="M601" s="657">
        <v>29</v>
      </c>
      <c r="N601" s="658">
        <v>2687.9372134476953</v>
      </c>
    </row>
    <row r="602" spans="1:14" ht="14.4" customHeight="1" x14ac:dyDescent="0.3">
      <c r="A602" s="653" t="s">
        <v>505</v>
      </c>
      <c r="B602" s="654" t="s">
        <v>506</v>
      </c>
      <c r="C602" s="655" t="s">
        <v>515</v>
      </c>
      <c r="D602" s="656" t="s">
        <v>2590</v>
      </c>
      <c r="E602" s="655" t="s">
        <v>2366</v>
      </c>
      <c r="F602" s="656" t="s">
        <v>2594</v>
      </c>
      <c r="G602" s="655" t="s">
        <v>567</v>
      </c>
      <c r="H602" s="655" t="s">
        <v>2500</v>
      </c>
      <c r="I602" s="655" t="s">
        <v>2500</v>
      </c>
      <c r="J602" s="655" t="s">
        <v>2501</v>
      </c>
      <c r="K602" s="655" t="s">
        <v>2502</v>
      </c>
      <c r="L602" s="657">
        <v>72.640020569124403</v>
      </c>
      <c r="M602" s="657">
        <v>5</v>
      </c>
      <c r="N602" s="658">
        <v>363.20010284562204</v>
      </c>
    </row>
    <row r="603" spans="1:14" ht="14.4" customHeight="1" x14ac:dyDescent="0.3">
      <c r="A603" s="653" t="s">
        <v>505</v>
      </c>
      <c r="B603" s="654" t="s">
        <v>506</v>
      </c>
      <c r="C603" s="655" t="s">
        <v>515</v>
      </c>
      <c r="D603" s="656" t="s">
        <v>2590</v>
      </c>
      <c r="E603" s="655" t="s">
        <v>2366</v>
      </c>
      <c r="F603" s="656" t="s">
        <v>2594</v>
      </c>
      <c r="G603" s="655" t="s">
        <v>567</v>
      </c>
      <c r="H603" s="655" t="s">
        <v>2503</v>
      </c>
      <c r="I603" s="655" t="s">
        <v>2503</v>
      </c>
      <c r="J603" s="655" t="s">
        <v>2504</v>
      </c>
      <c r="K603" s="655" t="s">
        <v>2505</v>
      </c>
      <c r="L603" s="657">
        <v>230.99999999999997</v>
      </c>
      <c r="M603" s="657">
        <v>3</v>
      </c>
      <c r="N603" s="658">
        <v>692.99999999999989</v>
      </c>
    </row>
    <row r="604" spans="1:14" ht="14.4" customHeight="1" x14ac:dyDescent="0.3">
      <c r="A604" s="653" t="s">
        <v>505</v>
      </c>
      <c r="B604" s="654" t="s">
        <v>506</v>
      </c>
      <c r="C604" s="655" t="s">
        <v>515</v>
      </c>
      <c r="D604" s="656" t="s">
        <v>2590</v>
      </c>
      <c r="E604" s="655" t="s">
        <v>2366</v>
      </c>
      <c r="F604" s="656" t="s">
        <v>2594</v>
      </c>
      <c r="G604" s="655" t="s">
        <v>567</v>
      </c>
      <c r="H604" s="655" t="s">
        <v>2506</v>
      </c>
      <c r="I604" s="655" t="s">
        <v>2507</v>
      </c>
      <c r="J604" s="655" t="s">
        <v>2508</v>
      </c>
      <c r="K604" s="655" t="s">
        <v>2394</v>
      </c>
      <c r="L604" s="657">
        <v>58.612222222222236</v>
      </c>
      <c r="M604" s="657">
        <v>18</v>
      </c>
      <c r="N604" s="658">
        <v>1055.0200000000002</v>
      </c>
    </row>
    <row r="605" spans="1:14" ht="14.4" customHeight="1" x14ac:dyDescent="0.3">
      <c r="A605" s="653" t="s">
        <v>505</v>
      </c>
      <c r="B605" s="654" t="s">
        <v>506</v>
      </c>
      <c r="C605" s="655" t="s">
        <v>515</v>
      </c>
      <c r="D605" s="656" t="s">
        <v>2590</v>
      </c>
      <c r="E605" s="655" t="s">
        <v>2366</v>
      </c>
      <c r="F605" s="656" t="s">
        <v>2594</v>
      </c>
      <c r="G605" s="655" t="s">
        <v>567</v>
      </c>
      <c r="H605" s="655" t="s">
        <v>2509</v>
      </c>
      <c r="I605" s="655" t="s">
        <v>2509</v>
      </c>
      <c r="J605" s="655" t="s">
        <v>2510</v>
      </c>
      <c r="K605" s="655" t="s">
        <v>2511</v>
      </c>
      <c r="L605" s="657">
        <v>562.87</v>
      </c>
      <c r="M605" s="657">
        <v>19</v>
      </c>
      <c r="N605" s="658">
        <v>10694.53</v>
      </c>
    </row>
    <row r="606" spans="1:14" ht="14.4" customHeight="1" x14ac:dyDescent="0.3">
      <c r="A606" s="653" t="s">
        <v>505</v>
      </c>
      <c r="B606" s="654" t="s">
        <v>506</v>
      </c>
      <c r="C606" s="655" t="s">
        <v>515</v>
      </c>
      <c r="D606" s="656" t="s">
        <v>2590</v>
      </c>
      <c r="E606" s="655" t="s">
        <v>2366</v>
      </c>
      <c r="F606" s="656" t="s">
        <v>2594</v>
      </c>
      <c r="G606" s="655" t="s">
        <v>567</v>
      </c>
      <c r="H606" s="655" t="s">
        <v>2512</v>
      </c>
      <c r="I606" s="655" t="s">
        <v>2512</v>
      </c>
      <c r="J606" s="655" t="s">
        <v>2513</v>
      </c>
      <c r="K606" s="655" t="s">
        <v>563</v>
      </c>
      <c r="L606" s="657">
        <v>90.219597108978732</v>
      </c>
      <c r="M606" s="657">
        <v>19</v>
      </c>
      <c r="N606" s="658">
        <v>1714.1723450705958</v>
      </c>
    </row>
    <row r="607" spans="1:14" ht="14.4" customHeight="1" x14ac:dyDescent="0.3">
      <c r="A607" s="653" t="s">
        <v>505</v>
      </c>
      <c r="B607" s="654" t="s">
        <v>506</v>
      </c>
      <c r="C607" s="655" t="s">
        <v>515</v>
      </c>
      <c r="D607" s="656" t="s">
        <v>2590</v>
      </c>
      <c r="E607" s="655" t="s">
        <v>2366</v>
      </c>
      <c r="F607" s="656" t="s">
        <v>2594</v>
      </c>
      <c r="G607" s="655" t="s">
        <v>567</v>
      </c>
      <c r="H607" s="655" t="s">
        <v>2514</v>
      </c>
      <c r="I607" s="655" t="s">
        <v>2514</v>
      </c>
      <c r="J607" s="655" t="s">
        <v>2485</v>
      </c>
      <c r="K607" s="655" t="s">
        <v>2515</v>
      </c>
      <c r="L607" s="657">
        <v>316.02</v>
      </c>
      <c r="M607" s="657">
        <v>4.9999999999999991</v>
      </c>
      <c r="N607" s="658">
        <v>1580.0999999999997</v>
      </c>
    </row>
    <row r="608" spans="1:14" ht="14.4" customHeight="1" x14ac:dyDescent="0.3">
      <c r="A608" s="653" t="s">
        <v>505</v>
      </c>
      <c r="B608" s="654" t="s">
        <v>506</v>
      </c>
      <c r="C608" s="655" t="s">
        <v>515</v>
      </c>
      <c r="D608" s="656" t="s">
        <v>2590</v>
      </c>
      <c r="E608" s="655" t="s">
        <v>2366</v>
      </c>
      <c r="F608" s="656" t="s">
        <v>2594</v>
      </c>
      <c r="G608" s="655" t="s">
        <v>1843</v>
      </c>
      <c r="H608" s="655" t="s">
        <v>2516</v>
      </c>
      <c r="I608" s="655" t="s">
        <v>2517</v>
      </c>
      <c r="J608" s="655" t="s">
        <v>2518</v>
      </c>
      <c r="K608" s="655" t="s">
        <v>2519</v>
      </c>
      <c r="L608" s="657">
        <v>115.93993784189672</v>
      </c>
      <c r="M608" s="657">
        <v>27</v>
      </c>
      <c r="N608" s="658">
        <v>3130.3783217312116</v>
      </c>
    </row>
    <row r="609" spans="1:14" ht="14.4" customHeight="1" x14ac:dyDescent="0.3">
      <c r="A609" s="653" t="s">
        <v>505</v>
      </c>
      <c r="B609" s="654" t="s">
        <v>506</v>
      </c>
      <c r="C609" s="655" t="s">
        <v>515</v>
      </c>
      <c r="D609" s="656" t="s">
        <v>2590</v>
      </c>
      <c r="E609" s="655" t="s">
        <v>2366</v>
      </c>
      <c r="F609" s="656" t="s">
        <v>2594</v>
      </c>
      <c r="G609" s="655" t="s">
        <v>1843</v>
      </c>
      <c r="H609" s="655" t="s">
        <v>2520</v>
      </c>
      <c r="I609" s="655" t="s">
        <v>2521</v>
      </c>
      <c r="J609" s="655" t="s">
        <v>2522</v>
      </c>
      <c r="K609" s="655" t="s">
        <v>2523</v>
      </c>
      <c r="L609" s="657">
        <v>326.95999999999998</v>
      </c>
      <c r="M609" s="657">
        <v>1</v>
      </c>
      <c r="N609" s="658">
        <v>326.95999999999998</v>
      </c>
    </row>
    <row r="610" spans="1:14" ht="14.4" customHeight="1" x14ac:dyDescent="0.3">
      <c r="A610" s="653" t="s">
        <v>505</v>
      </c>
      <c r="B610" s="654" t="s">
        <v>506</v>
      </c>
      <c r="C610" s="655" t="s">
        <v>515</v>
      </c>
      <c r="D610" s="656" t="s">
        <v>2590</v>
      </c>
      <c r="E610" s="655" t="s">
        <v>2366</v>
      </c>
      <c r="F610" s="656" t="s">
        <v>2594</v>
      </c>
      <c r="G610" s="655" t="s">
        <v>1843</v>
      </c>
      <c r="H610" s="655" t="s">
        <v>2524</v>
      </c>
      <c r="I610" s="655" t="s">
        <v>2525</v>
      </c>
      <c r="J610" s="655" t="s">
        <v>2526</v>
      </c>
      <c r="K610" s="655" t="s">
        <v>2527</v>
      </c>
      <c r="L610" s="657">
        <v>28.889999999999997</v>
      </c>
      <c r="M610" s="657">
        <v>20</v>
      </c>
      <c r="N610" s="658">
        <v>577.79999999999995</v>
      </c>
    </row>
    <row r="611" spans="1:14" ht="14.4" customHeight="1" x14ac:dyDescent="0.3">
      <c r="A611" s="653" t="s">
        <v>505</v>
      </c>
      <c r="B611" s="654" t="s">
        <v>506</v>
      </c>
      <c r="C611" s="655" t="s">
        <v>515</v>
      </c>
      <c r="D611" s="656" t="s">
        <v>2590</v>
      </c>
      <c r="E611" s="655" t="s">
        <v>2366</v>
      </c>
      <c r="F611" s="656" t="s">
        <v>2594</v>
      </c>
      <c r="G611" s="655" t="s">
        <v>1843</v>
      </c>
      <c r="H611" s="655" t="s">
        <v>2528</v>
      </c>
      <c r="I611" s="655" t="s">
        <v>2529</v>
      </c>
      <c r="J611" s="655" t="s">
        <v>2530</v>
      </c>
      <c r="K611" s="655" t="s">
        <v>2531</v>
      </c>
      <c r="L611" s="657">
        <v>42.02</v>
      </c>
      <c r="M611" s="657">
        <v>5</v>
      </c>
      <c r="N611" s="658">
        <v>210.10000000000002</v>
      </c>
    </row>
    <row r="612" spans="1:14" ht="14.4" customHeight="1" x14ac:dyDescent="0.3">
      <c r="A612" s="653" t="s">
        <v>505</v>
      </c>
      <c r="B612" s="654" t="s">
        <v>506</v>
      </c>
      <c r="C612" s="655" t="s">
        <v>515</v>
      </c>
      <c r="D612" s="656" t="s">
        <v>2590</v>
      </c>
      <c r="E612" s="655" t="s">
        <v>2366</v>
      </c>
      <c r="F612" s="656" t="s">
        <v>2594</v>
      </c>
      <c r="G612" s="655" t="s">
        <v>1843</v>
      </c>
      <c r="H612" s="655" t="s">
        <v>2532</v>
      </c>
      <c r="I612" s="655" t="s">
        <v>2533</v>
      </c>
      <c r="J612" s="655" t="s">
        <v>2534</v>
      </c>
      <c r="K612" s="655" t="s">
        <v>2535</v>
      </c>
      <c r="L612" s="657">
        <v>12209.67</v>
      </c>
      <c r="M612" s="657">
        <v>4</v>
      </c>
      <c r="N612" s="658">
        <v>48838.68</v>
      </c>
    </row>
    <row r="613" spans="1:14" ht="14.4" customHeight="1" x14ac:dyDescent="0.3">
      <c r="A613" s="653" t="s">
        <v>505</v>
      </c>
      <c r="B613" s="654" t="s">
        <v>506</v>
      </c>
      <c r="C613" s="655" t="s">
        <v>515</v>
      </c>
      <c r="D613" s="656" t="s">
        <v>2590</v>
      </c>
      <c r="E613" s="655" t="s">
        <v>2366</v>
      </c>
      <c r="F613" s="656" t="s">
        <v>2594</v>
      </c>
      <c r="G613" s="655" t="s">
        <v>1843</v>
      </c>
      <c r="H613" s="655" t="s">
        <v>2536</v>
      </c>
      <c r="I613" s="655" t="s">
        <v>2536</v>
      </c>
      <c r="J613" s="655" t="s">
        <v>2537</v>
      </c>
      <c r="K613" s="655" t="s">
        <v>2492</v>
      </c>
      <c r="L613" s="657">
        <v>34.659999999999997</v>
      </c>
      <c r="M613" s="657">
        <v>30</v>
      </c>
      <c r="N613" s="658">
        <v>1039.8</v>
      </c>
    </row>
    <row r="614" spans="1:14" ht="14.4" customHeight="1" x14ac:dyDescent="0.3">
      <c r="A614" s="653" t="s">
        <v>505</v>
      </c>
      <c r="B614" s="654" t="s">
        <v>506</v>
      </c>
      <c r="C614" s="655" t="s">
        <v>515</v>
      </c>
      <c r="D614" s="656" t="s">
        <v>2590</v>
      </c>
      <c r="E614" s="655" t="s">
        <v>2366</v>
      </c>
      <c r="F614" s="656" t="s">
        <v>2594</v>
      </c>
      <c r="G614" s="655" t="s">
        <v>1843</v>
      </c>
      <c r="H614" s="655" t="s">
        <v>2538</v>
      </c>
      <c r="I614" s="655" t="s">
        <v>2538</v>
      </c>
      <c r="J614" s="655" t="s">
        <v>2539</v>
      </c>
      <c r="K614" s="655" t="s">
        <v>2540</v>
      </c>
      <c r="L614" s="657">
        <v>937.91176470588209</v>
      </c>
      <c r="M614" s="657">
        <v>17</v>
      </c>
      <c r="N614" s="658">
        <v>15944.499999999996</v>
      </c>
    </row>
    <row r="615" spans="1:14" ht="14.4" customHeight="1" x14ac:dyDescent="0.3">
      <c r="A615" s="653" t="s">
        <v>505</v>
      </c>
      <c r="B615" s="654" t="s">
        <v>506</v>
      </c>
      <c r="C615" s="655" t="s">
        <v>515</v>
      </c>
      <c r="D615" s="656" t="s">
        <v>2590</v>
      </c>
      <c r="E615" s="655" t="s">
        <v>2366</v>
      </c>
      <c r="F615" s="656" t="s">
        <v>2594</v>
      </c>
      <c r="G615" s="655" t="s">
        <v>1843</v>
      </c>
      <c r="H615" s="655" t="s">
        <v>2541</v>
      </c>
      <c r="I615" s="655" t="s">
        <v>2541</v>
      </c>
      <c r="J615" s="655" t="s">
        <v>2542</v>
      </c>
      <c r="K615" s="655" t="s">
        <v>2543</v>
      </c>
      <c r="L615" s="657">
        <v>554.63</v>
      </c>
      <c r="M615" s="657">
        <v>1.5</v>
      </c>
      <c r="N615" s="658">
        <v>831.94499999999994</v>
      </c>
    </row>
    <row r="616" spans="1:14" ht="14.4" customHeight="1" x14ac:dyDescent="0.3">
      <c r="A616" s="653" t="s">
        <v>505</v>
      </c>
      <c r="B616" s="654" t="s">
        <v>506</v>
      </c>
      <c r="C616" s="655" t="s">
        <v>515</v>
      </c>
      <c r="D616" s="656" t="s">
        <v>2590</v>
      </c>
      <c r="E616" s="655" t="s">
        <v>2544</v>
      </c>
      <c r="F616" s="656" t="s">
        <v>2595</v>
      </c>
      <c r="G616" s="655"/>
      <c r="H616" s="655" t="s">
        <v>2545</v>
      </c>
      <c r="I616" s="655" t="s">
        <v>2546</v>
      </c>
      <c r="J616" s="655" t="s">
        <v>2547</v>
      </c>
      <c r="K616" s="655" t="s">
        <v>2548</v>
      </c>
      <c r="L616" s="657">
        <v>765.13</v>
      </c>
      <c r="M616" s="657">
        <v>6</v>
      </c>
      <c r="N616" s="658">
        <v>4590.78</v>
      </c>
    </row>
    <row r="617" spans="1:14" ht="14.4" customHeight="1" x14ac:dyDescent="0.3">
      <c r="A617" s="653" t="s">
        <v>505</v>
      </c>
      <c r="B617" s="654" t="s">
        <v>506</v>
      </c>
      <c r="C617" s="655" t="s">
        <v>515</v>
      </c>
      <c r="D617" s="656" t="s">
        <v>2590</v>
      </c>
      <c r="E617" s="655" t="s">
        <v>2544</v>
      </c>
      <c r="F617" s="656" t="s">
        <v>2595</v>
      </c>
      <c r="G617" s="655" t="s">
        <v>567</v>
      </c>
      <c r="H617" s="655" t="s">
        <v>2549</v>
      </c>
      <c r="I617" s="655" t="s">
        <v>2550</v>
      </c>
      <c r="J617" s="655" t="s">
        <v>2551</v>
      </c>
      <c r="K617" s="655" t="s">
        <v>1420</v>
      </c>
      <c r="L617" s="657">
        <v>75.219770080281478</v>
      </c>
      <c r="M617" s="657">
        <v>4</v>
      </c>
      <c r="N617" s="658">
        <v>300.87908032112591</v>
      </c>
    </row>
    <row r="618" spans="1:14" ht="14.4" customHeight="1" x14ac:dyDescent="0.3">
      <c r="A618" s="653" t="s">
        <v>505</v>
      </c>
      <c r="B618" s="654" t="s">
        <v>506</v>
      </c>
      <c r="C618" s="655" t="s">
        <v>515</v>
      </c>
      <c r="D618" s="656" t="s">
        <v>2590</v>
      </c>
      <c r="E618" s="655" t="s">
        <v>2544</v>
      </c>
      <c r="F618" s="656" t="s">
        <v>2595</v>
      </c>
      <c r="G618" s="655" t="s">
        <v>567</v>
      </c>
      <c r="H618" s="655" t="s">
        <v>2552</v>
      </c>
      <c r="I618" s="655" t="s">
        <v>2553</v>
      </c>
      <c r="J618" s="655" t="s">
        <v>2554</v>
      </c>
      <c r="K618" s="655" t="s">
        <v>2555</v>
      </c>
      <c r="L618" s="657">
        <v>108.82028975965073</v>
      </c>
      <c r="M618" s="657">
        <v>41</v>
      </c>
      <c r="N618" s="658">
        <v>4461.63188014568</v>
      </c>
    </row>
    <row r="619" spans="1:14" ht="14.4" customHeight="1" x14ac:dyDescent="0.3">
      <c r="A619" s="653" t="s">
        <v>505</v>
      </c>
      <c r="B619" s="654" t="s">
        <v>506</v>
      </c>
      <c r="C619" s="655" t="s">
        <v>515</v>
      </c>
      <c r="D619" s="656" t="s">
        <v>2590</v>
      </c>
      <c r="E619" s="655" t="s">
        <v>2544</v>
      </c>
      <c r="F619" s="656" t="s">
        <v>2595</v>
      </c>
      <c r="G619" s="655" t="s">
        <v>567</v>
      </c>
      <c r="H619" s="655" t="s">
        <v>2556</v>
      </c>
      <c r="I619" s="655" t="s">
        <v>2557</v>
      </c>
      <c r="J619" s="655" t="s">
        <v>2558</v>
      </c>
      <c r="K619" s="655" t="s">
        <v>2447</v>
      </c>
      <c r="L619" s="657">
        <v>107.32993751083578</v>
      </c>
      <c r="M619" s="657">
        <v>7</v>
      </c>
      <c r="N619" s="658">
        <v>751.30956257585046</v>
      </c>
    </row>
    <row r="620" spans="1:14" ht="14.4" customHeight="1" x14ac:dyDescent="0.3">
      <c r="A620" s="653" t="s">
        <v>505</v>
      </c>
      <c r="B620" s="654" t="s">
        <v>506</v>
      </c>
      <c r="C620" s="655" t="s">
        <v>515</v>
      </c>
      <c r="D620" s="656" t="s">
        <v>2590</v>
      </c>
      <c r="E620" s="655" t="s">
        <v>2544</v>
      </c>
      <c r="F620" s="656" t="s">
        <v>2595</v>
      </c>
      <c r="G620" s="655" t="s">
        <v>567</v>
      </c>
      <c r="H620" s="655" t="s">
        <v>2559</v>
      </c>
      <c r="I620" s="655" t="s">
        <v>2560</v>
      </c>
      <c r="J620" s="655" t="s">
        <v>2558</v>
      </c>
      <c r="K620" s="655" t="s">
        <v>2561</v>
      </c>
      <c r="L620" s="657">
        <v>125.96999999999993</v>
      </c>
      <c r="M620" s="657">
        <v>2</v>
      </c>
      <c r="N620" s="658">
        <v>251.93999999999986</v>
      </c>
    </row>
    <row r="621" spans="1:14" ht="14.4" customHeight="1" x14ac:dyDescent="0.3">
      <c r="A621" s="653" t="s">
        <v>505</v>
      </c>
      <c r="B621" s="654" t="s">
        <v>506</v>
      </c>
      <c r="C621" s="655" t="s">
        <v>515</v>
      </c>
      <c r="D621" s="656" t="s">
        <v>2590</v>
      </c>
      <c r="E621" s="655" t="s">
        <v>2544</v>
      </c>
      <c r="F621" s="656" t="s">
        <v>2595</v>
      </c>
      <c r="G621" s="655" t="s">
        <v>1843</v>
      </c>
      <c r="H621" s="655" t="s">
        <v>2562</v>
      </c>
      <c r="I621" s="655" t="s">
        <v>2562</v>
      </c>
      <c r="J621" s="655" t="s">
        <v>2563</v>
      </c>
      <c r="K621" s="655" t="s">
        <v>2564</v>
      </c>
      <c r="L621" s="657">
        <v>159.5</v>
      </c>
      <c r="M621" s="657">
        <v>15</v>
      </c>
      <c r="N621" s="658">
        <v>2392.5</v>
      </c>
    </row>
    <row r="622" spans="1:14" ht="14.4" customHeight="1" x14ac:dyDescent="0.3">
      <c r="A622" s="653" t="s">
        <v>505</v>
      </c>
      <c r="B622" s="654" t="s">
        <v>506</v>
      </c>
      <c r="C622" s="655" t="s">
        <v>515</v>
      </c>
      <c r="D622" s="656" t="s">
        <v>2590</v>
      </c>
      <c r="E622" s="655" t="s">
        <v>2544</v>
      </c>
      <c r="F622" s="656" t="s">
        <v>2595</v>
      </c>
      <c r="G622" s="655" t="s">
        <v>1843</v>
      </c>
      <c r="H622" s="655" t="s">
        <v>2565</v>
      </c>
      <c r="I622" s="655" t="s">
        <v>2565</v>
      </c>
      <c r="J622" s="655" t="s">
        <v>2566</v>
      </c>
      <c r="K622" s="655" t="s">
        <v>2567</v>
      </c>
      <c r="L622" s="657">
        <v>285.24</v>
      </c>
      <c r="M622" s="657">
        <v>3</v>
      </c>
      <c r="N622" s="658">
        <v>855.72</v>
      </c>
    </row>
    <row r="623" spans="1:14" ht="14.4" customHeight="1" x14ac:dyDescent="0.3">
      <c r="A623" s="653" t="s">
        <v>505</v>
      </c>
      <c r="B623" s="654" t="s">
        <v>506</v>
      </c>
      <c r="C623" s="655" t="s">
        <v>515</v>
      </c>
      <c r="D623" s="656" t="s">
        <v>2590</v>
      </c>
      <c r="E623" s="655" t="s">
        <v>2568</v>
      </c>
      <c r="F623" s="656" t="s">
        <v>2596</v>
      </c>
      <c r="G623" s="655" t="s">
        <v>567</v>
      </c>
      <c r="H623" s="655" t="s">
        <v>2569</v>
      </c>
      <c r="I623" s="655" t="s">
        <v>2570</v>
      </c>
      <c r="J623" s="655" t="s">
        <v>2571</v>
      </c>
      <c r="K623" s="655" t="s">
        <v>2572</v>
      </c>
      <c r="L623" s="657">
        <v>309.88999999999993</v>
      </c>
      <c r="M623" s="657">
        <v>63</v>
      </c>
      <c r="N623" s="658">
        <v>19523.069999999996</v>
      </c>
    </row>
    <row r="624" spans="1:14" ht="14.4" customHeight="1" x14ac:dyDescent="0.3">
      <c r="A624" s="653" t="s">
        <v>505</v>
      </c>
      <c r="B624" s="654" t="s">
        <v>506</v>
      </c>
      <c r="C624" s="655" t="s">
        <v>515</v>
      </c>
      <c r="D624" s="656" t="s">
        <v>2590</v>
      </c>
      <c r="E624" s="655" t="s">
        <v>2568</v>
      </c>
      <c r="F624" s="656" t="s">
        <v>2596</v>
      </c>
      <c r="G624" s="655" t="s">
        <v>567</v>
      </c>
      <c r="H624" s="655" t="s">
        <v>2573</v>
      </c>
      <c r="I624" s="655" t="s">
        <v>2573</v>
      </c>
      <c r="J624" s="655" t="s">
        <v>2574</v>
      </c>
      <c r="K624" s="655" t="s">
        <v>2575</v>
      </c>
      <c r="L624" s="657">
        <v>3520.7175271877054</v>
      </c>
      <c r="M624" s="657">
        <v>1</v>
      </c>
      <c r="N624" s="658">
        <v>3520.7175271877054</v>
      </c>
    </row>
    <row r="625" spans="1:14" ht="14.4" customHeight="1" x14ac:dyDescent="0.3">
      <c r="A625" s="653" t="s">
        <v>505</v>
      </c>
      <c r="B625" s="654" t="s">
        <v>506</v>
      </c>
      <c r="C625" s="655" t="s">
        <v>518</v>
      </c>
      <c r="D625" s="656" t="s">
        <v>2591</v>
      </c>
      <c r="E625" s="655" t="s">
        <v>521</v>
      </c>
      <c r="F625" s="656" t="s">
        <v>2592</v>
      </c>
      <c r="G625" s="655" t="s">
        <v>567</v>
      </c>
      <c r="H625" s="655" t="s">
        <v>568</v>
      </c>
      <c r="I625" s="655" t="s">
        <v>568</v>
      </c>
      <c r="J625" s="655" t="s">
        <v>569</v>
      </c>
      <c r="K625" s="655" t="s">
        <v>570</v>
      </c>
      <c r="L625" s="657">
        <v>171.6</v>
      </c>
      <c r="M625" s="657">
        <v>7.9999999999999982</v>
      </c>
      <c r="N625" s="658">
        <v>1372.7999999999997</v>
      </c>
    </row>
    <row r="626" spans="1:14" ht="14.4" customHeight="1" x14ac:dyDescent="0.3">
      <c r="A626" s="653" t="s">
        <v>505</v>
      </c>
      <c r="B626" s="654" t="s">
        <v>506</v>
      </c>
      <c r="C626" s="655" t="s">
        <v>518</v>
      </c>
      <c r="D626" s="656" t="s">
        <v>2591</v>
      </c>
      <c r="E626" s="655" t="s">
        <v>521</v>
      </c>
      <c r="F626" s="656" t="s">
        <v>2592</v>
      </c>
      <c r="G626" s="655" t="s">
        <v>567</v>
      </c>
      <c r="H626" s="655" t="s">
        <v>584</v>
      </c>
      <c r="I626" s="655" t="s">
        <v>584</v>
      </c>
      <c r="J626" s="655" t="s">
        <v>569</v>
      </c>
      <c r="K626" s="655" t="s">
        <v>585</v>
      </c>
      <c r="L626" s="657">
        <v>92.95</v>
      </c>
      <c r="M626" s="657">
        <v>2</v>
      </c>
      <c r="N626" s="658">
        <v>185.9</v>
      </c>
    </row>
    <row r="627" spans="1:14" ht="14.4" customHeight="1" x14ac:dyDescent="0.3">
      <c r="A627" s="653" t="s">
        <v>505</v>
      </c>
      <c r="B627" s="654" t="s">
        <v>506</v>
      </c>
      <c r="C627" s="655" t="s">
        <v>518</v>
      </c>
      <c r="D627" s="656" t="s">
        <v>2591</v>
      </c>
      <c r="E627" s="655" t="s">
        <v>521</v>
      </c>
      <c r="F627" s="656" t="s">
        <v>2592</v>
      </c>
      <c r="G627" s="655" t="s">
        <v>567</v>
      </c>
      <c r="H627" s="655" t="s">
        <v>596</v>
      </c>
      <c r="I627" s="655" t="s">
        <v>597</v>
      </c>
      <c r="J627" s="655" t="s">
        <v>598</v>
      </c>
      <c r="K627" s="655" t="s">
        <v>599</v>
      </c>
      <c r="L627" s="657">
        <v>87.029999999999987</v>
      </c>
      <c r="M627" s="657">
        <v>1</v>
      </c>
      <c r="N627" s="658">
        <v>87.029999999999987</v>
      </c>
    </row>
    <row r="628" spans="1:14" ht="14.4" customHeight="1" x14ac:dyDescent="0.3">
      <c r="A628" s="653" t="s">
        <v>505</v>
      </c>
      <c r="B628" s="654" t="s">
        <v>506</v>
      </c>
      <c r="C628" s="655" t="s">
        <v>518</v>
      </c>
      <c r="D628" s="656" t="s">
        <v>2591</v>
      </c>
      <c r="E628" s="655" t="s">
        <v>521</v>
      </c>
      <c r="F628" s="656" t="s">
        <v>2592</v>
      </c>
      <c r="G628" s="655" t="s">
        <v>567</v>
      </c>
      <c r="H628" s="655" t="s">
        <v>604</v>
      </c>
      <c r="I628" s="655" t="s">
        <v>605</v>
      </c>
      <c r="J628" s="655" t="s">
        <v>602</v>
      </c>
      <c r="K628" s="655" t="s">
        <v>606</v>
      </c>
      <c r="L628" s="657">
        <v>100.76</v>
      </c>
      <c r="M628" s="657">
        <v>27</v>
      </c>
      <c r="N628" s="658">
        <v>2720.52</v>
      </c>
    </row>
    <row r="629" spans="1:14" ht="14.4" customHeight="1" x14ac:dyDescent="0.3">
      <c r="A629" s="653" t="s">
        <v>505</v>
      </c>
      <c r="B629" s="654" t="s">
        <v>506</v>
      </c>
      <c r="C629" s="655" t="s">
        <v>518</v>
      </c>
      <c r="D629" s="656" t="s">
        <v>2591</v>
      </c>
      <c r="E629" s="655" t="s">
        <v>521</v>
      </c>
      <c r="F629" s="656" t="s">
        <v>2592</v>
      </c>
      <c r="G629" s="655" t="s">
        <v>567</v>
      </c>
      <c r="H629" s="655" t="s">
        <v>690</v>
      </c>
      <c r="I629" s="655" t="s">
        <v>691</v>
      </c>
      <c r="J629" s="655" t="s">
        <v>692</v>
      </c>
      <c r="K629" s="655" t="s">
        <v>693</v>
      </c>
      <c r="L629" s="657">
        <v>56.880139599360199</v>
      </c>
      <c r="M629" s="657">
        <v>10</v>
      </c>
      <c r="N629" s="658">
        <v>568.801395993602</v>
      </c>
    </row>
    <row r="630" spans="1:14" ht="14.4" customHeight="1" x14ac:dyDescent="0.3">
      <c r="A630" s="653" t="s">
        <v>505</v>
      </c>
      <c r="B630" s="654" t="s">
        <v>506</v>
      </c>
      <c r="C630" s="655" t="s">
        <v>518</v>
      </c>
      <c r="D630" s="656" t="s">
        <v>2591</v>
      </c>
      <c r="E630" s="655" t="s">
        <v>521</v>
      </c>
      <c r="F630" s="656" t="s">
        <v>2592</v>
      </c>
      <c r="G630" s="655" t="s">
        <v>567</v>
      </c>
      <c r="H630" s="655" t="s">
        <v>947</v>
      </c>
      <c r="I630" s="655" t="s">
        <v>948</v>
      </c>
      <c r="J630" s="655" t="s">
        <v>949</v>
      </c>
      <c r="K630" s="655" t="s">
        <v>950</v>
      </c>
      <c r="L630" s="657">
        <v>52.243612903225802</v>
      </c>
      <c r="M630" s="657">
        <v>155</v>
      </c>
      <c r="N630" s="658">
        <v>8097.7599999999993</v>
      </c>
    </row>
    <row r="631" spans="1:14" ht="14.4" customHeight="1" x14ac:dyDescent="0.3">
      <c r="A631" s="653" t="s">
        <v>505</v>
      </c>
      <c r="B631" s="654" t="s">
        <v>506</v>
      </c>
      <c r="C631" s="655" t="s">
        <v>518</v>
      </c>
      <c r="D631" s="656" t="s">
        <v>2591</v>
      </c>
      <c r="E631" s="655" t="s">
        <v>521</v>
      </c>
      <c r="F631" s="656" t="s">
        <v>2592</v>
      </c>
      <c r="G631" s="655" t="s">
        <v>567</v>
      </c>
      <c r="H631" s="655" t="s">
        <v>1116</v>
      </c>
      <c r="I631" s="655" t="s">
        <v>1117</v>
      </c>
      <c r="J631" s="655" t="s">
        <v>1118</v>
      </c>
      <c r="K631" s="655" t="s">
        <v>1119</v>
      </c>
      <c r="L631" s="657">
        <v>1592.8</v>
      </c>
      <c r="M631" s="657">
        <v>1</v>
      </c>
      <c r="N631" s="658">
        <v>1592.8</v>
      </c>
    </row>
    <row r="632" spans="1:14" ht="14.4" customHeight="1" x14ac:dyDescent="0.3">
      <c r="A632" s="653" t="s">
        <v>505</v>
      </c>
      <c r="B632" s="654" t="s">
        <v>506</v>
      </c>
      <c r="C632" s="655" t="s">
        <v>518</v>
      </c>
      <c r="D632" s="656" t="s">
        <v>2591</v>
      </c>
      <c r="E632" s="655" t="s">
        <v>521</v>
      </c>
      <c r="F632" s="656" t="s">
        <v>2592</v>
      </c>
      <c r="G632" s="655" t="s">
        <v>567</v>
      </c>
      <c r="H632" s="655" t="s">
        <v>2576</v>
      </c>
      <c r="I632" s="655" t="s">
        <v>2577</v>
      </c>
      <c r="J632" s="655" t="s">
        <v>2578</v>
      </c>
      <c r="K632" s="655" t="s">
        <v>2579</v>
      </c>
      <c r="L632" s="657">
        <v>52.17000000000003</v>
      </c>
      <c r="M632" s="657">
        <v>1</v>
      </c>
      <c r="N632" s="658">
        <v>52.17000000000003</v>
      </c>
    </row>
    <row r="633" spans="1:14" ht="14.4" customHeight="1" x14ac:dyDescent="0.3">
      <c r="A633" s="653" t="s">
        <v>505</v>
      </c>
      <c r="B633" s="654" t="s">
        <v>506</v>
      </c>
      <c r="C633" s="655" t="s">
        <v>518</v>
      </c>
      <c r="D633" s="656" t="s">
        <v>2591</v>
      </c>
      <c r="E633" s="655" t="s">
        <v>521</v>
      </c>
      <c r="F633" s="656" t="s">
        <v>2592</v>
      </c>
      <c r="G633" s="655" t="s">
        <v>567</v>
      </c>
      <c r="H633" s="655" t="s">
        <v>2580</v>
      </c>
      <c r="I633" s="655" t="s">
        <v>2581</v>
      </c>
      <c r="J633" s="655" t="s">
        <v>2582</v>
      </c>
      <c r="K633" s="655" t="s">
        <v>2583</v>
      </c>
      <c r="L633" s="657">
        <v>278.32</v>
      </c>
      <c r="M633" s="657">
        <v>1</v>
      </c>
      <c r="N633" s="658">
        <v>278.32</v>
      </c>
    </row>
    <row r="634" spans="1:14" ht="14.4" customHeight="1" x14ac:dyDescent="0.3">
      <c r="A634" s="653" t="s">
        <v>505</v>
      </c>
      <c r="B634" s="654" t="s">
        <v>506</v>
      </c>
      <c r="C634" s="655" t="s">
        <v>518</v>
      </c>
      <c r="D634" s="656" t="s">
        <v>2591</v>
      </c>
      <c r="E634" s="655" t="s">
        <v>521</v>
      </c>
      <c r="F634" s="656" t="s">
        <v>2592</v>
      </c>
      <c r="G634" s="655" t="s">
        <v>567</v>
      </c>
      <c r="H634" s="655" t="s">
        <v>2584</v>
      </c>
      <c r="I634" s="655" t="s">
        <v>1015</v>
      </c>
      <c r="J634" s="655" t="s">
        <v>2585</v>
      </c>
      <c r="K634" s="655"/>
      <c r="L634" s="657">
        <v>82.58</v>
      </c>
      <c r="M634" s="657">
        <v>5</v>
      </c>
      <c r="N634" s="658">
        <v>412.9</v>
      </c>
    </row>
    <row r="635" spans="1:14" ht="14.4" customHeight="1" x14ac:dyDescent="0.3">
      <c r="A635" s="653" t="s">
        <v>505</v>
      </c>
      <c r="B635" s="654" t="s">
        <v>506</v>
      </c>
      <c r="C635" s="655" t="s">
        <v>518</v>
      </c>
      <c r="D635" s="656" t="s">
        <v>2591</v>
      </c>
      <c r="E635" s="655" t="s">
        <v>521</v>
      </c>
      <c r="F635" s="656" t="s">
        <v>2592</v>
      </c>
      <c r="G635" s="655" t="s">
        <v>567</v>
      </c>
      <c r="H635" s="655" t="s">
        <v>1777</v>
      </c>
      <c r="I635" s="655" t="s">
        <v>1777</v>
      </c>
      <c r="J635" s="655" t="s">
        <v>1778</v>
      </c>
      <c r="K635" s="655" t="s">
        <v>1779</v>
      </c>
      <c r="L635" s="657">
        <v>1376.9536656322894</v>
      </c>
      <c r="M635" s="657">
        <v>2</v>
      </c>
      <c r="N635" s="658">
        <v>2753.9073312645787</v>
      </c>
    </row>
    <row r="636" spans="1:14" ht="14.4" customHeight="1" x14ac:dyDescent="0.3">
      <c r="A636" s="653" t="s">
        <v>505</v>
      </c>
      <c r="B636" s="654" t="s">
        <v>506</v>
      </c>
      <c r="C636" s="655" t="s">
        <v>518</v>
      </c>
      <c r="D636" s="656" t="s">
        <v>2591</v>
      </c>
      <c r="E636" s="655" t="s">
        <v>521</v>
      </c>
      <c r="F636" s="656" t="s">
        <v>2592</v>
      </c>
      <c r="G636" s="655" t="s">
        <v>567</v>
      </c>
      <c r="H636" s="655" t="s">
        <v>2586</v>
      </c>
      <c r="I636" s="655" t="s">
        <v>2586</v>
      </c>
      <c r="J636" s="655" t="s">
        <v>569</v>
      </c>
      <c r="K636" s="655" t="s">
        <v>2587</v>
      </c>
      <c r="L636" s="657">
        <v>100</v>
      </c>
      <c r="M636" s="657">
        <v>1</v>
      </c>
      <c r="N636" s="658">
        <v>100</v>
      </c>
    </row>
    <row r="637" spans="1:14" ht="14.4" customHeight="1" thickBot="1" x14ac:dyDescent="0.35">
      <c r="A637" s="659" t="s">
        <v>505</v>
      </c>
      <c r="B637" s="660" t="s">
        <v>506</v>
      </c>
      <c r="C637" s="661" t="s">
        <v>518</v>
      </c>
      <c r="D637" s="662" t="s">
        <v>2591</v>
      </c>
      <c r="E637" s="661" t="s">
        <v>521</v>
      </c>
      <c r="F637" s="662" t="s">
        <v>2592</v>
      </c>
      <c r="G637" s="661" t="s">
        <v>567</v>
      </c>
      <c r="H637" s="661" t="s">
        <v>2588</v>
      </c>
      <c r="I637" s="661" t="s">
        <v>2588</v>
      </c>
      <c r="J637" s="661" t="s">
        <v>569</v>
      </c>
      <c r="K637" s="661" t="s">
        <v>2589</v>
      </c>
      <c r="L637" s="663">
        <v>0</v>
      </c>
      <c r="M637" s="663">
        <v>0</v>
      </c>
      <c r="N637" s="66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5" t="s">
        <v>185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thickBot="1" x14ac:dyDescent="0.35">
      <c r="A5" s="676" t="s">
        <v>2597</v>
      </c>
      <c r="B5" s="645">
        <v>19439.202013805574</v>
      </c>
      <c r="C5" s="669">
        <v>4.5107930537343278E-2</v>
      </c>
      <c r="D5" s="645">
        <v>411509.45340527949</v>
      </c>
      <c r="E5" s="669">
        <v>0.9548920694626567</v>
      </c>
      <c r="F5" s="646">
        <v>430948.65541908506</v>
      </c>
    </row>
    <row r="6" spans="1:6" ht="14.4" customHeight="1" thickBot="1" x14ac:dyDescent="0.35">
      <c r="A6" s="672" t="s">
        <v>3</v>
      </c>
      <c r="B6" s="673">
        <v>19439.202013805574</v>
      </c>
      <c r="C6" s="674">
        <v>4.5107930537343278E-2</v>
      </c>
      <c r="D6" s="673">
        <v>411509.45340527949</v>
      </c>
      <c r="E6" s="674">
        <v>0.9548920694626567</v>
      </c>
      <c r="F6" s="675">
        <v>430948.65541908506</v>
      </c>
    </row>
    <row r="7" spans="1:6" ht="14.4" customHeight="1" thickBot="1" x14ac:dyDescent="0.35"/>
    <row r="8" spans="1:6" ht="14.4" customHeight="1" x14ac:dyDescent="0.3">
      <c r="A8" s="682" t="s">
        <v>2598</v>
      </c>
      <c r="B8" s="651">
        <v>8443.0499999999993</v>
      </c>
      <c r="C8" s="670">
        <v>1</v>
      </c>
      <c r="D8" s="651"/>
      <c r="E8" s="670">
        <v>0</v>
      </c>
      <c r="F8" s="652">
        <v>8443.0499999999993</v>
      </c>
    </row>
    <row r="9" spans="1:6" ht="14.4" customHeight="1" x14ac:dyDescent="0.3">
      <c r="A9" s="683" t="s">
        <v>2599</v>
      </c>
      <c r="B9" s="657">
        <v>5614.832794115533</v>
      </c>
      <c r="C9" s="678">
        <v>1</v>
      </c>
      <c r="D9" s="657"/>
      <c r="E9" s="678">
        <v>0</v>
      </c>
      <c r="F9" s="658">
        <v>5614.832794115533</v>
      </c>
    </row>
    <row r="10" spans="1:6" ht="14.4" customHeight="1" x14ac:dyDescent="0.3">
      <c r="A10" s="683" t="s">
        <v>2600</v>
      </c>
      <c r="B10" s="657">
        <v>1314.48</v>
      </c>
      <c r="C10" s="678">
        <v>0.29510853105801399</v>
      </c>
      <c r="D10" s="657">
        <v>3139.7456887232865</v>
      </c>
      <c r="E10" s="678">
        <v>0.70489146894198584</v>
      </c>
      <c r="F10" s="658">
        <v>4454.225688723287</v>
      </c>
    </row>
    <row r="11" spans="1:6" ht="14.4" customHeight="1" x14ac:dyDescent="0.3">
      <c r="A11" s="683" t="s">
        <v>2601</v>
      </c>
      <c r="B11" s="657">
        <v>781.06399999999996</v>
      </c>
      <c r="C11" s="678">
        <v>1</v>
      </c>
      <c r="D11" s="657"/>
      <c r="E11" s="678">
        <v>0</v>
      </c>
      <c r="F11" s="658">
        <v>781.06399999999996</v>
      </c>
    </row>
    <row r="12" spans="1:6" ht="14.4" customHeight="1" x14ac:dyDescent="0.3">
      <c r="A12" s="683" t="s">
        <v>2602</v>
      </c>
      <c r="B12" s="657">
        <v>753.13283431491107</v>
      </c>
      <c r="C12" s="678">
        <v>1.2329918428845647E-2</v>
      </c>
      <c r="D12" s="657">
        <v>60328.604134274334</v>
      </c>
      <c r="E12" s="678">
        <v>0.98767008157115432</v>
      </c>
      <c r="F12" s="658">
        <v>61081.736968589248</v>
      </c>
    </row>
    <row r="13" spans="1:6" ht="14.4" customHeight="1" x14ac:dyDescent="0.3">
      <c r="A13" s="683" t="s">
        <v>2603</v>
      </c>
      <c r="B13" s="657">
        <v>747.54</v>
      </c>
      <c r="C13" s="678">
        <v>1</v>
      </c>
      <c r="D13" s="657"/>
      <c r="E13" s="678">
        <v>0</v>
      </c>
      <c r="F13" s="658">
        <v>747.54</v>
      </c>
    </row>
    <row r="14" spans="1:6" ht="14.4" customHeight="1" x14ac:dyDescent="0.3">
      <c r="A14" s="683" t="s">
        <v>2604</v>
      </c>
      <c r="B14" s="657">
        <v>555.62240331373721</v>
      </c>
      <c r="C14" s="678">
        <v>1</v>
      </c>
      <c r="D14" s="657"/>
      <c r="E14" s="678">
        <v>0</v>
      </c>
      <c r="F14" s="658">
        <v>555.62240331373721</v>
      </c>
    </row>
    <row r="15" spans="1:6" ht="14.4" customHeight="1" x14ac:dyDescent="0.3">
      <c r="A15" s="683" t="s">
        <v>2605</v>
      </c>
      <c r="B15" s="657">
        <v>459.82028590915689</v>
      </c>
      <c r="C15" s="678">
        <v>5.6046873313801496E-2</v>
      </c>
      <c r="D15" s="657">
        <v>7744.3891324229544</v>
      </c>
      <c r="E15" s="678">
        <v>0.94395312668619846</v>
      </c>
      <c r="F15" s="658">
        <v>8204.2094183321115</v>
      </c>
    </row>
    <row r="16" spans="1:6" ht="14.4" customHeight="1" x14ac:dyDescent="0.3">
      <c r="A16" s="683" t="s">
        <v>2606</v>
      </c>
      <c r="B16" s="657">
        <v>245.62999999999997</v>
      </c>
      <c r="C16" s="678">
        <v>1.7018278102696158E-2</v>
      </c>
      <c r="D16" s="657">
        <v>14187.675092192936</v>
      </c>
      <c r="E16" s="678">
        <v>0.98298172189730393</v>
      </c>
      <c r="F16" s="658">
        <v>14433.305092192935</v>
      </c>
    </row>
    <row r="17" spans="1:6" ht="14.4" customHeight="1" x14ac:dyDescent="0.3">
      <c r="A17" s="683" t="s">
        <v>2607</v>
      </c>
      <c r="B17" s="657">
        <v>183.03000000000003</v>
      </c>
      <c r="C17" s="678">
        <v>1</v>
      </c>
      <c r="D17" s="657"/>
      <c r="E17" s="678">
        <v>0</v>
      </c>
      <c r="F17" s="658">
        <v>183.03000000000003</v>
      </c>
    </row>
    <row r="18" spans="1:6" ht="14.4" customHeight="1" x14ac:dyDescent="0.3">
      <c r="A18" s="683" t="s">
        <v>2608</v>
      </c>
      <c r="B18" s="657">
        <v>137.02000000000001</v>
      </c>
      <c r="C18" s="678">
        <v>9.1461425132734392E-2</v>
      </c>
      <c r="D18" s="657">
        <v>1361.0979202177118</v>
      </c>
      <c r="E18" s="678">
        <v>0.90853857486726564</v>
      </c>
      <c r="F18" s="658">
        <v>1498.1179202177118</v>
      </c>
    </row>
    <row r="19" spans="1:6" ht="14.4" customHeight="1" x14ac:dyDescent="0.3">
      <c r="A19" s="683" t="s">
        <v>2609</v>
      </c>
      <c r="B19" s="657">
        <v>103.31969817937053</v>
      </c>
      <c r="C19" s="678">
        <v>9.6227720297873243E-2</v>
      </c>
      <c r="D19" s="657">
        <v>970.38024877504188</v>
      </c>
      <c r="E19" s="678">
        <v>0.90377227970212681</v>
      </c>
      <c r="F19" s="658">
        <v>1073.6999469544123</v>
      </c>
    </row>
    <row r="20" spans="1:6" ht="14.4" customHeight="1" x14ac:dyDescent="0.3">
      <c r="A20" s="683" t="s">
        <v>2610</v>
      </c>
      <c r="B20" s="657">
        <v>100.65999797286392</v>
      </c>
      <c r="C20" s="678">
        <v>3.0601621380044911E-2</v>
      </c>
      <c r="D20" s="657">
        <v>3188.7081280736716</v>
      </c>
      <c r="E20" s="678">
        <v>0.96939837861995504</v>
      </c>
      <c r="F20" s="658">
        <v>3289.3681260465355</v>
      </c>
    </row>
    <row r="21" spans="1:6" ht="14.4" customHeight="1" x14ac:dyDescent="0.3">
      <c r="A21" s="683" t="s">
        <v>2611</v>
      </c>
      <c r="B21" s="657"/>
      <c r="C21" s="678">
        <v>0</v>
      </c>
      <c r="D21" s="657">
        <v>126.06</v>
      </c>
      <c r="E21" s="678">
        <v>1</v>
      </c>
      <c r="F21" s="658">
        <v>126.06</v>
      </c>
    </row>
    <row r="22" spans="1:6" ht="14.4" customHeight="1" x14ac:dyDescent="0.3">
      <c r="A22" s="683" t="s">
        <v>2612</v>
      </c>
      <c r="B22" s="657"/>
      <c r="C22" s="678">
        <v>0</v>
      </c>
      <c r="D22" s="657">
        <v>427.02000000000004</v>
      </c>
      <c r="E22" s="678">
        <v>1</v>
      </c>
      <c r="F22" s="658">
        <v>427.02000000000004</v>
      </c>
    </row>
    <row r="23" spans="1:6" ht="14.4" customHeight="1" x14ac:dyDescent="0.3">
      <c r="A23" s="683" t="s">
        <v>2613</v>
      </c>
      <c r="B23" s="657"/>
      <c r="C23" s="678">
        <v>0</v>
      </c>
      <c r="D23" s="657">
        <v>632.47999681570877</v>
      </c>
      <c r="E23" s="678">
        <v>1</v>
      </c>
      <c r="F23" s="658">
        <v>632.47999681570877</v>
      </c>
    </row>
    <row r="24" spans="1:6" ht="14.4" customHeight="1" x14ac:dyDescent="0.3">
      <c r="A24" s="683" t="s">
        <v>2614</v>
      </c>
      <c r="B24" s="657"/>
      <c r="C24" s="678">
        <v>0</v>
      </c>
      <c r="D24" s="657">
        <v>415.01999999999992</v>
      </c>
      <c r="E24" s="678">
        <v>1</v>
      </c>
      <c r="F24" s="658">
        <v>415.01999999999992</v>
      </c>
    </row>
    <row r="25" spans="1:6" ht="14.4" customHeight="1" x14ac:dyDescent="0.3">
      <c r="A25" s="683" t="s">
        <v>2615</v>
      </c>
      <c r="B25" s="657"/>
      <c r="C25" s="678">
        <v>0</v>
      </c>
      <c r="D25" s="657">
        <v>886.38998993343114</v>
      </c>
      <c r="E25" s="678">
        <v>1</v>
      </c>
      <c r="F25" s="658">
        <v>886.38998993343114</v>
      </c>
    </row>
    <row r="26" spans="1:6" ht="14.4" customHeight="1" x14ac:dyDescent="0.3">
      <c r="A26" s="683" t="s">
        <v>2616</v>
      </c>
      <c r="B26" s="657"/>
      <c r="C26" s="678">
        <v>0</v>
      </c>
      <c r="D26" s="657">
        <v>536.94000000000005</v>
      </c>
      <c r="E26" s="678">
        <v>1</v>
      </c>
      <c r="F26" s="658">
        <v>536.94000000000005</v>
      </c>
    </row>
    <row r="27" spans="1:6" ht="14.4" customHeight="1" x14ac:dyDescent="0.3">
      <c r="A27" s="683" t="s">
        <v>2617</v>
      </c>
      <c r="B27" s="657"/>
      <c r="C27" s="678">
        <v>0</v>
      </c>
      <c r="D27" s="657">
        <v>693.19999999999993</v>
      </c>
      <c r="E27" s="678">
        <v>1</v>
      </c>
      <c r="F27" s="658">
        <v>693.19999999999993</v>
      </c>
    </row>
    <row r="28" spans="1:6" ht="14.4" customHeight="1" x14ac:dyDescent="0.3">
      <c r="A28" s="683" t="s">
        <v>2618</v>
      </c>
      <c r="B28" s="657"/>
      <c r="C28" s="678">
        <v>0</v>
      </c>
      <c r="D28" s="657">
        <v>1641.7003817942448</v>
      </c>
      <c r="E28" s="678">
        <v>1</v>
      </c>
      <c r="F28" s="658">
        <v>1641.7003817942448</v>
      </c>
    </row>
    <row r="29" spans="1:6" ht="14.4" customHeight="1" x14ac:dyDescent="0.3">
      <c r="A29" s="683" t="s">
        <v>2619</v>
      </c>
      <c r="B29" s="657"/>
      <c r="C29" s="678">
        <v>0</v>
      </c>
      <c r="D29" s="657">
        <v>358.57000000000011</v>
      </c>
      <c r="E29" s="678">
        <v>1</v>
      </c>
      <c r="F29" s="658">
        <v>358.57000000000011</v>
      </c>
    </row>
    <row r="30" spans="1:6" ht="14.4" customHeight="1" x14ac:dyDescent="0.3">
      <c r="A30" s="683" t="s">
        <v>2620</v>
      </c>
      <c r="B30" s="657"/>
      <c r="C30" s="678">
        <v>0</v>
      </c>
      <c r="D30" s="657">
        <v>318.34999799179394</v>
      </c>
      <c r="E30" s="678">
        <v>1</v>
      </c>
      <c r="F30" s="658">
        <v>318.34999799179394</v>
      </c>
    </row>
    <row r="31" spans="1:6" ht="14.4" customHeight="1" x14ac:dyDescent="0.3">
      <c r="A31" s="683" t="s">
        <v>2621</v>
      </c>
      <c r="B31" s="657"/>
      <c r="C31" s="678">
        <v>0</v>
      </c>
      <c r="D31" s="657">
        <v>586.69072510986211</v>
      </c>
      <c r="E31" s="678">
        <v>1</v>
      </c>
      <c r="F31" s="658">
        <v>586.69072510986211</v>
      </c>
    </row>
    <row r="32" spans="1:6" ht="14.4" customHeight="1" x14ac:dyDescent="0.3">
      <c r="A32" s="683" t="s">
        <v>2622</v>
      </c>
      <c r="B32" s="657"/>
      <c r="C32" s="678">
        <v>0</v>
      </c>
      <c r="D32" s="657">
        <v>234.84000000000006</v>
      </c>
      <c r="E32" s="678">
        <v>1</v>
      </c>
      <c r="F32" s="658">
        <v>234.84000000000006</v>
      </c>
    </row>
    <row r="33" spans="1:6" ht="14.4" customHeight="1" x14ac:dyDescent="0.3">
      <c r="A33" s="683" t="s">
        <v>2623</v>
      </c>
      <c r="B33" s="657"/>
      <c r="C33" s="678">
        <v>0</v>
      </c>
      <c r="D33" s="657">
        <v>308.83199999999988</v>
      </c>
      <c r="E33" s="678">
        <v>1</v>
      </c>
      <c r="F33" s="658">
        <v>308.83199999999988</v>
      </c>
    </row>
    <row r="34" spans="1:6" ht="14.4" customHeight="1" x14ac:dyDescent="0.3">
      <c r="A34" s="683" t="s">
        <v>2624</v>
      </c>
      <c r="B34" s="657"/>
      <c r="C34" s="678">
        <v>0</v>
      </c>
      <c r="D34" s="657">
        <v>114.90015527735537</v>
      </c>
      <c r="E34" s="678">
        <v>1</v>
      </c>
      <c r="F34" s="658">
        <v>114.90015527735537</v>
      </c>
    </row>
    <row r="35" spans="1:6" ht="14.4" customHeight="1" x14ac:dyDescent="0.3">
      <c r="A35" s="683" t="s">
        <v>2625</v>
      </c>
      <c r="B35" s="657"/>
      <c r="C35" s="678">
        <v>0</v>
      </c>
      <c r="D35" s="657">
        <v>869.5300000000002</v>
      </c>
      <c r="E35" s="678">
        <v>1</v>
      </c>
      <c r="F35" s="658">
        <v>869.5300000000002</v>
      </c>
    </row>
    <row r="36" spans="1:6" ht="14.4" customHeight="1" x14ac:dyDescent="0.3">
      <c r="A36" s="683" t="s">
        <v>2626</v>
      </c>
      <c r="B36" s="657"/>
      <c r="C36" s="678">
        <v>0</v>
      </c>
      <c r="D36" s="657">
        <v>174603.46959397197</v>
      </c>
      <c r="E36" s="678">
        <v>1</v>
      </c>
      <c r="F36" s="658">
        <v>174603.46959397197</v>
      </c>
    </row>
    <row r="37" spans="1:6" ht="14.4" customHeight="1" x14ac:dyDescent="0.3">
      <c r="A37" s="683" t="s">
        <v>2627</v>
      </c>
      <c r="B37" s="657"/>
      <c r="C37" s="678">
        <v>0</v>
      </c>
      <c r="D37" s="657">
        <v>577.79999999999995</v>
      </c>
      <c r="E37" s="678">
        <v>1</v>
      </c>
      <c r="F37" s="658">
        <v>577.79999999999995</v>
      </c>
    </row>
    <row r="38" spans="1:6" ht="14.4" customHeight="1" x14ac:dyDescent="0.3">
      <c r="A38" s="683" t="s">
        <v>2628</v>
      </c>
      <c r="B38" s="657"/>
      <c r="C38" s="678">
        <v>0</v>
      </c>
      <c r="D38" s="657">
        <v>853.90000000000009</v>
      </c>
      <c r="E38" s="678">
        <v>1</v>
      </c>
      <c r="F38" s="658">
        <v>853.90000000000009</v>
      </c>
    </row>
    <row r="39" spans="1:6" ht="14.4" customHeight="1" x14ac:dyDescent="0.3">
      <c r="A39" s="683" t="s">
        <v>2629</v>
      </c>
      <c r="B39" s="657"/>
      <c r="C39" s="678">
        <v>0</v>
      </c>
      <c r="D39" s="657">
        <v>1330.8200000000002</v>
      </c>
      <c r="E39" s="678">
        <v>1</v>
      </c>
      <c r="F39" s="658">
        <v>1330.8200000000002</v>
      </c>
    </row>
    <row r="40" spans="1:6" ht="14.4" customHeight="1" x14ac:dyDescent="0.3">
      <c r="A40" s="683" t="s">
        <v>2630</v>
      </c>
      <c r="B40" s="657"/>
      <c r="C40" s="678">
        <v>0</v>
      </c>
      <c r="D40" s="657">
        <v>2943.0392940607753</v>
      </c>
      <c r="E40" s="678">
        <v>1</v>
      </c>
      <c r="F40" s="658">
        <v>2943.0392940607753</v>
      </c>
    </row>
    <row r="41" spans="1:6" ht="14.4" customHeight="1" x14ac:dyDescent="0.3">
      <c r="A41" s="683" t="s">
        <v>2631</v>
      </c>
      <c r="B41" s="657"/>
      <c r="C41" s="678">
        <v>0</v>
      </c>
      <c r="D41" s="657">
        <v>612.71949131978192</v>
      </c>
      <c r="E41" s="678">
        <v>1</v>
      </c>
      <c r="F41" s="658">
        <v>612.71949131978192</v>
      </c>
    </row>
    <row r="42" spans="1:6" ht="14.4" customHeight="1" x14ac:dyDescent="0.3">
      <c r="A42" s="683" t="s">
        <v>2632</v>
      </c>
      <c r="B42" s="657"/>
      <c r="C42" s="678">
        <v>0</v>
      </c>
      <c r="D42" s="657">
        <v>604.61999999999989</v>
      </c>
      <c r="E42" s="678">
        <v>1</v>
      </c>
      <c r="F42" s="658">
        <v>604.61999999999989</v>
      </c>
    </row>
    <row r="43" spans="1:6" ht="14.4" customHeight="1" x14ac:dyDescent="0.3">
      <c r="A43" s="683" t="s">
        <v>2633</v>
      </c>
      <c r="B43" s="657"/>
      <c r="C43" s="678">
        <v>0</v>
      </c>
      <c r="D43" s="657">
        <v>2952.1966132130165</v>
      </c>
      <c r="E43" s="678">
        <v>1</v>
      </c>
      <c r="F43" s="658">
        <v>2952.1966132130165</v>
      </c>
    </row>
    <row r="44" spans="1:6" ht="14.4" customHeight="1" x14ac:dyDescent="0.3">
      <c r="A44" s="683" t="s">
        <v>2634</v>
      </c>
      <c r="B44" s="657"/>
      <c r="C44" s="678">
        <v>0</v>
      </c>
      <c r="D44" s="657">
        <v>569.47000672735408</v>
      </c>
      <c r="E44" s="678">
        <v>1</v>
      </c>
      <c r="F44" s="658">
        <v>569.47000672735408</v>
      </c>
    </row>
    <row r="45" spans="1:6" ht="14.4" customHeight="1" x14ac:dyDescent="0.3">
      <c r="A45" s="683" t="s">
        <v>2635</v>
      </c>
      <c r="B45" s="657"/>
      <c r="C45" s="678">
        <v>0</v>
      </c>
      <c r="D45" s="657">
        <v>142.88</v>
      </c>
      <c r="E45" s="678">
        <v>1</v>
      </c>
      <c r="F45" s="658">
        <v>142.88</v>
      </c>
    </row>
    <row r="46" spans="1:6" ht="14.4" customHeight="1" x14ac:dyDescent="0.3">
      <c r="A46" s="683" t="s">
        <v>2636</v>
      </c>
      <c r="B46" s="657"/>
      <c r="C46" s="678">
        <v>0</v>
      </c>
      <c r="D46" s="657">
        <v>638.20862183764871</v>
      </c>
      <c r="E46" s="678">
        <v>1</v>
      </c>
      <c r="F46" s="658">
        <v>638.20862183764871</v>
      </c>
    </row>
    <row r="47" spans="1:6" ht="14.4" customHeight="1" x14ac:dyDescent="0.3">
      <c r="A47" s="683" t="s">
        <v>2637</v>
      </c>
      <c r="B47" s="657"/>
      <c r="C47" s="678">
        <v>0</v>
      </c>
      <c r="D47" s="657">
        <v>2592.42</v>
      </c>
      <c r="E47" s="678">
        <v>1</v>
      </c>
      <c r="F47" s="658">
        <v>2592.42</v>
      </c>
    </row>
    <row r="48" spans="1:6" ht="14.4" customHeight="1" x14ac:dyDescent="0.3">
      <c r="A48" s="683" t="s">
        <v>2638</v>
      </c>
      <c r="B48" s="657"/>
      <c r="C48" s="678">
        <v>0</v>
      </c>
      <c r="D48" s="657">
        <v>27.759999999999994</v>
      </c>
      <c r="E48" s="678">
        <v>1</v>
      </c>
      <c r="F48" s="658">
        <v>27.759999999999994</v>
      </c>
    </row>
    <row r="49" spans="1:6" ht="14.4" customHeight="1" x14ac:dyDescent="0.3">
      <c r="A49" s="683" t="s">
        <v>2639</v>
      </c>
      <c r="B49" s="657"/>
      <c r="C49" s="678">
        <v>0</v>
      </c>
      <c r="D49" s="657">
        <v>14.399999999999997</v>
      </c>
      <c r="E49" s="678">
        <v>1</v>
      </c>
      <c r="F49" s="658">
        <v>14.399999999999997</v>
      </c>
    </row>
    <row r="50" spans="1:6" ht="14.4" customHeight="1" x14ac:dyDescent="0.3">
      <c r="A50" s="683" t="s">
        <v>2640</v>
      </c>
      <c r="B50" s="657"/>
      <c r="C50" s="678">
        <v>0</v>
      </c>
      <c r="D50" s="657">
        <v>10713.92</v>
      </c>
      <c r="E50" s="678">
        <v>1</v>
      </c>
      <c r="F50" s="658">
        <v>10713.92</v>
      </c>
    </row>
    <row r="51" spans="1:6" ht="14.4" customHeight="1" x14ac:dyDescent="0.3">
      <c r="A51" s="683" t="s">
        <v>2641</v>
      </c>
      <c r="B51" s="657"/>
      <c r="C51" s="678">
        <v>0</v>
      </c>
      <c r="D51" s="657">
        <v>280.52</v>
      </c>
      <c r="E51" s="678">
        <v>1</v>
      </c>
      <c r="F51" s="658">
        <v>280.52</v>
      </c>
    </row>
    <row r="52" spans="1:6" ht="14.4" customHeight="1" x14ac:dyDescent="0.3">
      <c r="A52" s="683" t="s">
        <v>2642</v>
      </c>
      <c r="B52" s="657"/>
      <c r="C52" s="678">
        <v>0</v>
      </c>
      <c r="D52" s="657">
        <v>263.28024002693707</v>
      </c>
      <c r="E52" s="678">
        <v>1</v>
      </c>
      <c r="F52" s="658">
        <v>263.28024002693707</v>
      </c>
    </row>
    <row r="53" spans="1:6" ht="14.4" customHeight="1" x14ac:dyDescent="0.3">
      <c r="A53" s="683" t="s">
        <v>2643</v>
      </c>
      <c r="B53" s="657"/>
      <c r="C53" s="678">
        <v>0</v>
      </c>
      <c r="D53" s="657">
        <v>118.10000000000008</v>
      </c>
      <c r="E53" s="678">
        <v>1</v>
      </c>
      <c r="F53" s="658">
        <v>118.10000000000008</v>
      </c>
    </row>
    <row r="54" spans="1:6" ht="14.4" customHeight="1" x14ac:dyDescent="0.3">
      <c r="A54" s="683" t="s">
        <v>2644</v>
      </c>
      <c r="B54" s="657"/>
      <c r="C54" s="678">
        <v>0</v>
      </c>
      <c r="D54" s="657">
        <v>72.489999999999995</v>
      </c>
      <c r="E54" s="678">
        <v>1</v>
      </c>
      <c r="F54" s="658">
        <v>72.489999999999995</v>
      </c>
    </row>
    <row r="55" spans="1:6" ht="14.4" customHeight="1" x14ac:dyDescent="0.3">
      <c r="A55" s="683" t="s">
        <v>2645</v>
      </c>
      <c r="B55" s="657"/>
      <c r="C55" s="678">
        <v>0</v>
      </c>
      <c r="D55" s="657">
        <v>3714.8388814736036</v>
      </c>
      <c r="E55" s="678">
        <v>1</v>
      </c>
      <c r="F55" s="658">
        <v>3714.8388814736036</v>
      </c>
    </row>
    <row r="56" spans="1:6" ht="14.4" customHeight="1" x14ac:dyDescent="0.3">
      <c r="A56" s="683" t="s">
        <v>2646</v>
      </c>
      <c r="B56" s="657"/>
      <c r="C56" s="678">
        <v>0</v>
      </c>
      <c r="D56" s="657">
        <v>2994.2</v>
      </c>
      <c r="E56" s="678">
        <v>1</v>
      </c>
      <c r="F56" s="658">
        <v>2994.2</v>
      </c>
    </row>
    <row r="57" spans="1:6" ht="14.4" customHeight="1" x14ac:dyDescent="0.3">
      <c r="A57" s="683" t="s">
        <v>2647</v>
      </c>
      <c r="B57" s="657"/>
      <c r="C57" s="678">
        <v>0</v>
      </c>
      <c r="D57" s="657">
        <v>1276.719665518822</v>
      </c>
      <c r="E57" s="678">
        <v>1</v>
      </c>
      <c r="F57" s="658">
        <v>1276.719665518822</v>
      </c>
    </row>
    <row r="58" spans="1:6" ht="14.4" customHeight="1" x14ac:dyDescent="0.3">
      <c r="A58" s="683" t="s">
        <v>2648</v>
      </c>
      <c r="B58" s="657"/>
      <c r="C58" s="678">
        <v>0</v>
      </c>
      <c r="D58" s="657">
        <v>1977.8</v>
      </c>
      <c r="E58" s="678">
        <v>1</v>
      </c>
      <c r="F58" s="658">
        <v>1977.8</v>
      </c>
    </row>
    <row r="59" spans="1:6" ht="14.4" customHeight="1" x14ac:dyDescent="0.3">
      <c r="A59" s="683" t="s">
        <v>2649</v>
      </c>
      <c r="B59" s="657"/>
      <c r="C59" s="678">
        <v>0</v>
      </c>
      <c r="D59" s="657">
        <v>168.54000000000008</v>
      </c>
      <c r="E59" s="678">
        <v>1</v>
      </c>
      <c r="F59" s="658">
        <v>168.54000000000008</v>
      </c>
    </row>
    <row r="60" spans="1:6" ht="14.4" customHeight="1" x14ac:dyDescent="0.3">
      <c r="A60" s="683" t="s">
        <v>2650</v>
      </c>
      <c r="B60" s="657"/>
      <c r="C60" s="678">
        <v>0</v>
      </c>
      <c r="D60" s="657">
        <v>581.22974050103699</v>
      </c>
      <c r="E60" s="678">
        <v>1</v>
      </c>
      <c r="F60" s="658">
        <v>581.22974050103699</v>
      </c>
    </row>
    <row r="61" spans="1:6" ht="14.4" customHeight="1" x14ac:dyDescent="0.3">
      <c r="A61" s="683" t="s">
        <v>2651</v>
      </c>
      <c r="B61" s="657"/>
      <c r="C61" s="678">
        <v>0</v>
      </c>
      <c r="D61" s="657">
        <v>834.62666666666678</v>
      </c>
      <c r="E61" s="678">
        <v>1</v>
      </c>
      <c r="F61" s="658">
        <v>834.62666666666678</v>
      </c>
    </row>
    <row r="62" spans="1:6" ht="14.4" customHeight="1" x14ac:dyDescent="0.3">
      <c r="A62" s="683" t="s">
        <v>2652</v>
      </c>
      <c r="B62" s="657"/>
      <c r="C62" s="678">
        <v>0</v>
      </c>
      <c r="D62" s="657">
        <v>1516.51</v>
      </c>
      <c r="E62" s="678">
        <v>1</v>
      </c>
      <c r="F62" s="658">
        <v>1516.51</v>
      </c>
    </row>
    <row r="63" spans="1:6" ht="14.4" customHeight="1" x14ac:dyDescent="0.3">
      <c r="A63" s="683" t="s">
        <v>2653</v>
      </c>
      <c r="B63" s="657"/>
      <c r="C63" s="678">
        <v>0</v>
      </c>
      <c r="D63" s="657">
        <v>88.060000000000045</v>
      </c>
      <c r="E63" s="678">
        <v>1</v>
      </c>
      <c r="F63" s="658">
        <v>88.060000000000045</v>
      </c>
    </row>
    <row r="64" spans="1:6" ht="14.4" customHeight="1" x14ac:dyDescent="0.3">
      <c r="A64" s="683" t="s">
        <v>2654</v>
      </c>
      <c r="B64" s="657"/>
      <c r="C64" s="678">
        <v>0</v>
      </c>
      <c r="D64" s="657">
        <v>200.17999999999998</v>
      </c>
      <c r="E64" s="678">
        <v>1</v>
      </c>
      <c r="F64" s="658">
        <v>200.17999999999998</v>
      </c>
    </row>
    <row r="65" spans="1:6" ht="14.4" customHeight="1" x14ac:dyDescent="0.3">
      <c r="A65" s="683" t="s">
        <v>2655</v>
      </c>
      <c r="B65" s="657"/>
      <c r="C65" s="678">
        <v>0</v>
      </c>
      <c r="D65" s="657">
        <v>65.31</v>
      </c>
      <c r="E65" s="678">
        <v>1</v>
      </c>
      <c r="F65" s="658">
        <v>65.31</v>
      </c>
    </row>
    <row r="66" spans="1:6" ht="14.4" customHeight="1" x14ac:dyDescent="0.3">
      <c r="A66" s="683" t="s">
        <v>2656</v>
      </c>
      <c r="B66" s="657"/>
      <c r="C66" s="678">
        <v>0</v>
      </c>
      <c r="D66" s="657">
        <v>140.45999999999995</v>
      </c>
      <c r="E66" s="678">
        <v>1</v>
      </c>
      <c r="F66" s="658">
        <v>140.45999999999995</v>
      </c>
    </row>
    <row r="67" spans="1:6" ht="14.4" customHeight="1" x14ac:dyDescent="0.3">
      <c r="A67" s="683" t="s">
        <v>2657</v>
      </c>
      <c r="B67" s="657"/>
      <c r="C67" s="678">
        <v>0</v>
      </c>
      <c r="D67" s="657">
        <v>1173.1800000000005</v>
      </c>
      <c r="E67" s="678">
        <v>1</v>
      </c>
      <c r="F67" s="658">
        <v>1173.1800000000005</v>
      </c>
    </row>
    <row r="68" spans="1:6" ht="14.4" customHeight="1" x14ac:dyDescent="0.3">
      <c r="A68" s="683" t="s">
        <v>2658</v>
      </c>
      <c r="B68" s="657"/>
      <c r="C68" s="678">
        <v>0</v>
      </c>
      <c r="D68" s="657">
        <v>1741.1905055576992</v>
      </c>
      <c r="E68" s="678">
        <v>1</v>
      </c>
      <c r="F68" s="658">
        <v>1741.1905055576992</v>
      </c>
    </row>
    <row r="69" spans="1:6" ht="14.4" customHeight="1" x14ac:dyDescent="0.3">
      <c r="A69" s="683" t="s">
        <v>2659</v>
      </c>
      <c r="B69" s="657"/>
      <c r="C69" s="678">
        <v>0</v>
      </c>
      <c r="D69" s="657">
        <v>3190.1895013417488</v>
      </c>
      <c r="E69" s="678">
        <v>1</v>
      </c>
      <c r="F69" s="658">
        <v>3190.1895013417488</v>
      </c>
    </row>
    <row r="70" spans="1:6" ht="14.4" customHeight="1" x14ac:dyDescent="0.3">
      <c r="A70" s="683" t="s">
        <v>2660</v>
      </c>
      <c r="B70" s="657"/>
      <c r="C70" s="678">
        <v>0</v>
      </c>
      <c r="D70" s="657">
        <v>48838.68</v>
      </c>
      <c r="E70" s="678">
        <v>1</v>
      </c>
      <c r="F70" s="658">
        <v>48838.68</v>
      </c>
    </row>
    <row r="71" spans="1:6" ht="14.4" customHeight="1" x14ac:dyDescent="0.3">
      <c r="A71" s="683" t="s">
        <v>2661</v>
      </c>
      <c r="B71" s="657"/>
      <c r="C71" s="678">
        <v>0</v>
      </c>
      <c r="D71" s="657">
        <v>1045.3565563413099</v>
      </c>
      <c r="E71" s="678">
        <v>1</v>
      </c>
      <c r="F71" s="658">
        <v>1045.3565563413099</v>
      </c>
    </row>
    <row r="72" spans="1:6" ht="14.4" customHeight="1" x14ac:dyDescent="0.3">
      <c r="A72" s="683" t="s">
        <v>2662</v>
      </c>
      <c r="B72" s="657"/>
      <c r="C72" s="678">
        <v>0</v>
      </c>
      <c r="D72" s="657">
        <v>692.99999999999989</v>
      </c>
      <c r="E72" s="678">
        <v>1</v>
      </c>
      <c r="F72" s="658">
        <v>692.99999999999989</v>
      </c>
    </row>
    <row r="73" spans="1:6" ht="14.4" customHeight="1" x14ac:dyDescent="0.3">
      <c r="A73" s="683" t="s">
        <v>2663</v>
      </c>
      <c r="B73" s="657"/>
      <c r="C73" s="678">
        <v>0</v>
      </c>
      <c r="D73" s="657">
        <v>599.88000000000022</v>
      </c>
      <c r="E73" s="678">
        <v>1</v>
      </c>
      <c r="F73" s="658">
        <v>599.88000000000022</v>
      </c>
    </row>
    <row r="74" spans="1:6" ht="14.4" customHeight="1" x14ac:dyDescent="0.3">
      <c r="A74" s="683" t="s">
        <v>2664</v>
      </c>
      <c r="B74" s="657"/>
      <c r="C74" s="678">
        <v>0</v>
      </c>
      <c r="D74" s="657">
        <v>672.32000000000039</v>
      </c>
      <c r="E74" s="678">
        <v>1</v>
      </c>
      <c r="F74" s="658">
        <v>672.32000000000039</v>
      </c>
    </row>
    <row r="75" spans="1:6" ht="14.4" customHeight="1" x14ac:dyDescent="0.3">
      <c r="A75" s="683" t="s">
        <v>2665</v>
      </c>
      <c r="B75" s="657"/>
      <c r="C75" s="678">
        <v>0</v>
      </c>
      <c r="D75" s="657">
        <v>907.81999736400485</v>
      </c>
      <c r="E75" s="678">
        <v>1</v>
      </c>
      <c r="F75" s="658">
        <v>907.81999736400485</v>
      </c>
    </row>
    <row r="76" spans="1:6" ht="14.4" customHeight="1" x14ac:dyDescent="0.3">
      <c r="A76" s="683" t="s">
        <v>2666</v>
      </c>
      <c r="B76" s="657"/>
      <c r="C76" s="678">
        <v>0</v>
      </c>
      <c r="D76" s="657">
        <v>95.560135296360755</v>
      </c>
      <c r="E76" s="678">
        <v>1</v>
      </c>
      <c r="F76" s="658">
        <v>95.560135296360755</v>
      </c>
    </row>
    <row r="77" spans="1:6" ht="14.4" customHeight="1" x14ac:dyDescent="0.3">
      <c r="A77" s="683" t="s">
        <v>2667</v>
      </c>
      <c r="B77" s="657"/>
      <c r="C77" s="678">
        <v>0</v>
      </c>
      <c r="D77" s="657">
        <v>1807.2892794867889</v>
      </c>
      <c r="E77" s="678">
        <v>1</v>
      </c>
      <c r="F77" s="658">
        <v>1807.2892794867889</v>
      </c>
    </row>
    <row r="78" spans="1:6" ht="14.4" customHeight="1" x14ac:dyDescent="0.3">
      <c r="A78" s="683" t="s">
        <v>2668</v>
      </c>
      <c r="B78" s="657"/>
      <c r="C78" s="678">
        <v>0</v>
      </c>
      <c r="D78" s="657">
        <v>147.97999999999999</v>
      </c>
      <c r="E78" s="678">
        <v>1</v>
      </c>
      <c r="F78" s="658">
        <v>147.97999999999999</v>
      </c>
    </row>
    <row r="79" spans="1:6" ht="14.4" customHeight="1" x14ac:dyDescent="0.3">
      <c r="A79" s="683" t="s">
        <v>2669</v>
      </c>
      <c r="B79" s="657"/>
      <c r="C79" s="678">
        <v>0</v>
      </c>
      <c r="D79" s="657">
        <v>789.10999999999979</v>
      </c>
      <c r="E79" s="678">
        <v>1</v>
      </c>
      <c r="F79" s="658">
        <v>789.10999999999979</v>
      </c>
    </row>
    <row r="80" spans="1:6" ht="14.4" customHeight="1" x14ac:dyDescent="0.3">
      <c r="A80" s="683" t="s">
        <v>2670</v>
      </c>
      <c r="B80" s="657"/>
      <c r="C80" s="678">
        <v>0</v>
      </c>
      <c r="D80" s="657">
        <v>51.840000000000025</v>
      </c>
      <c r="E80" s="678">
        <v>1</v>
      </c>
      <c r="F80" s="658">
        <v>51.840000000000025</v>
      </c>
    </row>
    <row r="81" spans="1:6" ht="14.4" customHeight="1" x14ac:dyDescent="0.3">
      <c r="A81" s="683" t="s">
        <v>2671</v>
      </c>
      <c r="B81" s="657"/>
      <c r="C81" s="678">
        <v>0</v>
      </c>
      <c r="D81" s="657">
        <v>6707.1</v>
      </c>
      <c r="E81" s="678">
        <v>1</v>
      </c>
      <c r="F81" s="658">
        <v>6707.1</v>
      </c>
    </row>
    <row r="82" spans="1:6" ht="14.4" customHeight="1" x14ac:dyDescent="0.3">
      <c r="A82" s="683" t="s">
        <v>2672</v>
      </c>
      <c r="B82" s="657"/>
      <c r="C82" s="678">
        <v>0</v>
      </c>
      <c r="D82" s="657">
        <v>589.20002297136614</v>
      </c>
      <c r="E82" s="678">
        <v>1</v>
      </c>
      <c r="F82" s="658">
        <v>589.20002297136614</v>
      </c>
    </row>
    <row r="83" spans="1:6" ht="14.4" customHeight="1" x14ac:dyDescent="0.3">
      <c r="A83" s="683" t="s">
        <v>2673</v>
      </c>
      <c r="B83" s="657"/>
      <c r="C83" s="678">
        <v>0</v>
      </c>
      <c r="D83" s="657">
        <v>2068</v>
      </c>
      <c r="E83" s="678">
        <v>1</v>
      </c>
      <c r="F83" s="658">
        <v>2068</v>
      </c>
    </row>
    <row r="84" spans="1:6" ht="14.4" customHeight="1" x14ac:dyDescent="0.3">
      <c r="A84" s="683" t="s">
        <v>2674</v>
      </c>
      <c r="B84" s="657"/>
      <c r="C84" s="678">
        <v>0</v>
      </c>
      <c r="D84" s="657">
        <v>15838.144999999997</v>
      </c>
      <c r="E84" s="678">
        <v>1</v>
      </c>
      <c r="F84" s="658">
        <v>15838.144999999997</v>
      </c>
    </row>
    <row r="85" spans="1:6" ht="14.4" customHeight="1" thickBot="1" x14ac:dyDescent="0.35">
      <c r="A85" s="684" t="s">
        <v>2675</v>
      </c>
      <c r="B85" s="679"/>
      <c r="C85" s="680">
        <v>0</v>
      </c>
      <c r="D85" s="679">
        <v>12012</v>
      </c>
      <c r="E85" s="680">
        <v>1</v>
      </c>
      <c r="F85" s="681">
        <v>12012</v>
      </c>
    </row>
    <row r="86" spans="1:6" ht="14.4" customHeight="1" thickBot="1" x14ac:dyDescent="0.35">
      <c r="A86" s="672" t="s">
        <v>3</v>
      </c>
      <c r="B86" s="673">
        <v>19439.20201380557</v>
      </c>
      <c r="C86" s="674">
        <v>4.5107930537343299E-2</v>
      </c>
      <c r="D86" s="673">
        <v>411509.45340527932</v>
      </c>
      <c r="E86" s="674">
        <v>0.95489206946265681</v>
      </c>
      <c r="F86" s="675">
        <v>430948.65541908483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2864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87.800000000000011</v>
      </c>
      <c r="G3" s="47">
        <f>SUBTOTAL(9,G6:G1048576)</f>
        <v>19439.20201380557</v>
      </c>
      <c r="H3" s="48">
        <f>IF(M3=0,0,G3/M3)</f>
        <v>4.5107930537343258E-2</v>
      </c>
      <c r="I3" s="47">
        <f>SUBTOTAL(9,I6:I1048576)</f>
        <v>2017.5000000000002</v>
      </c>
      <c r="J3" s="47">
        <f>SUBTOTAL(9,J6:J1048576)</f>
        <v>411509.45340527955</v>
      </c>
      <c r="K3" s="48">
        <f>IF(M3=0,0,J3/M3)</f>
        <v>0.95489206946265659</v>
      </c>
      <c r="L3" s="47">
        <f>SUBTOTAL(9,L6:L1048576)</f>
        <v>2105.3000000000002</v>
      </c>
      <c r="M3" s="49">
        <f>SUBTOTAL(9,M6:M1048576)</f>
        <v>430948.65541908517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5" t="s">
        <v>162</v>
      </c>
      <c r="B5" s="685" t="s">
        <v>163</v>
      </c>
      <c r="C5" s="685" t="s">
        <v>90</v>
      </c>
      <c r="D5" s="685" t="s">
        <v>164</v>
      </c>
      <c r="E5" s="68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647" t="s">
        <v>515</v>
      </c>
      <c r="B6" s="648" t="s">
        <v>2676</v>
      </c>
      <c r="C6" s="648" t="s">
        <v>2263</v>
      </c>
      <c r="D6" s="648" t="s">
        <v>2264</v>
      </c>
      <c r="E6" s="648" t="s">
        <v>2677</v>
      </c>
      <c r="F6" s="651"/>
      <c r="G6" s="651"/>
      <c r="H6" s="670">
        <v>0</v>
      </c>
      <c r="I6" s="651">
        <v>86</v>
      </c>
      <c r="J6" s="651">
        <v>5833.3799999999983</v>
      </c>
      <c r="K6" s="670">
        <v>1</v>
      </c>
      <c r="L6" s="651">
        <v>86</v>
      </c>
      <c r="M6" s="652">
        <v>5833.3799999999983</v>
      </c>
    </row>
    <row r="7" spans="1:13" ht="14.4" customHeight="1" x14ac:dyDescent="0.3">
      <c r="A7" s="653" t="s">
        <v>515</v>
      </c>
      <c r="B7" s="654" t="s">
        <v>2676</v>
      </c>
      <c r="C7" s="654" t="s">
        <v>555</v>
      </c>
      <c r="D7" s="654" t="s">
        <v>556</v>
      </c>
      <c r="E7" s="654" t="s">
        <v>557</v>
      </c>
      <c r="F7" s="657">
        <v>7</v>
      </c>
      <c r="G7" s="657">
        <v>151.20028590915695</v>
      </c>
      <c r="H7" s="678">
        <v>1</v>
      </c>
      <c r="I7" s="657"/>
      <c r="J7" s="657"/>
      <c r="K7" s="678">
        <v>0</v>
      </c>
      <c r="L7" s="657">
        <v>7</v>
      </c>
      <c r="M7" s="658">
        <v>151.20028590915695</v>
      </c>
    </row>
    <row r="8" spans="1:13" ht="14.4" customHeight="1" x14ac:dyDescent="0.3">
      <c r="A8" s="653" t="s">
        <v>515</v>
      </c>
      <c r="B8" s="654" t="s">
        <v>2676</v>
      </c>
      <c r="C8" s="654" t="s">
        <v>2276</v>
      </c>
      <c r="D8" s="654" t="s">
        <v>556</v>
      </c>
      <c r="E8" s="654" t="s">
        <v>2277</v>
      </c>
      <c r="F8" s="657"/>
      <c r="G8" s="657"/>
      <c r="H8" s="678">
        <v>0</v>
      </c>
      <c r="I8" s="657">
        <v>23</v>
      </c>
      <c r="J8" s="657">
        <v>1911.0091324229566</v>
      </c>
      <c r="K8" s="678">
        <v>1</v>
      </c>
      <c r="L8" s="657">
        <v>23</v>
      </c>
      <c r="M8" s="658">
        <v>1911.0091324229566</v>
      </c>
    </row>
    <row r="9" spans="1:13" ht="14.4" customHeight="1" x14ac:dyDescent="0.3">
      <c r="A9" s="653" t="s">
        <v>515</v>
      </c>
      <c r="B9" s="654" t="s">
        <v>2676</v>
      </c>
      <c r="C9" s="654" t="s">
        <v>558</v>
      </c>
      <c r="D9" s="654" t="s">
        <v>559</v>
      </c>
      <c r="E9" s="654" t="s">
        <v>560</v>
      </c>
      <c r="F9" s="657">
        <v>2</v>
      </c>
      <c r="G9" s="657">
        <v>308.61999999999995</v>
      </c>
      <c r="H9" s="678">
        <v>1</v>
      </c>
      <c r="I9" s="657"/>
      <c r="J9" s="657"/>
      <c r="K9" s="678">
        <v>0</v>
      </c>
      <c r="L9" s="657">
        <v>2</v>
      </c>
      <c r="M9" s="658">
        <v>308.61999999999995</v>
      </c>
    </row>
    <row r="10" spans="1:13" ht="14.4" customHeight="1" x14ac:dyDescent="0.3">
      <c r="A10" s="653" t="s">
        <v>515</v>
      </c>
      <c r="B10" s="654" t="s">
        <v>2678</v>
      </c>
      <c r="C10" s="654" t="s">
        <v>2004</v>
      </c>
      <c r="D10" s="654" t="s">
        <v>2005</v>
      </c>
      <c r="E10" s="654" t="s">
        <v>2006</v>
      </c>
      <c r="F10" s="657"/>
      <c r="G10" s="657"/>
      <c r="H10" s="678">
        <v>0</v>
      </c>
      <c r="I10" s="657">
        <v>4</v>
      </c>
      <c r="J10" s="657">
        <v>263.28024002693707</v>
      </c>
      <c r="K10" s="678">
        <v>1</v>
      </c>
      <c r="L10" s="657">
        <v>4</v>
      </c>
      <c r="M10" s="658">
        <v>263.28024002693707</v>
      </c>
    </row>
    <row r="11" spans="1:13" ht="14.4" customHeight="1" x14ac:dyDescent="0.3">
      <c r="A11" s="653" t="s">
        <v>515</v>
      </c>
      <c r="B11" s="654" t="s">
        <v>2679</v>
      </c>
      <c r="C11" s="654" t="s">
        <v>2077</v>
      </c>
      <c r="D11" s="654" t="s">
        <v>2078</v>
      </c>
      <c r="E11" s="654" t="s">
        <v>2079</v>
      </c>
      <c r="F11" s="657"/>
      <c r="G11" s="657"/>
      <c r="H11" s="678">
        <v>0</v>
      </c>
      <c r="I11" s="657">
        <v>1</v>
      </c>
      <c r="J11" s="657">
        <v>72.489999999999995</v>
      </c>
      <c r="K11" s="678">
        <v>1</v>
      </c>
      <c r="L11" s="657">
        <v>1</v>
      </c>
      <c r="M11" s="658">
        <v>72.489999999999995</v>
      </c>
    </row>
    <row r="12" spans="1:13" ht="14.4" customHeight="1" x14ac:dyDescent="0.3">
      <c r="A12" s="653" t="s">
        <v>515</v>
      </c>
      <c r="B12" s="654" t="s">
        <v>2680</v>
      </c>
      <c r="C12" s="654" t="s">
        <v>1958</v>
      </c>
      <c r="D12" s="654" t="s">
        <v>1959</v>
      </c>
      <c r="E12" s="654" t="s">
        <v>1960</v>
      </c>
      <c r="F12" s="657"/>
      <c r="G12" s="657"/>
      <c r="H12" s="678">
        <v>0</v>
      </c>
      <c r="I12" s="657">
        <v>16</v>
      </c>
      <c r="J12" s="657">
        <v>1047.3992794867886</v>
      </c>
      <c r="K12" s="678">
        <v>1</v>
      </c>
      <c r="L12" s="657">
        <v>16</v>
      </c>
      <c r="M12" s="658">
        <v>1047.3992794867886</v>
      </c>
    </row>
    <row r="13" spans="1:13" ht="14.4" customHeight="1" x14ac:dyDescent="0.3">
      <c r="A13" s="653" t="s">
        <v>515</v>
      </c>
      <c r="B13" s="654" t="s">
        <v>2680</v>
      </c>
      <c r="C13" s="654" t="s">
        <v>2178</v>
      </c>
      <c r="D13" s="654" t="s">
        <v>1959</v>
      </c>
      <c r="E13" s="654" t="s">
        <v>2179</v>
      </c>
      <c r="F13" s="657"/>
      <c r="G13" s="657"/>
      <c r="H13" s="678">
        <v>0</v>
      </c>
      <c r="I13" s="657">
        <v>6</v>
      </c>
      <c r="J13" s="657">
        <v>759.8900000000001</v>
      </c>
      <c r="K13" s="678">
        <v>1</v>
      </c>
      <c r="L13" s="657">
        <v>6</v>
      </c>
      <c r="M13" s="658">
        <v>759.8900000000001</v>
      </c>
    </row>
    <row r="14" spans="1:13" ht="14.4" customHeight="1" x14ac:dyDescent="0.3">
      <c r="A14" s="653" t="s">
        <v>515</v>
      </c>
      <c r="B14" s="654" t="s">
        <v>2681</v>
      </c>
      <c r="C14" s="654" t="s">
        <v>1901</v>
      </c>
      <c r="D14" s="654" t="s">
        <v>1902</v>
      </c>
      <c r="E14" s="654" t="s">
        <v>1903</v>
      </c>
      <c r="F14" s="657"/>
      <c r="G14" s="657"/>
      <c r="H14" s="678">
        <v>0</v>
      </c>
      <c r="I14" s="657">
        <v>7</v>
      </c>
      <c r="J14" s="657">
        <v>789.10999999999979</v>
      </c>
      <c r="K14" s="678">
        <v>1</v>
      </c>
      <c r="L14" s="657">
        <v>7</v>
      </c>
      <c r="M14" s="658">
        <v>789.10999999999979</v>
      </c>
    </row>
    <row r="15" spans="1:13" ht="14.4" customHeight="1" x14ac:dyDescent="0.3">
      <c r="A15" s="653" t="s">
        <v>515</v>
      </c>
      <c r="B15" s="654" t="s">
        <v>2682</v>
      </c>
      <c r="C15" s="654" t="s">
        <v>2128</v>
      </c>
      <c r="D15" s="654" t="s">
        <v>2683</v>
      </c>
      <c r="E15" s="654" t="s">
        <v>2684</v>
      </c>
      <c r="F15" s="657"/>
      <c r="G15" s="657"/>
      <c r="H15" s="678">
        <v>0</v>
      </c>
      <c r="I15" s="657">
        <v>5</v>
      </c>
      <c r="J15" s="657">
        <v>3139.7456887232865</v>
      </c>
      <c r="K15" s="678">
        <v>1</v>
      </c>
      <c r="L15" s="657">
        <v>5</v>
      </c>
      <c r="M15" s="658">
        <v>3139.7456887232865</v>
      </c>
    </row>
    <row r="16" spans="1:13" ht="14.4" customHeight="1" x14ac:dyDescent="0.3">
      <c r="A16" s="653" t="s">
        <v>515</v>
      </c>
      <c r="B16" s="654" t="s">
        <v>2682</v>
      </c>
      <c r="C16" s="654" t="s">
        <v>535</v>
      </c>
      <c r="D16" s="654" t="s">
        <v>536</v>
      </c>
      <c r="E16" s="654" t="s">
        <v>2685</v>
      </c>
      <c r="F16" s="657">
        <v>3</v>
      </c>
      <c r="G16" s="657">
        <v>1314.48</v>
      </c>
      <c r="H16" s="678">
        <v>1</v>
      </c>
      <c r="I16" s="657"/>
      <c r="J16" s="657"/>
      <c r="K16" s="678">
        <v>0</v>
      </c>
      <c r="L16" s="657">
        <v>3</v>
      </c>
      <c r="M16" s="658">
        <v>1314.48</v>
      </c>
    </row>
    <row r="17" spans="1:13" ht="14.4" customHeight="1" x14ac:dyDescent="0.3">
      <c r="A17" s="653" t="s">
        <v>515</v>
      </c>
      <c r="B17" s="654" t="s">
        <v>2686</v>
      </c>
      <c r="C17" s="654" t="s">
        <v>2228</v>
      </c>
      <c r="D17" s="654" t="s">
        <v>2687</v>
      </c>
      <c r="E17" s="654" t="s">
        <v>2688</v>
      </c>
      <c r="F17" s="657"/>
      <c r="G17" s="657"/>
      <c r="H17" s="678">
        <v>0</v>
      </c>
      <c r="I17" s="657">
        <v>1</v>
      </c>
      <c r="J17" s="657">
        <v>869.5300000000002</v>
      </c>
      <c r="K17" s="678">
        <v>1</v>
      </c>
      <c r="L17" s="657">
        <v>1</v>
      </c>
      <c r="M17" s="658">
        <v>869.5300000000002</v>
      </c>
    </row>
    <row r="18" spans="1:13" ht="14.4" customHeight="1" x14ac:dyDescent="0.3">
      <c r="A18" s="653" t="s">
        <v>515</v>
      </c>
      <c r="B18" s="654" t="s">
        <v>2689</v>
      </c>
      <c r="C18" s="654" t="s">
        <v>531</v>
      </c>
      <c r="D18" s="654" t="s">
        <v>2690</v>
      </c>
      <c r="E18" s="654" t="s">
        <v>2691</v>
      </c>
      <c r="F18" s="657">
        <v>1</v>
      </c>
      <c r="G18" s="657">
        <v>555.62240331373721</v>
      </c>
      <c r="H18" s="678">
        <v>1</v>
      </c>
      <c r="I18" s="657"/>
      <c r="J18" s="657"/>
      <c r="K18" s="678">
        <v>0</v>
      </c>
      <c r="L18" s="657">
        <v>1</v>
      </c>
      <c r="M18" s="658">
        <v>555.62240331373721</v>
      </c>
    </row>
    <row r="19" spans="1:13" ht="14.4" customHeight="1" x14ac:dyDescent="0.3">
      <c r="A19" s="653" t="s">
        <v>515</v>
      </c>
      <c r="B19" s="654" t="s">
        <v>2692</v>
      </c>
      <c r="C19" s="654" t="s">
        <v>2236</v>
      </c>
      <c r="D19" s="654" t="s">
        <v>2237</v>
      </c>
      <c r="E19" s="654" t="s">
        <v>2238</v>
      </c>
      <c r="F19" s="657"/>
      <c r="G19" s="657"/>
      <c r="H19" s="678">
        <v>0</v>
      </c>
      <c r="I19" s="657">
        <v>3</v>
      </c>
      <c r="J19" s="657">
        <v>279.21039416910378</v>
      </c>
      <c r="K19" s="678">
        <v>1</v>
      </c>
      <c r="L19" s="657">
        <v>3</v>
      </c>
      <c r="M19" s="658">
        <v>279.21039416910378</v>
      </c>
    </row>
    <row r="20" spans="1:13" ht="14.4" customHeight="1" x14ac:dyDescent="0.3">
      <c r="A20" s="653" t="s">
        <v>515</v>
      </c>
      <c r="B20" s="654" t="s">
        <v>2692</v>
      </c>
      <c r="C20" s="654" t="s">
        <v>1920</v>
      </c>
      <c r="D20" s="654" t="s">
        <v>1921</v>
      </c>
      <c r="E20" s="654" t="s">
        <v>2693</v>
      </c>
      <c r="F20" s="657"/>
      <c r="G20" s="657"/>
      <c r="H20" s="678">
        <v>0</v>
      </c>
      <c r="I20" s="657">
        <v>9</v>
      </c>
      <c r="J20" s="657">
        <v>443.87959576432741</v>
      </c>
      <c r="K20" s="678">
        <v>1</v>
      </c>
      <c r="L20" s="657">
        <v>9</v>
      </c>
      <c r="M20" s="658">
        <v>443.87959576432741</v>
      </c>
    </row>
    <row r="21" spans="1:13" ht="14.4" customHeight="1" x14ac:dyDescent="0.3">
      <c r="A21" s="653" t="s">
        <v>515</v>
      </c>
      <c r="B21" s="654" t="s">
        <v>2692</v>
      </c>
      <c r="C21" s="654" t="s">
        <v>1924</v>
      </c>
      <c r="D21" s="654" t="s">
        <v>1925</v>
      </c>
      <c r="E21" s="654" t="s">
        <v>2694</v>
      </c>
      <c r="F21" s="657"/>
      <c r="G21" s="657"/>
      <c r="H21" s="678">
        <v>0</v>
      </c>
      <c r="I21" s="657">
        <v>2</v>
      </c>
      <c r="J21" s="657">
        <v>163.30000000000001</v>
      </c>
      <c r="K21" s="678">
        <v>1</v>
      </c>
      <c r="L21" s="657">
        <v>2</v>
      </c>
      <c r="M21" s="658">
        <v>163.30000000000001</v>
      </c>
    </row>
    <row r="22" spans="1:13" ht="14.4" customHeight="1" x14ac:dyDescent="0.3">
      <c r="A22" s="653" t="s">
        <v>515</v>
      </c>
      <c r="B22" s="654" t="s">
        <v>2695</v>
      </c>
      <c r="C22" s="654" t="s">
        <v>2032</v>
      </c>
      <c r="D22" s="654" t="s">
        <v>2033</v>
      </c>
      <c r="E22" s="654" t="s">
        <v>566</v>
      </c>
      <c r="F22" s="657"/>
      <c r="G22" s="657"/>
      <c r="H22" s="678">
        <v>0</v>
      </c>
      <c r="I22" s="657">
        <v>2</v>
      </c>
      <c r="J22" s="657">
        <v>27.759999999999994</v>
      </c>
      <c r="K22" s="678">
        <v>1</v>
      </c>
      <c r="L22" s="657">
        <v>2</v>
      </c>
      <c r="M22" s="658">
        <v>27.759999999999994</v>
      </c>
    </row>
    <row r="23" spans="1:13" ht="14.4" customHeight="1" x14ac:dyDescent="0.3">
      <c r="A23" s="653" t="s">
        <v>515</v>
      </c>
      <c r="B23" s="654" t="s">
        <v>2696</v>
      </c>
      <c r="C23" s="654" t="s">
        <v>1983</v>
      </c>
      <c r="D23" s="654" t="s">
        <v>1984</v>
      </c>
      <c r="E23" s="654" t="s">
        <v>2697</v>
      </c>
      <c r="F23" s="657"/>
      <c r="G23" s="657"/>
      <c r="H23" s="678">
        <v>0</v>
      </c>
      <c r="I23" s="657">
        <v>1</v>
      </c>
      <c r="J23" s="657">
        <v>94.85</v>
      </c>
      <c r="K23" s="678">
        <v>1</v>
      </c>
      <c r="L23" s="657">
        <v>1</v>
      </c>
      <c r="M23" s="658">
        <v>94.85</v>
      </c>
    </row>
    <row r="24" spans="1:13" ht="14.4" customHeight="1" x14ac:dyDescent="0.3">
      <c r="A24" s="653" t="s">
        <v>515</v>
      </c>
      <c r="B24" s="654" t="s">
        <v>2696</v>
      </c>
      <c r="C24" s="654" t="s">
        <v>2097</v>
      </c>
      <c r="D24" s="654" t="s">
        <v>2698</v>
      </c>
      <c r="E24" s="654" t="s">
        <v>2699</v>
      </c>
      <c r="F24" s="657"/>
      <c r="G24" s="657"/>
      <c r="H24" s="678">
        <v>0</v>
      </c>
      <c r="I24" s="657">
        <v>3</v>
      </c>
      <c r="J24" s="657">
        <v>336.14000672735403</v>
      </c>
      <c r="K24" s="678">
        <v>1</v>
      </c>
      <c r="L24" s="657">
        <v>3</v>
      </c>
      <c r="M24" s="658">
        <v>336.14000672735403</v>
      </c>
    </row>
    <row r="25" spans="1:13" ht="14.4" customHeight="1" x14ac:dyDescent="0.3">
      <c r="A25" s="653" t="s">
        <v>515</v>
      </c>
      <c r="B25" s="654" t="s">
        <v>2696</v>
      </c>
      <c r="C25" s="654" t="s">
        <v>1998</v>
      </c>
      <c r="D25" s="654" t="s">
        <v>2700</v>
      </c>
      <c r="E25" s="654" t="s">
        <v>1082</v>
      </c>
      <c r="F25" s="657"/>
      <c r="G25" s="657"/>
      <c r="H25" s="678">
        <v>0</v>
      </c>
      <c r="I25" s="657">
        <v>1</v>
      </c>
      <c r="J25" s="657">
        <v>138.47999999999999</v>
      </c>
      <c r="K25" s="678">
        <v>1</v>
      </c>
      <c r="L25" s="657">
        <v>1</v>
      </c>
      <c r="M25" s="658">
        <v>138.47999999999999</v>
      </c>
    </row>
    <row r="26" spans="1:13" ht="14.4" customHeight="1" x14ac:dyDescent="0.3">
      <c r="A26" s="653" t="s">
        <v>515</v>
      </c>
      <c r="B26" s="654" t="s">
        <v>2701</v>
      </c>
      <c r="C26" s="654" t="s">
        <v>2255</v>
      </c>
      <c r="D26" s="654" t="s">
        <v>2256</v>
      </c>
      <c r="E26" s="654" t="s">
        <v>2702</v>
      </c>
      <c r="F26" s="657"/>
      <c r="G26" s="657"/>
      <c r="H26" s="678">
        <v>0</v>
      </c>
      <c r="I26" s="657">
        <v>1</v>
      </c>
      <c r="J26" s="657">
        <v>3300</v>
      </c>
      <c r="K26" s="678">
        <v>1</v>
      </c>
      <c r="L26" s="657">
        <v>1</v>
      </c>
      <c r="M26" s="658">
        <v>3300</v>
      </c>
    </row>
    <row r="27" spans="1:13" ht="14.4" customHeight="1" x14ac:dyDescent="0.3">
      <c r="A27" s="653" t="s">
        <v>515</v>
      </c>
      <c r="B27" s="654" t="s">
        <v>2701</v>
      </c>
      <c r="C27" s="654" t="s">
        <v>2253</v>
      </c>
      <c r="D27" s="654" t="s">
        <v>1951</v>
      </c>
      <c r="E27" s="654" t="s">
        <v>2703</v>
      </c>
      <c r="F27" s="657"/>
      <c r="G27" s="657"/>
      <c r="H27" s="678"/>
      <c r="I27" s="657">
        <v>0</v>
      </c>
      <c r="J27" s="657">
        <v>0</v>
      </c>
      <c r="K27" s="678"/>
      <c r="L27" s="657">
        <v>0</v>
      </c>
      <c r="M27" s="658">
        <v>0</v>
      </c>
    </row>
    <row r="28" spans="1:13" ht="14.4" customHeight="1" x14ac:dyDescent="0.3">
      <c r="A28" s="653" t="s">
        <v>515</v>
      </c>
      <c r="B28" s="654" t="s">
        <v>2701</v>
      </c>
      <c r="C28" s="654" t="s">
        <v>2266</v>
      </c>
      <c r="D28" s="654" t="s">
        <v>1882</v>
      </c>
      <c r="E28" s="654" t="s">
        <v>2704</v>
      </c>
      <c r="F28" s="657"/>
      <c r="G28" s="657"/>
      <c r="H28" s="678">
        <v>0</v>
      </c>
      <c r="I28" s="657">
        <v>76</v>
      </c>
      <c r="J28" s="657">
        <v>22911.704062363238</v>
      </c>
      <c r="K28" s="678">
        <v>1</v>
      </c>
      <c r="L28" s="657">
        <v>76</v>
      </c>
      <c r="M28" s="658">
        <v>22911.704062363238</v>
      </c>
    </row>
    <row r="29" spans="1:13" ht="14.4" customHeight="1" x14ac:dyDescent="0.3">
      <c r="A29" s="653" t="s">
        <v>515</v>
      </c>
      <c r="B29" s="654" t="s">
        <v>2701</v>
      </c>
      <c r="C29" s="654" t="s">
        <v>2267</v>
      </c>
      <c r="D29" s="654" t="s">
        <v>1882</v>
      </c>
      <c r="E29" s="654" t="s">
        <v>2705</v>
      </c>
      <c r="F29" s="657"/>
      <c r="G29" s="657"/>
      <c r="H29" s="678">
        <v>0</v>
      </c>
      <c r="I29" s="657">
        <v>107</v>
      </c>
      <c r="J29" s="657">
        <v>67480.639545812155</v>
      </c>
      <c r="K29" s="678">
        <v>1</v>
      </c>
      <c r="L29" s="657">
        <v>107</v>
      </c>
      <c r="M29" s="658">
        <v>67480.639545812155</v>
      </c>
    </row>
    <row r="30" spans="1:13" ht="14.4" customHeight="1" x14ac:dyDescent="0.3">
      <c r="A30" s="653" t="s">
        <v>515</v>
      </c>
      <c r="B30" s="654" t="s">
        <v>2701</v>
      </c>
      <c r="C30" s="654" t="s">
        <v>2258</v>
      </c>
      <c r="D30" s="654" t="s">
        <v>1882</v>
      </c>
      <c r="E30" s="654" t="s">
        <v>2706</v>
      </c>
      <c r="F30" s="657"/>
      <c r="G30" s="657"/>
      <c r="H30" s="678">
        <v>0</v>
      </c>
      <c r="I30" s="657">
        <v>164</v>
      </c>
      <c r="J30" s="657">
        <v>67067.793985796568</v>
      </c>
      <c r="K30" s="678">
        <v>1</v>
      </c>
      <c r="L30" s="657">
        <v>164</v>
      </c>
      <c r="M30" s="658">
        <v>67067.793985796568</v>
      </c>
    </row>
    <row r="31" spans="1:13" ht="14.4" customHeight="1" x14ac:dyDescent="0.3">
      <c r="A31" s="653" t="s">
        <v>515</v>
      </c>
      <c r="B31" s="654" t="s">
        <v>2701</v>
      </c>
      <c r="C31" s="654" t="s">
        <v>2132</v>
      </c>
      <c r="D31" s="654" t="s">
        <v>1882</v>
      </c>
      <c r="E31" s="654" t="s">
        <v>2704</v>
      </c>
      <c r="F31" s="657"/>
      <c r="G31" s="657"/>
      <c r="H31" s="678">
        <v>0</v>
      </c>
      <c r="I31" s="657">
        <v>24</v>
      </c>
      <c r="J31" s="657">
        <v>7235.2800000000016</v>
      </c>
      <c r="K31" s="678">
        <v>1</v>
      </c>
      <c r="L31" s="657">
        <v>24</v>
      </c>
      <c r="M31" s="658">
        <v>7235.2800000000016</v>
      </c>
    </row>
    <row r="32" spans="1:13" ht="14.4" customHeight="1" x14ac:dyDescent="0.3">
      <c r="A32" s="653" t="s">
        <v>515</v>
      </c>
      <c r="B32" s="654" t="s">
        <v>2701</v>
      </c>
      <c r="C32" s="654" t="s">
        <v>1881</v>
      </c>
      <c r="D32" s="654" t="s">
        <v>1882</v>
      </c>
      <c r="E32" s="654" t="s">
        <v>2707</v>
      </c>
      <c r="F32" s="657"/>
      <c r="G32" s="657"/>
      <c r="H32" s="678">
        <v>0</v>
      </c>
      <c r="I32" s="657">
        <v>5</v>
      </c>
      <c r="J32" s="657">
        <v>3606.0120000000002</v>
      </c>
      <c r="K32" s="678">
        <v>1</v>
      </c>
      <c r="L32" s="657">
        <v>5</v>
      </c>
      <c r="M32" s="658">
        <v>3606.0120000000002</v>
      </c>
    </row>
    <row r="33" spans="1:13" ht="14.4" customHeight="1" x14ac:dyDescent="0.3">
      <c r="A33" s="653" t="s">
        <v>515</v>
      </c>
      <c r="B33" s="654" t="s">
        <v>2701</v>
      </c>
      <c r="C33" s="654" t="s">
        <v>1950</v>
      </c>
      <c r="D33" s="654" t="s">
        <v>1951</v>
      </c>
      <c r="E33" s="654" t="s">
        <v>2708</v>
      </c>
      <c r="F33" s="657"/>
      <c r="G33" s="657"/>
      <c r="H33" s="678">
        <v>0</v>
      </c>
      <c r="I33" s="657">
        <v>2</v>
      </c>
      <c r="J33" s="657">
        <v>3002.0399999999995</v>
      </c>
      <c r="K33" s="678">
        <v>1</v>
      </c>
      <c r="L33" s="657">
        <v>2</v>
      </c>
      <c r="M33" s="658">
        <v>3002.0399999999995</v>
      </c>
    </row>
    <row r="34" spans="1:13" ht="14.4" customHeight="1" x14ac:dyDescent="0.3">
      <c r="A34" s="653" t="s">
        <v>515</v>
      </c>
      <c r="B34" s="654" t="s">
        <v>2709</v>
      </c>
      <c r="C34" s="654" t="s">
        <v>2225</v>
      </c>
      <c r="D34" s="654" t="s">
        <v>2226</v>
      </c>
      <c r="E34" s="654" t="s">
        <v>2227</v>
      </c>
      <c r="F34" s="657"/>
      <c r="G34" s="657"/>
      <c r="H34" s="678">
        <v>0</v>
      </c>
      <c r="I34" s="657">
        <v>7</v>
      </c>
      <c r="J34" s="657">
        <v>490.28</v>
      </c>
      <c r="K34" s="678">
        <v>1</v>
      </c>
      <c r="L34" s="657">
        <v>7</v>
      </c>
      <c r="M34" s="658">
        <v>490.28</v>
      </c>
    </row>
    <row r="35" spans="1:13" ht="14.4" customHeight="1" x14ac:dyDescent="0.3">
      <c r="A35" s="653" t="s">
        <v>515</v>
      </c>
      <c r="B35" s="654" t="s">
        <v>2709</v>
      </c>
      <c r="C35" s="654" t="s">
        <v>2251</v>
      </c>
      <c r="D35" s="654" t="s">
        <v>2226</v>
      </c>
      <c r="E35" s="654" t="s">
        <v>2252</v>
      </c>
      <c r="F35" s="657"/>
      <c r="G35" s="657"/>
      <c r="H35" s="678">
        <v>0</v>
      </c>
      <c r="I35" s="657">
        <v>6</v>
      </c>
      <c r="J35" s="657">
        <v>840.54000000000019</v>
      </c>
      <c r="K35" s="678">
        <v>1</v>
      </c>
      <c r="L35" s="657">
        <v>6</v>
      </c>
      <c r="M35" s="658">
        <v>840.54000000000019</v>
      </c>
    </row>
    <row r="36" spans="1:13" ht="14.4" customHeight="1" x14ac:dyDescent="0.3">
      <c r="A36" s="653" t="s">
        <v>515</v>
      </c>
      <c r="B36" s="654" t="s">
        <v>2710</v>
      </c>
      <c r="C36" s="654" t="s">
        <v>2260</v>
      </c>
      <c r="D36" s="654" t="s">
        <v>2261</v>
      </c>
      <c r="E36" s="654" t="s">
        <v>2711</v>
      </c>
      <c r="F36" s="657"/>
      <c r="G36" s="657"/>
      <c r="H36" s="678">
        <v>0</v>
      </c>
      <c r="I36" s="657">
        <v>1</v>
      </c>
      <c r="J36" s="657">
        <v>589.20002297136614</v>
      </c>
      <c r="K36" s="678">
        <v>1</v>
      </c>
      <c r="L36" s="657">
        <v>1</v>
      </c>
      <c r="M36" s="658">
        <v>589.20002297136614</v>
      </c>
    </row>
    <row r="37" spans="1:13" ht="14.4" customHeight="1" x14ac:dyDescent="0.3">
      <c r="A37" s="653" t="s">
        <v>515</v>
      </c>
      <c r="B37" s="654" t="s">
        <v>2712</v>
      </c>
      <c r="C37" s="654" t="s">
        <v>2026</v>
      </c>
      <c r="D37" s="654" t="s">
        <v>1868</v>
      </c>
      <c r="E37" s="654" t="s">
        <v>2713</v>
      </c>
      <c r="F37" s="657"/>
      <c r="G37" s="657"/>
      <c r="H37" s="678">
        <v>0</v>
      </c>
      <c r="I37" s="657">
        <v>1</v>
      </c>
      <c r="J37" s="657">
        <v>129.33000000000004</v>
      </c>
      <c r="K37" s="678">
        <v>1</v>
      </c>
      <c r="L37" s="657">
        <v>1</v>
      </c>
      <c r="M37" s="658">
        <v>129.33000000000004</v>
      </c>
    </row>
    <row r="38" spans="1:13" ht="14.4" customHeight="1" x14ac:dyDescent="0.3">
      <c r="A38" s="653" t="s">
        <v>515</v>
      </c>
      <c r="B38" s="654" t="s">
        <v>2712</v>
      </c>
      <c r="C38" s="654" t="s">
        <v>1867</v>
      </c>
      <c r="D38" s="654" t="s">
        <v>1868</v>
      </c>
      <c r="E38" s="654" t="s">
        <v>2714</v>
      </c>
      <c r="F38" s="657"/>
      <c r="G38" s="657"/>
      <c r="H38" s="678">
        <v>0</v>
      </c>
      <c r="I38" s="657">
        <v>5</v>
      </c>
      <c r="J38" s="657">
        <v>451.89974050103689</v>
      </c>
      <c r="K38" s="678">
        <v>1</v>
      </c>
      <c r="L38" s="657">
        <v>5</v>
      </c>
      <c r="M38" s="658">
        <v>451.89974050103689</v>
      </c>
    </row>
    <row r="39" spans="1:13" ht="14.4" customHeight="1" x14ac:dyDescent="0.3">
      <c r="A39" s="653" t="s">
        <v>515</v>
      </c>
      <c r="B39" s="654" t="s">
        <v>2715</v>
      </c>
      <c r="C39" s="654" t="s">
        <v>2052</v>
      </c>
      <c r="D39" s="654" t="s">
        <v>2716</v>
      </c>
      <c r="E39" s="654" t="s">
        <v>2717</v>
      </c>
      <c r="F39" s="657"/>
      <c r="G39" s="657"/>
      <c r="H39" s="678">
        <v>0</v>
      </c>
      <c r="I39" s="657">
        <v>8</v>
      </c>
      <c r="J39" s="657">
        <v>632.47999681570877</v>
      </c>
      <c r="K39" s="678">
        <v>1</v>
      </c>
      <c r="L39" s="657">
        <v>8</v>
      </c>
      <c r="M39" s="658">
        <v>632.47999681570877</v>
      </c>
    </row>
    <row r="40" spans="1:13" ht="14.4" customHeight="1" x14ac:dyDescent="0.3">
      <c r="A40" s="653" t="s">
        <v>515</v>
      </c>
      <c r="B40" s="654" t="s">
        <v>2718</v>
      </c>
      <c r="C40" s="654" t="s">
        <v>2240</v>
      </c>
      <c r="D40" s="654" t="s">
        <v>2069</v>
      </c>
      <c r="E40" s="654" t="s">
        <v>2241</v>
      </c>
      <c r="F40" s="657"/>
      <c r="G40" s="657"/>
      <c r="H40" s="678">
        <v>0</v>
      </c>
      <c r="I40" s="657">
        <v>1</v>
      </c>
      <c r="J40" s="657">
        <v>292.37999999999994</v>
      </c>
      <c r="K40" s="678">
        <v>1</v>
      </c>
      <c r="L40" s="657">
        <v>1</v>
      </c>
      <c r="M40" s="658">
        <v>292.37999999999994</v>
      </c>
    </row>
    <row r="41" spans="1:13" ht="14.4" customHeight="1" x14ac:dyDescent="0.3">
      <c r="A41" s="653" t="s">
        <v>515</v>
      </c>
      <c r="B41" s="654" t="s">
        <v>2718</v>
      </c>
      <c r="C41" s="654" t="s">
        <v>2068</v>
      </c>
      <c r="D41" s="654" t="s">
        <v>2069</v>
      </c>
      <c r="E41" s="654" t="s">
        <v>2719</v>
      </c>
      <c r="F41" s="657"/>
      <c r="G41" s="657"/>
      <c r="H41" s="678">
        <v>0</v>
      </c>
      <c r="I41" s="657">
        <v>1</v>
      </c>
      <c r="J41" s="657">
        <v>122.63999999999999</v>
      </c>
      <c r="K41" s="678">
        <v>1</v>
      </c>
      <c r="L41" s="657">
        <v>1</v>
      </c>
      <c r="M41" s="658">
        <v>122.63999999999999</v>
      </c>
    </row>
    <row r="42" spans="1:13" ht="14.4" customHeight="1" x14ac:dyDescent="0.3">
      <c r="A42" s="653" t="s">
        <v>515</v>
      </c>
      <c r="B42" s="654" t="s">
        <v>2720</v>
      </c>
      <c r="C42" s="654" t="s">
        <v>1914</v>
      </c>
      <c r="D42" s="654" t="s">
        <v>1915</v>
      </c>
      <c r="E42" s="654" t="s">
        <v>1612</v>
      </c>
      <c r="F42" s="657"/>
      <c r="G42" s="657"/>
      <c r="H42" s="678">
        <v>0</v>
      </c>
      <c r="I42" s="657">
        <v>2</v>
      </c>
      <c r="J42" s="657">
        <v>85.92</v>
      </c>
      <c r="K42" s="678">
        <v>1</v>
      </c>
      <c r="L42" s="657">
        <v>2</v>
      </c>
      <c r="M42" s="658">
        <v>85.92</v>
      </c>
    </row>
    <row r="43" spans="1:13" ht="14.4" customHeight="1" x14ac:dyDescent="0.3">
      <c r="A43" s="653" t="s">
        <v>515</v>
      </c>
      <c r="B43" s="654" t="s">
        <v>2720</v>
      </c>
      <c r="C43" s="654" t="s">
        <v>1917</v>
      </c>
      <c r="D43" s="654" t="s">
        <v>1915</v>
      </c>
      <c r="E43" s="654" t="s">
        <v>1918</v>
      </c>
      <c r="F43" s="657"/>
      <c r="G43" s="657"/>
      <c r="H43" s="678">
        <v>0</v>
      </c>
      <c r="I43" s="657">
        <v>3</v>
      </c>
      <c r="J43" s="657">
        <v>451.02000000000004</v>
      </c>
      <c r="K43" s="678">
        <v>1</v>
      </c>
      <c r="L43" s="657">
        <v>3</v>
      </c>
      <c r="M43" s="658">
        <v>451.02000000000004</v>
      </c>
    </row>
    <row r="44" spans="1:13" ht="14.4" customHeight="1" x14ac:dyDescent="0.3">
      <c r="A44" s="653" t="s">
        <v>515</v>
      </c>
      <c r="B44" s="654" t="s">
        <v>2721</v>
      </c>
      <c r="C44" s="654" t="s">
        <v>1905</v>
      </c>
      <c r="D44" s="654" t="s">
        <v>1906</v>
      </c>
      <c r="E44" s="654" t="s">
        <v>1377</v>
      </c>
      <c r="F44" s="657"/>
      <c r="G44" s="657"/>
      <c r="H44" s="678">
        <v>0</v>
      </c>
      <c r="I44" s="657">
        <v>25</v>
      </c>
      <c r="J44" s="657">
        <v>1220.4999977949062</v>
      </c>
      <c r="K44" s="678">
        <v>1</v>
      </c>
      <c r="L44" s="657">
        <v>25</v>
      </c>
      <c r="M44" s="658">
        <v>1220.4999977949062</v>
      </c>
    </row>
    <row r="45" spans="1:13" ht="14.4" customHeight="1" x14ac:dyDescent="0.3">
      <c r="A45" s="653" t="s">
        <v>515</v>
      </c>
      <c r="B45" s="654" t="s">
        <v>2721</v>
      </c>
      <c r="C45" s="654" t="s">
        <v>1908</v>
      </c>
      <c r="D45" s="654" t="s">
        <v>1909</v>
      </c>
      <c r="E45" s="654" t="s">
        <v>892</v>
      </c>
      <c r="F45" s="657"/>
      <c r="G45" s="657"/>
      <c r="H45" s="678">
        <v>0</v>
      </c>
      <c r="I45" s="657">
        <v>8</v>
      </c>
      <c r="J45" s="657">
        <v>421.20038399933878</v>
      </c>
      <c r="K45" s="678">
        <v>1</v>
      </c>
      <c r="L45" s="657">
        <v>8</v>
      </c>
      <c r="M45" s="658">
        <v>421.20038399933878</v>
      </c>
    </row>
    <row r="46" spans="1:13" ht="14.4" customHeight="1" x14ac:dyDescent="0.3">
      <c r="A46" s="653" t="s">
        <v>515</v>
      </c>
      <c r="B46" s="654" t="s">
        <v>2722</v>
      </c>
      <c r="C46" s="654" t="s">
        <v>2038</v>
      </c>
      <c r="D46" s="654" t="s">
        <v>2039</v>
      </c>
      <c r="E46" s="654" t="s">
        <v>2040</v>
      </c>
      <c r="F46" s="657"/>
      <c r="G46" s="657"/>
      <c r="H46" s="678">
        <v>0</v>
      </c>
      <c r="I46" s="657">
        <v>11</v>
      </c>
      <c r="J46" s="657">
        <v>274.22999799179394</v>
      </c>
      <c r="K46" s="678">
        <v>1</v>
      </c>
      <c r="L46" s="657">
        <v>11</v>
      </c>
      <c r="M46" s="658">
        <v>274.22999799179394</v>
      </c>
    </row>
    <row r="47" spans="1:13" ht="14.4" customHeight="1" x14ac:dyDescent="0.3">
      <c r="A47" s="653" t="s">
        <v>515</v>
      </c>
      <c r="B47" s="654" t="s">
        <v>2722</v>
      </c>
      <c r="C47" s="654" t="s">
        <v>2042</v>
      </c>
      <c r="D47" s="654" t="s">
        <v>2043</v>
      </c>
      <c r="E47" s="654" t="s">
        <v>2044</v>
      </c>
      <c r="F47" s="657"/>
      <c r="G47" s="657"/>
      <c r="H47" s="678">
        <v>0</v>
      </c>
      <c r="I47" s="657">
        <v>1</v>
      </c>
      <c r="J47" s="657">
        <v>44.12</v>
      </c>
      <c r="K47" s="678">
        <v>1</v>
      </c>
      <c r="L47" s="657">
        <v>1</v>
      </c>
      <c r="M47" s="658">
        <v>44.12</v>
      </c>
    </row>
    <row r="48" spans="1:13" ht="14.4" customHeight="1" x14ac:dyDescent="0.3">
      <c r="A48" s="653" t="s">
        <v>515</v>
      </c>
      <c r="B48" s="654" t="s">
        <v>2723</v>
      </c>
      <c r="C48" s="654" t="s">
        <v>2205</v>
      </c>
      <c r="D48" s="654" t="s">
        <v>2724</v>
      </c>
      <c r="E48" s="654" t="s">
        <v>1232</v>
      </c>
      <c r="F48" s="657"/>
      <c r="G48" s="657"/>
      <c r="H48" s="678">
        <v>0</v>
      </c>
      <c r="I48" s="657">
        <v>1</v>
      </c>
      <c r="J48" s="657">
        <v>109.87000000000003</v>
      </c>
      <c r="K48" s="678">
        <v>1</v>
      </c>
      <c r="L48" s="657">
        <v>1</v>
      </c>
      <c r="M48" s="658">
        <v>109.87000000000003</v>
      </c>
    </row>
    <row r="49" spans="1:13" ht="14.4" customHeight="1" x14ac:dyDescent="0.3">
      <c r="A49" s="653" t="s">
        <v>515</v>
      </c>
      <c r="B49" s="654" t="s">
        <v>2723</v>
      </c>
      <c r="C49" s="654" t="s">
        <v>1864</v>
      </c>
      <c r="D49" s="654" t="s">
        <v>2725</v>
      </c>
      <c r="E49" s="654" t="s">
        <v>1232</v>
      </c>
      <c r="F49" s="657"/>
      <c r="G49" s="657"/>
      <c r="H49" s="678">
        <v>0</v>
      </c>
      <c r="I49" s="657">
        <v>1</v>
      </c>
      <c r="J49" s="657">
        <v>124.97000000000003</v>
      </c>
      <c r="K49" s="678">
        <v>1</v>
      </c>
      <c r="L49" s="657">
        <v>1</v>
      </c>
      <c r="M49" s="658">
        <v>124.97000000000003</v>
      </c>
    </row>
    <row r="50" spans="1:13" ht="14.4" customHeight="1" x14ac:dyDescent="0.3">
      <c r="A50" s="653" t="s">
        <v>515</v>
      </c>
      <c r="B50" s="654" t="s">
        <v>2726</v>
      </c>
      <c r="C50" s="654" t="s">
        <v>2118</v>
      </c>
      <c r="D50" s="654" t="s">
        <v>2119</v>
      </c>
      <c r="E50" s="654" t="s">
        <v>1606</v>
      </c>
      <c r="F50" s="657"/>
      <c r="G50" s="657"/>
      <c r="H50" s="678">
        <v>0</v>
      </c>
      <c r="I50" s="657">
        <v>3</v>
      </c>
      <c r="J50" s="657">
        <v>114.90015527735537</v>
      </c>
      <c r="K50" s="678">
        <v>1</v>
      </c>
      <c r="L50" s="657">
        <v>3</v>
      </c>
      <c r="M50" s="658">
        <v>114.90015527735537</v>
      </c>
    </row>
    <row r="51" spans="1:13" ht="14.4" customHeight="1" x14ac:dyDescent="0.3">
      <c r="A51" s="653" t="s">
        <v>515</v>
      </c>
      <c r="B51" s="654" t="s">
        <v>2727</v>
      </c>
      <c r="C51" s="654" t="s">
        <v>552</v>
      </c>
      <c r="D51" s="654" t="s">
        <v>553</v>
      </c>
      <c r="E51" s="654" t="s">
        <v>554</v>
      </c>
      <c r="F51" s="657">
        <v>3</v>
      </c>
      <c r="G51" s="657">
        <v>183.03000000000003</v>
      </c>
      <c r="H51" s="678">
        <v>1</v>
      </c>
      <c r="I51" s="657"/>
      <c r="J51" s="657"/>
      <c r="K51" s="678">
        <v>0</v>
      </c>
      <c r="L51" s="657">
        <v>3</v>
      </c>
      <c r="M51" s="658">
        <v>183.03000000000003</v>
      </c>
    </row>
    <row r="52" spans="1:13" ht="14.4" customHeight="1" x14ac:dyDescent="0.3">
      <c r="A52" s="653" t="s">
        <v>515</v>
      </c>
      <c r="B52" s="654" t="s">
        <v>2728</v>
      </c>
      <c r="C52" s="654" t="s">
        <v>2011</v>
      </c>
      <c r="D52" s="654" t="s">
        <v>2012</v>
      </c>
      <c r="E52" s="654" t="s">
        <v>1377</v>
      </c>
      <c r="F52" s="657"/>
      <c r="G52" s="657"/>
      <c r="H52" s="678">
        <v>0</v>
      </c>
      <c r="I52" s="657">
        <v>15</v>
      </c>
      <c r="J52" s="657">
        <v>1297.1981280736718</v>
      </c>
      <c r="K52" s="678">
        <v>1</v>
      </c>
      <c r="L52" s="657">
        <v>15</v>
      </c>
      <c r="M52" s="658">
        <v>1297.1981280736718</v>
      </c>
    </row>
    <row r="53" spans="1:13" ht="14.4" customHeight="1" x14ac:dyDescent="0.3">
      <c r="A53" s="653" t="s">
        <v>515</v>
      </c>
      <c r="B53" s="654" t="s">
        <v>2728</v>
      </c>
      <c r="C53" s="654" t="s">
        <v>2017</v>
      </c>
      <c r="D53" s="654" t="s">
        <v>2012</v>
      </c>
      <c r="E53" s="654" t="s">
        <v>2018</v>
      </c>
      <c r="F53" s="657"/>
      <c r="G53" s="657"/>
      <c r="H53" s="678">
        <v>0</v>
      </c>
      <c r="I53" s="657">
        <v>3</v>
      </c>
      <c r="J53" s="657">
        <v>666.63999999999965</v>
      </c>
      <c r="K53" s="678">
        <v>1</v>
      </c>
      <c r="L53" s="657">
        <v>3</v>
      </c>
      <c r="M53" s="658">
        <v>666.63999999999965</v>
      </c>
    </row>
    <row r="54" spans="1:13" ht="14.4" customHeight="1" x14ac:dyDescent="0.3">
      <c r="A54" s="653" t="s">
        <v>515</v>
      </c>
      <c r="B54" s="654" t="s">
        <v>2728</v>
      </c>
      <c r="C54" s="654" t="s">
        <v>2014</v>
      </c>
      <c r="D54" s="654" t="s">
        <v>2015</v>
      </c>
      <c r="E54" s="654" t="s">
        <v>892</v>
      </c>
      <c r="F54" s="657"/>
      <c r="G54" s="657"/>
      <c r="H54" s="678">
        <v>0</v>
      </c>
      <c r="I54" s="657">
        <v>3</v>
      </c>
      <c r="J54" s="657">
        <v>488.37000000000006</v>
      </c>
      <c r="K54" s="678">
        <v>1</v>
      </c>
      <c r="L54" s="657">
        <v>3</v>
      </c>
      <c r="M54" s="658">
        <v>488.37000000000006</v>
      </c>
    </row>
    <row r="55" spans="1:13" ht="14.4" customHeight="1" x14ac:dyDescent="0.3">
      <c r="A55" s="653" t="s">
        <v>515</v>
      </c>
      <c r="B55" s="654" t="s">
        <v>2728</v>
      </c>
      <c r="C55" s="654" t="s">
        <v>2157</v>
      </c>
      <c r="D55" s="654" t="s">
        <v>2015</v>
      </c>
      <c r="E55" s="654" t="s">
        <v>2126</v>
      </c>
      <c r="F55" s="657"/>
      <c r="G55" s="657"/>
      <c r="H55" s="678">
        <v>0</v>
      </c>
      <c r="I55" s="657">
        <v>2</v>
      </c>
      <c r="J55" s="657">
        <v>736.5</v>
      </c>
      <c r="K55" s="678">
        <v>1</v>
      </c>
      <c r="L55" s="657">
        <v>2</v>
      </c>
      <c r="M55" s="658">
        <v>736.5</v>
      </c>
    </row>
    <row r="56" spans="1:13" ht="14.4" customHeight="1" x14ac:dyDescent="0.3">
      <c r="A56" s="653" t="s">
        <v>515</v>
      </c>
      <c r="B56" s="654" t="s">
        <v>2728</v>
      </c>
      <c r="C56" s="654" t="s">
        <v>564</v>
      </c>
      <c r="D56" s="654" t="s">
        <v>565</v>
      </c>
      <c r="E56" s="654" t="s">
        <v>566</v>
      </c>
      <c r="F56" s="657">
        <v>2</v>
      </c>
      <c r="G56" s="657">
        <v>100.65999797286392</v>
      </c>
      <c r="H56" s="678">
        <v>1</v>
      </c>
      <c r="I56" s="657"/>
      <c r="J56" s="657"/>
      <c r="K56" s="678">
        <v>0</v>
      </c>
      <c r="L56" s="657">
        <v>2</v>
      </c>
      <c r="M56" s="658">
        <v>100.65999797286392</v>
      </c>
    </row>
    <row r="57" spans="1:13" ht="14.4" customHeight="1" x14ac:dyDescent="0.3">
      <c r="A57" s="653" t="s">
        <v>515</v>
      </c>
      <c r="B57" s="654" t="s">
        <v>2729</v>
      </c>
      <c r="C57" s="654" t="s">
        <v>1844</v>
      </c>
      <c r="D57" s="654" t="s">
        <v>1845</v>
      </c>
      <c r="E57" s="654" t="s">
        <v>2730</v>
      </c>
      <c r="F57" s="657"/>
      <c r="G57" s="657"/>
      <c r="H57" s="678">
        <v>0</v>
      </c>
      <c r="I57" s="657">
        <v>12</v>
      </c>
      <c r="J57" s="657">
        <v>178.56016278946322</v>
      </c>
      <c r="K57" s="678">
        <v>1</v>
      </c>
      <c r="L57" s="657">
        <v>12</v>
      </c>
      <c r="M57" s="658">
        <v>178.56016278946322</v>
      </c>
    </row>
    <row r="58" spans="1:13" ht="14.4" customHeight="1" x14ac:dyDescent="0.3">
      <c r="A58" s="653" t="s">
        <v>515</v>
      </c>
      <c r="B58" s="654" t="s">
        <v>2729</v>
      </c>
      <c r="C58" s="654" t="s">
        <v>1847</v>
      </c>
      <c r="D58" s="654" t="s">
        <v>1848</v>
      </c>
      <c r="E58" s="654" t="s">
        <v>2731</v>
      </c>
      <c r="F58" s="657"/>
      <c r="G58" s="657"/>
      <c r="H58" s="678">
        <v>0</v>
      </c>
      <c r="I58" s="657">
        <v>12</v>
      </c>
      <c r="J58" s="657">
        <v>144.72</v>
      </c>
      <c r="K58" s="678">
        <v>1</v>
      </c>
      <c r="L58" s="657">
        <v>12</v>
      </c>
      <c r="M58" s="658">
        <v>144.72</v>
      </c>
    </row>
    <row r="59" spans="1:13" ht="14.4" customHeight="1" x14ac:dyDescent="0.3">
      <c r="A59" s="653" t="s">
        <v>515</v>
      </c>
      <c r="B59" s="654" t="s">
        <v>2729</v>
      </c>
      <c r="C59" s="654" t="s">
        <v>1928</v>
      </c>
      <c r="D59" s="654" t="s">
        <v>2732</v>
      </c>
      <c r="E59" s="654" t="s">
        <v>1085</v>
      </c>
      <c r="F59" s="657"/>
      <c r="G59" s="657"/>
      <c r="H59" s="678">
        <v>0</v>
      </c>
      <c r="I59" s="657">
        <v>8</v>
      </c>
      <c r="J59" s="657">
        <v>289.43932853031856</v>
      </c>
      <c r="K59" s="678">
        <v>1</v>
      </c>
      <c r="L59" s="657">
        <v>8</v>
      </c>
      <c r="M59" s="658">
        <v>289.43932853031856</v>
      </c>
    </row>
    <row r="60" spans="1:13" ht="14.4" customHeight="1" x14ac:dyDescent="0.3">
      <c r="A60" s="653" t="s">
        <v>515</v>
      </c>
      <c r="B60" s="654" t="s">
        <v>2733</v>
      </c>
      <c r="C60" s="654" t="s">
        <v>2020</v>
      </c>
      <c r="D60" s="654" t="s">
        <v>2734</v>
      </c>
      <c r="E60" s="654" t="s">
        <v>1232</v>
      </c>
      <c r="F60" s="657"/>
      <c r="G60" s="657"/>
      <c r="H60" s="678">
        <v>0</v>
      </c>
      <c r="I60" s="657">
        <v>9</v>
      </c>
      <c r="J60" s="657">
        <v>1049.1800058183589</v>
      </c>
      <c r="K60" s="678">
        <v>1</v>
      </c>
      <c r="L60" s="657">
        <v>9</v>
      </c>
      <c r="M60" s="658">
        <v>1049.1800058183589</v>
      </c>
    </row>
    <row r="61" spans="1:13" ht="14.4" customHeight="1" x14ac:dyDescent="0.3">
      <c r="A61" s="653" t="s">
        <v>515</v>
      </c>
      <c r="B61" s="654" t="s">
        <v>2733</v>
      </c>
      <c r="C61" s="654" t="s">
        <v>2107</v>
      </c>
      <c r="D61" s="654" t="s">
        <v>2734</v>
      </c>
      <c r="E61" s="654" t="s">
        <v>1188</v>
      </c>
      <c r="F61" s="657"/>
      <c r="G61" s="657"/>
      <c r="H61" s="678">
        <v>0</v>
      </c>
      <c r="I61" s="657">
        <v>3</v>
      </c>
      <c r="J61" s="657">
        <v>961.1200078025463</v>
      </c>
      <c r="K61" s="678">
        <v>1</v>
      </c>
      <c r="L61" s="657">
        <v>3</v>
      </c>
      <c r="M61" s="658">
        <v>961.1200078025463</v>
      </c>
    </row>
    <row r="62" spans="1:13" ht="14.4" customHeight="1" x14ac:dyDescent="0.3">
      <c r="A62" s="653" t="s">
        <v>515</v>
      </c>
      <c r="B62" s="654" t="s">
        <v>2733</v>
      </c>
      <c r="C62" s="654" t="s">
        <v>2035</v>
      </c>
      <c r="D62" s="654" t="s">
        <v>2036</v>
      </c>
      <c r="E62" s="654" t="s">
        <v>1232</v>
      </c>
      <c r="F62" s="657"/>
      <c r="G62" s="657"/>
      <c r="H62" s="678">
        <v>0</v>
      </c>
      <c r="I62" s="657">
        <v>2</v>
      </c>
      <c r="J62" s="657">
        <v>364.79659959211176</v>
      </c>
      <c r="K62" s="678">
        <v>1</v>
      </c>
      <c r="L62" s="657">
        <v>2</v>
      </c>
      <c r="M62" s="658">
        <v>364.79659959211176</v>
      </c>
    </row>
    <row r="63" spans="1:13" ht="14.4" customHeight="1" x14ac:dyDescent="0.3">
      <c r="A63" s="653" t="s">
        <v>515</v>
      </c>
      <c r="B63" s="654" t="s">
        <v>2733</v>
      </c>
      <c r="C63" s="654" t="s">
        <v>2163</v>
      </c>
      <c r="D63" s="654" t="s">
        <v>2036</v>
      </c>
      <c r="E63" s="654" t="s">
        <v>1188</v>
      </c>
      <c r="F63" s="657"/>
      <c r="G63" s="657"/>
      <c r="H63" s="678">
        <v>0</v>
      </c>
      <c r="I63" s="657">
        <v>1</v>
      </c>
      <c r="J63" s="657">
        <v>577.0999999999998</v>
      </c>
      <c r="K63" s="678">
        <v>1</v>
      </c>
      <c r="L63" s="657">
        <v>1</v>
      </c>
      <c r="M63" s="658">
        <v>577.0999999999998</v>
      </c>
    </row>
    <row r="64" spans="1:13" ht="14.4" customHeight="1" x14ac:dyDescent="0.3">
      <c r="A64" s="653" t="s">
        <v>515</v>
      </c>
      <c r="B64" s="654" t="s">
        <v>2735</v>
      </c>
      <c r="C64" s="654" t="s">
        <v>1954</v>
      </c>
      <c r="D64" s="654" t="s">
        <v>1955</v>
      </c>
      <c r="E64" s="654" t="s">
        <v>1232</v>
      </c>
      <c r="F64" s="657"/>
      <c r="G64" s="657"/>
      <c r="H64" s="678">
        <v>0</v>
      </c>
      <c r="I64" s="657">
        <v>1</v>
      </c>
      <c r="J64" s="657">
        <v>76.48</v>
      </c>
      <c r="K64" s="678">
        <v>1</v>
      </c>
      <c r="L64" s="657">
        <v>1</v>
      </c>
      <c r="M64" s="658">
        <v>76.48</v>
      </c>
    </row>
    <row r="65" spans="1:13" ht="14.4" customHeight="1" x14ac:dyDescent="0.3">
      <c r="A65" s="653" t="s">
        <v>515</v>
      </c>
      <c r="B65" s="654" t="s">
        <v>2735</v>
      </c>
      <c r="C65" s="654" t="s">
        <v>1965</v>
      </c>
      <c r="D65" s="654" t="s">
        <v>2736</v>
      </c>
      <c r="E65" s="654" t="s">
        <v>1232</v>
      </c>
      <c r="F65" s="657"/>
      <c r="G65" s="657"/>
      <c r="H65" s="678">
        <v>0</v>
      </c>
      <c r="I65" s="657">
        <v>1</v>
      </c>
      <c r="J65" s="657">
        <v>66.400000000000006</v>
      </c>
      <c r="K65" s="678">
        <v>1</v>
      </c>
      <c r="L65" s="657">
        <v>1</v>
      </c>
      <c r="M65" s="658">
        <v>66.400000000000006</v>
      </c>
    </row>
    <row r="66" spans="1:13" ht="14.4" customHeight="1" x14ac:dyDescent="0.3">
      <c r="A66" s="653" t="s">
        <v>515</v>
      </c>
      <c r="B66" s="654" t="s">
        <v>2737</v>
      </c>
      <c r="C66" s="654" t="s">
        <v>2109</v>
      </c>
      <c r="D66" s="654" t="s">
        <v>2110</v>
      </c>
      <c r="E66" s="654" t="s">
        <v>972</v>
      </c>
      <c r="F66" s="657"/>
      <c r="G66" s="657"/>
      <c r="H66" s="678">
        <v>0</v>
      </c>
      <c r="I66" s="657">
        <v>2</v>
      </c>
      <c r="J66" s="657">
        <v>317.95999999999998</v>
      </c>
      <c r="K66" s="678">
        <v>1</v>
      </c>
      <c r="L66" s="657">
        <v>2</v>
      </c>
      <c r="M66" s="658">
        <v>317.95999999999998</v>
      </c>
    </row>
    <row r="67" spans="1:13" ht="14.4" customHeight="1" x14ac:dyDescent="0.3">
      <c r="A67" s="653" t="s">
        <v>515</v>
      </c>
      <c r="B67" s="654" t="s">
        <v>2737</v>
      </c>
      <c r="C67" s="654" t="s">
        <v>2112</v>
      </c>
      <c r="D67" s="654" t="s">
        <v>2113</v>
      </c>
      <c r="E67" s="654" t="s">
        <v>972</v>
      </c>
      <c r="F67" s="657"/>
      <c r="G67" s="657"/>
      <c r="H67" s="678">
        <v>0</v>
      </c>
      <c r="I67" s="657">
        <v>1</v>
      </c>
      <c r="J67" s="657">
        <v>254.25</v>
      </c>
      <c r="K67" s="678">
        <v>1</v>
      </c>
      <c r="L67" s="657">
        <v>1</v>
      </c>
      <c r="M67" s="658">
        <v>254.25</v>
      </c>
    </row>
    <row r="68" spans="1:13" ht="14.4" customHeight="1" x14ac:dyDescent="0.3">
      <c r="A68" s="653" t="s">
        <v>515</v>
      </c>
      <c r="B68" s="654" t="s">
        <v>2737</v>
      </c>
      <c r="C68" s="654" t="s">
        <v>2191</v>
      </c>
      <c r="D68" s="654" t="s">
        <v>2113</v>
      </c>
      <c r="E68" s="654" t="s">
        <v>2192</v>
      </c>
      <c r="F68" s="657"/>
      <c r="G68" s="657"/>
      <c r="H68" s="678">
        <v>0</v>
      </c>
      <c r="I68" s="657">
        <v>2</v>
      </c>
      <c r="J68" s="657">
        <v>1367.22</v>
      </c>
      <c r="K68" s="678">
        <v>1</v>
      </c>
      <c r="L68" s="657">
        <v>2</v>
      </c>
      <c r="M68" s="658">
        <v>1367.22</v>
      </c>
    </row>
    <row r="69" spans="1:13" ht="14.4" customHeight="1" x14ac:dyDescent="0.3">
      <c r="A69" s="653" t="s">
        <v>515</v>
      </c>
      <c r="B69" s="654" t="s">
        <v>2737</v>
      </c>
      <c r="C69" s="654" t="s">
        <v>2278</v>
      </c>
      <c r="D69" s="654" t="s">
        <v>2113</v>
      </c>
      <c r="E69" s="654" t="s">
        <v>2279</v>
      </c>
      <c r="F69" s="657"/>
      <c r="G69" s="657"/>
      <c r="H69" s="678">
        <v>0</v>
      </c>
      <c r="I69" s="657">
        <v>1</v>
      </c>
      <c r="J69" s="657">
        <v>652.99</v>
      </c>
      <c r="K69" s="678">
        <v>1</v>
      </c>
      <c r="L69" s="657">
        <v>1</v>
      </c>
      <c r="M69" s="658">
        <v>652.99</v>
      </c>
    </row>
    <row r="70" spans="1:13" ht="14.4" customHeight="1" x14ac:dyDescent="0.3">
      <c r="A70" s="653" t="s">
        <v>515</v>
      </c>
      <c r="B70" s="654" t="s">
        <v>2738</v>
      </c>
      <c r="C70" s="654" t="s">
        <v>2103</v>
      </c>
      <c r="D70" s="654" t="s">
        <v>2739</v>
      </c>
      <c r="E70" s="654" t="s">
        <v>2740</v>
      </c>
      <c r="F70" s="657"/>
      <c r="G70" s="657"/>
      <c r="H70" s="678">
        <v>0</v>
      </c>
      <c r="I70" s="657">
        <v>1</v>
      </c>
      <c r="J70" s="657">
        <v>14.399999999999997</v>
      </c>
      <c r="K70" s="678">
        <v>1</v>
      </c>
      <c r="L70" s="657">
        <v>1</v>
      </c>
      <c r="M70" s="658">
        <v>14.399999999999997</v>
      </c>
    </row>
    <row r="71" spans="1:13" ht="14.4" customHeight="1" x14ac:dyDescent="0.3">
      <c r="A71" s="653" t="s">
        <v>515</v>
      </c>
      <c r="B71" s="654" t="s">
        <v>2741</v>
      </c>
      <c r="C71" s="654" t="s">
        <v>2070</v>
      </c>
      <c r="D71" s="654" t="s">
        <v>2071</v>
      </c>
      <c r="E71" s="654" t="s">
        <v>2072</v>
      </c>
      <c r="F71" s="657"/>
      <c r="G71" s="657"/>
      <c r="H71" s="678">
        <v>0</v>
      </c>
      <c r="I71" s="657">
        <v>4</v>
      </c>
      <c r="J71" s="657">
        <v>280.52</v>
      </c>
      <c r="K71" s="678">
        <v>1</v>
      </c>
      <c r="L71" s="657">
        <v>4</v>
      </c>
      <c r="M71" s="658">
        <v>280.52</v>
      </c>
    </row>
    <row r="72" spans="1:13" ht="14.4" customHeight="1" x14ac:dyDescent="0.3">
      <c r="A72" s="653" t="s">
        <v>515</v>
      </c>
      <c r="B72" s="654" t="s">
        <v>2742</v>
      </c>
      <c r="C72" s="654" t="s">
        <v>2046</v>
      </c>
      <c r="D72" s="654" t="s">
        <v>2047</v>
      </c>
      <c r="E72" s="654" t="s">
        <v>1036</v>
      </c>
      <c r="F72" s="657"/>
      <c r="G72" s="657"/>
      <c r="H72" s="678">
        <v>0</v>
      </c>
      <c r="I72" s="657">
        <v>2</v>
      </c>
      <c r="J72" s="657">
        <v>118.10000000000008</v>
      </c>
      <c r="K72" s="678">
        <v>1</v>
      </c>
      <c r="L72" s="657">
        <v>2</v>
      </c>
      <c r="M72" s="658">
        <v>118.10000000000008</v>
      </c>
    </row>
    <row r="73" spans="1:13" ht="14.4" customHeight="1" x14ac:dyDescent="0.3">
      <c r="A73" s="653" t="s">
        <v>515</v>
      </c>
      <c r="B73" s="654" t="s">
        <v>2743</v>
      </c>
      <c r="C73" s="654" t="s">
        <v>1987</v>
      </c>
      <c r="D73" s="654" t="s">
        <v>2744</v>
      </c>
      <c r="E73" s="654" t="s">
        <v>892</v>
      </c>
      <c r="F73" s="657"/>
      <c r="G73" s="657"/>
      <c r="H73" s="678">
        <v>0</v>
      </c>
      <c r="I73" s="657">
        <v>10</v>
      </c>
      <c r="J73" s="657">
        <v>441.20026591727583</v>
      </c>
      <c r="K73" s="678">
        <v>1</v>
      </c>
      <c r="L73" s="657">
        <v>10</v>
      </c>
      <c r="M73" s="658">
        <v>441.20026591727583</v>
      </c>
    </row>
    <row r="74" spans="1:13" ht="14.4" customHeight="1" x14ac:dyDescent="0.3">
      <c r="A74" s="653" t="s">
        <v>515</v>
      </c>
      <c r="B74" s="654" t="s">
        <v>2743</v>
      </c>
      <c r="C74" s="654" t="s">
        <v>1990</v>
      </c>
      <c r="D74" s="654" t="s">
        <v>1995</v>
      </c>
      <c r="E74" s="654" t="s">
        <v>1036</v>
      </c>
      <c r="F74" s="657"/>
      <c r="G74" s="657"/>
      <c r="H74" s="678">
        <v>0</v>
      </c>
      <c r="I74" s="657">
        <v>12</v>
      </c>
      <c r="J74" s="657">
        <v>1058.9985229425301</v>
      </c>
      <c r="K74" s="678">
        <v>1</v>
      </c>
      <c r="L74" s="657">
        <v>12</v>
      </c>
      <c r="M74" s="658">
        <v>1058.9985229425301</v>
      </c>
    </row>
    <row r="75" spans="1:13" ht="14.4" customHeight="1" x14ac:dyDescent="0.3">
      <c r="A75" s="653" t="s">
        <v>515</v>
      </c>
      <c r="B75" s="654" t="s">
        <v>2743</v>
      </c>
      <c r="C75" s="654" t="s">
        <v>1994</v>
      </c>
      <c r="D75" s="654" t="s">
        <v>1995</v>
      </c>
      <c r="E75" s="654" t="s">
        <v>2745</v>
      </c>
      <c r="F75" s="657"/>
      <c r="G75" s="657"/>
      <c r="H75" s="678">
        <v>0</v>
      </c>
      <c r="I75" s="657">
        <v>2</v>
      </c>
      <c r="J75" s="657">
        <v>595.84</v>
      </c>
      <c r="K75" s="678">
        <v>1</v>
      </c>
      <c r="L75" s="657">
        <v>2</v>
      </c>
      <c r="M75" s="658">
        <v>595.84</v>
      </c>
    </row>
    <row r="76" spans="1:13" ht="14.4" customHeight="1" x14ac:dyDescent="0.3">
      <c r="A76" s="653" t="s">
        <v>515</v>
      </c>
      <c r="B76" s="654" t="s">
        <v>2743</v>
      </c>
      <c r="C76" s="654" t="s">
        <v>2089</v>
      </c>
      <c r="D76" s="654" t="s">
        <v>2094</v>
      </c>
      <c r="E76" s="654" t="s">
        <v>2746</v>
      </c>
      <c r="F76" s="657"/>
      <c r="G76" s="657"/>
      <c r="H76" s="678">
        <v>0</v>
      </c>
      <c r="I76" s="657">
        <v>5</v>
      </c>
      <c r="J76" s="657">
        <v>678.89877260492165</v>
      </c>
      <c r="K76" s="678">
        <v>1</v>
      </c>
      <c r="L76" s="657">
        <v>5</v>
      </c>
      <c r="M76" s="658">
        <v>678.89877260492165</v>
      </c>
    </row>
    <row r="77" spans="1:13" ht="14.4" customHeight="1" x14ac:dyDescent="0.3">
      <c r="A77" s="653" t="s">
        <v>515</v>
      </c>
      <c r="B77" s="654" t="s">
        <v>2743</v>
      </c>
      <c r="C77" s="654" t="s">
        <v>2093</v>
      </c>
      <c r="D77" s="654" t="s">
        <v>2094</v>
      </c>
      <c r="E77" s="654" t="s">
        <v>2747</v>
      </c>
      <c r="F77" s="657"/>
      <c r="G77" s="657"/>
      <c r="H77" s="678">
        <v>0</v>
      </c>
      <c r="I77" s="657">
        <v>2</v>
      </c>
      <c r="J77" s="657">
        <v>939.90132000887616</v>
      </c>
      <c r="K77" s="678">
        <v>1</v>
      </c>
      <c r="L77" s="657">
        <v>2</v>
      </c>
      <c r="M77" s="658">
        <v>939.90132000887616</v>
      </c>
    </row>
    <row r="78" spans="1:13" ht="14.4" customHeight="1" x14ac:dyDescent="0.3">
      <c r="A78" s="653" t="s">
        <v>515</v>
      </c>
      <c r="B78" s="654" t="s">
        <v>2748</v>
      </c>
      <c r="C78" s="654" t="s">
        <v>2246</v>
      </c>
      <c r="D78" s="654" t="s">
        <v>2247</v>
      </c>
      <c r="E78" s="654" t="s">
        <v>2126</v>
      </c>
      <c r="F78" s="657"/>
      <c r="G78" s="657"/>
      <c r="H78" s="678">
        <v>0</v>
      </c>
      <c r="I78" s="657">
        <v>2</v>
      </c>
      <c r="J78" s="657">
        <v>459.05837120748714</v>
      </c>
      <c r="K78" s="678">
        <v>1</v>
      </c>
      <c r="L78" s="657">
        <v>2</v>
      </c>
      <c r="M78" s="658">
        <v>459.05837120748714</v>
      </c>
    </row>
    <row r="79" spans="1:13" ht="14.4" customHeight="1" x14ac:dyDescent="0.3">
      <c r="A79" s="653" t="s">
        <v>515</v>
      </c>
      <c r="B79" s="654" t="s">
        <v>2748</v>
      </c>
      <c r="C79" s="654" t="s">
        <v>2029</v>
      </c>
      <c r="D79" s="654" t="s">
        <v>2030</v>
      </c>
      <c r="E79" s="654" t="s">
        <v>1036</v>
      </c>
      <c r="F79" s="657"/>
      <c r="G79" s="657"/>
      <c r="H79" s="678">
        <v>0</v>
      </c>
      <c r="I79" s="657">
        <v>7</v>
      </c>
      <c r="J79" s="657">
        <v>817.66129431133493</v>
      </c>
      <c r="K79" s="678">
        <v>1</v>
      </c>
      <c r="L79" s="657">
        <v>7</v>
      </c>
      <c r="M79" s="658">
        <v>817.66129431133493</v>
      </c>
    </row>
    <row r="80" spans="1:13" ht="14.4" customHeight="1" x14ac:dyDescent="0.3">
      <c r="A80" s="653" t="s">
        <v>515</v>
      </c>
      <c r="B80" s="654" t="s">
        <v>2749</v>
      </c>
      <c r="C80" s="654" t="s">
        <v>1936</v>
      </c>
      <c r="D80" s="654" t="s">
        <v>1937</v>
      </c>
      <c r="E80" s="654" t="s">
        <v>1938</v>
      </c>
      <c r="F80" s="657"/>
      <c r="G80" s="657"/>
      <c r="H80" s="678">
        <v>0</v>
      </c>
      <c r="I80" s="657">
        <v>1</v>
      </c>
      <c r="J80" s="657">
        <v>168.54000000000008</v>
      </c>
      <c r="K80" s="678">
        <v>1</v>
      </c>
      <c r="L80" s="657">
        <v>1</v>
      </c>
      <c r="M80" s="658">
        <v>168.54000000000008</v>
      </c>
    </row>
    <row r="81" spans="1:13" ht="14.4" customHeight="1" x14ac:dyDescent="0.3">
      <c r="A81" s="653" t="s">
        <v>515</v>
      </c>
      <c r="B81" s="654" t="s">
        <v>2750</v>
      </c>
      <c r="C81" s="654" t="s">
        <v>1878</v>
      </c>
      <c r="D81" s="654" t="s">
        <v>2751</v>
      </c>
      <c r="E81" s="654" t="s">
        <v>1232</v>
      </c>
      <c r="F81" s="657"/>
      <c r="G81" s="657"/>
      <c r="H81" s="678">
        <v>0</v>
      </c>
      <c r="I81" s="657">
        <v>1</v>
      </c>
      <c r="J81" s="657">
        <v>200.17999999999998</v>
      </c>
      <c r="K81" s="678">
        <v>1</v>
      </c>
      <c r="L81" s="657">
        <v>1</v>
      </c>
      <c r="M81" s="658">
        <v>200.17999999999998</v>
      </c>
    </row>
    <row r="82" spans="1:13" ht="14.4" customHeight="1" x14ac:dyDescent="0.3">
      <c r="A82" s="653" t="s">
        <v>515</v>
      </c>
      <c r="B82" s="654" t="s">
        <v>2752</v>
      </c>
      <c r="C82" s="654" t="s">
        <v>1897</v>
      </c>
      <c r="D82" s="654" t="s">
        <v>1898</v>
      </c>
      <c r="E82" s="654" t="s">
        <v>2753</v>
      </c>
      <c r="F82" s="657"/>
      <c r="G82" s="657"/>
      <c r="H82" s="678">
        <v>0</v>
      </c>
      <c r="I82" s="657">
        <v>3</v>
      </c>
      <c r="J82" s="657">
        <v>140.45999999999995</v>
      </c>
      <c r="K82" s="678">
        <v>1</v>
      </c>
      <c r="L82" s="657">
        <v>3</v>
      </c>
      <c r="M82" s="658">
        <v>140.45999999999995</v>
      </c>
    </row>
    <row r="83" spans="1:13" ht="14.4" customHeight="1" x14ac:dyDescent="0.3">
      <c r="A83" s="653" t="s">
        <v>515</v>
      </c>
      <c r="B83" s="654" t="s">
        <v>2754</v>
      </c>
      <c r="C83" s="654" t="s">
        <v>2150</v>
      </c>
      <c r="D83" s="654" t="s">
        <v>2151</v>
      </c>
      <c r="E83" s="654" t="s">
        <v>2152</v>
      </c>
      <c r="F83" s="657"/>
      <c r="G83" s="657"/>
      <c r="H83" s="678">
        <v>0</v>
      </c>
      <c r="I83" s="657">
        <v>2</v>
      </c>
      <c r="J83" s="657">
        <v>167.19961934666043</v>
      </c>
      <c r="K83" s="678">
        <v>1</v>
      </c>
      <c r="L83" s="657">
        <v>2</v>
      </c>
      <c r="M83" s="658">
        <v>167.19961934666043</v>
      </c>
    </row>
    <row r="84" spans="1:13" ht="14.4" customHeight="1" x14ac:dyDescent="0.3">
      <c r="A84" s="653" t="s">
        <v>515</v>
      </c>
      <c r="B84" s="654" t="s">
        <v>2754</v>
      </c>
      <c r="C84" s="654" t="s">
        <v>2242</v>
      </c>
      <c r="D84" s="654" t="s">
        <v>2243</v>
      </c>
      <c r="E84" s="654" t="s">
        <v>2244</v>
      </c>
      <c r="F84" s="657"/>
      <c r="G84" s="657"/>
      <c r="H84" s="678">
        <v>0</v>
      </c>
      <c r="I84" s="657">
        <v>5</v>
      </c>
      <c r="J84" s="657">
        <v>428.86086754218547</v>
      </c>
      <c r="K84" s="678">
        <v>1</v>
      </c>
      <c r="L84" s="657">
        <v>5</v>
      </c>
      <c r="M84" s="658">
        <v>428.86086754218547</v>
      </c>
    </row>
    <row r="85" spans="1:13" ht="14.4" customHeight="1" x14ac:dyDescent="0.3">
      <c r="A85" s="653" t="s">
        <v>515</v>
      </c>
      <c r="B85" s="654" t="s">
        <v>2754</v>
      </c>
      <c r="C85" s="654" t="s">
        <v>2233</v>
      </c>
      <c r="D85" s="654" t="s">
        <v>2234</v>
      </c>
      <c r="E85" s="654" t="s">
        <v>2235</v>
      </c>
      <c r="F85" s="657"/>
      <c r="G85" s="657"/>
      <c r="H85" s="678">
        <v>0</v>
      </c>
      <c r="I85" s="657">
        <v>1</v>
      </c>
      <c r="J85" s="657">
        <v>62.041547264835806</v>
      </c>
      <c r="K85" s="678">
        <v>1</v>
      </c>
      <c r="L85" s="657">
        <v>1</v>
      </c>
      <c r="M85" s="658">
        <v>62.041547264835806</v>
      </c>
    </row>
    <row r="86" spans="1:13" ht="14.4" customHeight="1" x14ac:dyDescent="0.3">
      <c r="A86" s="653" t="s">
        <v>515</v>
      </c>
      <c r="B86" s="654" t="s">
        <v>2754</v>
      </c>
      <c r="C86" s="654" t="s">
        <v>2230</v>
      </c>
      <c r="D86" s="654" t="s">
        <v>2231</v>
      </c>
      <c r="E86" s="654" t="s">
        <v>2232</v>
      </c>
      <c r="F86" s="657"/>
      <c r="G86" s="657"/>
      <c r="H86" s="678">
        <v>0</v>
      </c>
      <c r="I86" s="657">
        <v>4</v>
      </c>
      <c r="J86" s="657">
        <v>196.78909536712359</v>
      </c>
      <c r="K86" s="678">
        <v>1</v>
      </c>
      <c r="L86" s="657">
        <v>4</v>
      </c>
      <c r="M86" s="658">
        <v>196.78909536712359</v>
      </c>
    </row>
    <row r="87" spans="1:13" ht="14.4" customHeight="1" x14ac:dyDescent="0.3">
      <c r="A87" s="653" t="s">
        <v>515</v>
      </c>
      <c r="B87" s="654" t="s">
        <v>2754</v>
      </c>
      <c r="C87" s="654" t="s">
        <v>2147</v>
      </c>
      <c r="D87" s="654" t="s">
        <v>2755</v>
      </c>
      <c r="E87" s="654" t="s">
        <v>2756</v>
      </c>
      <c r="F87" s="657"/>
      <c r="G87" s="657"/>
      <c r="H87" s="678">
        <v>0</v>
      </c>
      <c r="I87" s="657">
        <v>6</v>
      </c>
      <c r="J87" s="657">
        <v>448.15969754996223</v>
      </c>
      <c r="K87" s="678">
        <v>1</v>
      </c>
      <c r="L87" s="657">
        <v>6</v>
      </c>
      <c r="M87" s="658">
        <v>448.15969754996223</v>
      </c>
    </row>
    <row r="88" spans="1:13" ht="14.4" customHeight="1" x14ac:dyDescent="0.3">
      <c r="A88" s="653" t="s">
        <v>515</v>
      </c>
      <c r="B88" s="654" t="s">
        <v>2754</v>
      </c>
      <c r="C88" s="654" t="s">
        <v>2074</v>
      </c>
      <c r="D88" s="654" t="s">
        <v>2757</v>
      </c>
      <c r="E88" s="654" t="s">
        <v>2758</v>
      </c>
      <c r="F88" s="657"/>
      <c r="G88" s="657"/>
      <c r="H88" s="678">
        <v>0</v>
      </c>
      <c r="I88" s="657">
        <v>7</v>
      </c>
      <c r="J88" s="657">
        <v>438.13967848693159</v>
      </c>
      <c r="K88" s="678">
        <v>1</v>
      </c>
      <c r="L88" s="657">
        <v>7</v>
      </c>
      <c r="M88" s="658">
        <v>438.13967848693159</v>
      </c>
    </row>
    <row r="89" spans="1:13" ht="14.4" customHeight="1" x14ac:dyDescent="0.3">
      <c r="A89" s="653" t="s">
        <v>515</v>
      </c>
      <c r="B89" s="654" t="s">
        <v>2759</v>
      </c>
      <c r="C89" s="654" t="s">
        <v>2533</v>
      </c>
      <c r="D89" s="654" t="s">
        <v>2534</v>
      </c>
      <c r="E89" s="654" t="s">
        <v>2760</v>
      </c>
      <c r="F89" s="657"/>
      <c r="G89" s="657"/>
      <c r="H89" s="678">
        <v>0</v>
      </c>
      <c r="I89" s="657">
        <v>4</v>
      </c>
      <c r="J89" s="657">
        <v>48838.68</v>
      </c>
      <c r="K89" s="678">
        <v>1</v>
      </c>
      <c r="L89" s="657">
        <v>4</v>
      </c>
      <c r="M89" s="658">
        <v>48838.68</v>
      </c>
    </row>
    <row r="90" spans="1:13" ht="14.4" customHeight="1" x14ac:dyDescent="0.3">
      <c r="A90" s="653" t="s">
        <v>515</v>
      </c>
      <c r="B90" s="654" t="s">
        <v>2761</v>
      </c>
      <c r="C90" s="654" t="s">
        <v>2503</v>
      </c>
      <c r="D90" s="654" t="s">
        <v>2504</v>
      </c>
      <c r="E90" s="654" t="s">
        <v>2762</v>
      </c>
      <c r="F90" s="657"/>
      <c r="G90" s="657"/>
      <c r="H90" s="678">
        <v>0</v>
      </c>
      <c r="I90" s="657">
        <v>3</v>
      </c>
      <c r="J90" s="657">
        <v>692.99999999999989</v>
      </c>
      <c r="K90" s="678">
        <v>1</v>
      </c>
      <c r="L90" s="657">
        <v>3</v>
      </c>
      <c r="M90" s="658">
        <v>692.99999999999989</v>
      </c>
    </row>
    <row r="91" spans="1:13" ht="14.4" customHeight="1" x14ac:dyDescent="0.3">
      <c r="A91" s="653" t="s">
        <v>515</v>
      </c>
      <c r="B91" s="654" t="s">
        <v>2763</v>
      </c>
      <c r="C91" s="654" t="s">
        <v>2370</v>
      </c>
      <c r="D91" s="654" t="s">
        <v>2371</v>
      </c>
      <c r="E91" s="654" t="s">
        <v>2372</v>
      </c>
      <c r="F91" s="657">
        <v>7</v>
      </c>
      <c r="G91" s="657">
        <v>245.62999999999997</v>
      </c>
      <c r="H91" s="678">
        <v>1</v>
      </c>
      <c r="I91" s="657"/>
      <c r="J91" s="657"/>
      <c r="K91" s="678">
        <v>0</v>
      </c>
      <c r="L91" s="657">
        <v>7</v>
      </c>
      <c r="M91" s="658">
        <v>245.62999999999997</v>
      </c>
    </row>
    <row r="92" spans="1:13" ht="14.4" customHeight="1" x14ac:dyDescent="0.3">
      <c r="A92" s="653" t="s">
        <v>515</v>
      </c>
      <c r="B92" s="654" t="s">
        <v>2763</v>
      </c>
      <c r="C92" s="654" t="s">
        <v>2248</v>
      </c>
      <c r="D92" s="654" t="s">
        <v>2249</v>
      </c>
      <c r="E92" s="654" t="s">
        <v>2764</v>
      </c>
      <c r="F92" s="657"/>
      <c r="G92" s="657"/>
      <c r="H92" s="678">
        <v>0</v>
      </c>
      <c r="I92" s="657">
        <v>18</v>
      </c>
      <c r="J92" s="657">
        <v>3042.7143923952185</v>
      </c>
      <c r="K92" s="678">
        <v>1</v>
      </c>
      <c r="L92" s="657">
        <v>18</v>
      </c>
      <c r="M92" s="658">
        <v>3042.7143923952185</v>
      </c>
    </row>
    <row r="93" spans="1:13" ht="14.4" customHeight="1" x14ac:dyDescent="0.3">
      <c r="A93" s="653" t="s">
        <v>515</v>
      </c>
      <c r="B93" s="654" t="s">
        <v>2763</v>
      </c>
      <c r="C93" s="654" t="s">
        <v>2517</v>
      </c>
      <c r="D93" s="654" t="s">
        <v>2249</v>
      </c>
      <c r="E93" s="654" t="s">
        <v>2372</v>
      </c>
      <c r="F93" s="657"/>
      <c r="G93" s="657"/>
      <c r="H93" s="678">
        <v>0</v>
      </c>
      <c r="I93" s="657">
        <v>21</v>
      </c>
      <c r="J93" s="657">
        <v>2434.7383217312108</v>
      </c>
      <c r="K93" s="678">
        <v>1</v>
      </c>
      <c r="L93" s="657">
        <v>21</v>
      </c>
      <c r="M93" s="658">
        <v>2434.7383217312108</v>
      </c>
    </row>
    <row r="94" spans="1:13" ht="14.4" customHeight="1" x14ac:dyDescent="0.3">
      <c r="A94" s="653" t="s">
        <v>515</v>
      </c>
      <c r="B94" s="654" t="s">
        <v>2763</v>
      </c>
      <c r="C94" s="654" t="s">
        <v>2400</v>
      </c>
      <c r="D94" s="654" t="s">
        <v>2765</v>
      </c>
      <c r="E94" s="654" t="s">
        <v>2766</v>
      </c>
      <c r="F94" s="657"/>
      <c r="G94" s="657"/>
      <c r="H94" s="678">
        <v>0</v>
      </c>
      <c r="I94" s="657">
        <v>71.199999999999989</v>
      </c>
      <c r="J94" s="657">
        <v>8265.7823780665058</v>
      </c>
      <c r="K94" s="678">
        <v>1</v>
      </c>
      <c r="L94" s="657">
        <v>71.199999999999989</v>
      </c>
      <c r="M94" s="658">
        <v>8265.7823780665058</v>
      </c>
    </row>
    <row r="95" spans="1:13" ht="14.4" customHeight="1" x14ac:dyDescent="0.3">
      <c r="A95" s="653" t="s">
        <v>515</v>
      </c>
      <c r="B95" s="654" t="s">
        <v>2763</v>
      </c>
      <c r="C95" s="654" t="s">
        <v>2455</v>
      </c>
      <c r="D95" s="654" t="s">
        <v>2456</v>
      </c>
      <c r="E95" s="654" t="s">
        <v>2766</v>
      </c>
      <c r="F95" s="657"/>
      <c r="G95" s="657"/>
      <c r="H95" s="678">
        <v>0</v>
      </c>
      <c r="I95" s="657">
        <v>4</v>
      </c>
      <c r="J95" s="657">
        <v>444.43999999999994</v>
      </c>
      <c r="K95" s="678">
        <v>1</v>
      </c>
      <c r="L95" s="657">
        <v>4</v>
      </c>
      <c r="M95" s="658">
        <v>444.43999999999994</v>
      </c>
    </row>
    <row r="96" spans="1:13" ht="14.4" customHeight="1" x14ac:dyDescent="0.3">
      <c r="A96" s="653" t="s">
        <v>515</v>
      </c>
      <c r="B96" s="654" t="s">
        <v>2767</v>
      </c>
      <c r="C96" s="654" t="s">
        <v>2481</v>
      </c>
      <c r="D96" s="654" t="s">
        <v>2482</v>
      </c>
      <c r="E96" s="654" t="s">
        <v>2768</v>
      </c>
      <c r="F96" s="657"/>
      <c r="G96" s="657"/>
      <c r="H96" s="678">
        <v>0</v>
      </c>
      <c r="I96" s="657">
        <v>26</v>
      </c>
      <c r="J96" s="657">
        <v>12012</v>
      </c>
      <c r="K96" s="678">
        <v>1</v>
      </c>
      <c r="L96" s="657">
        <v>26</v>
      </c>
      <c r="M96" s="658">
        <v>12012</v>
      </c>
    </row>
    <row r="97" spans="1:13" ht="14.4" customHeight="1" x14ac:dyDescent="0.3">
      <c r="A97" s="653" t="s">
        <v>515</v>
      </c>
      <c r="B97" s="654" t="s">
        <v>2769</v>
      </c>
      <c r="C97" s="654" t="s">
        <v>2459</v>
      </c>
      <c r="D97" s="654" t="s">
        <v>2770</v>
      </c>
      <c r="E97" s="654" t="s">
        <v>2771</v>
      </c>
      <c r="F97" s="657">
        <v>6</v>
      </c>
      <c r="G97" s="657">
        <v>747.54</v>
      </c>
      <c r="H97" s="678">
        <v>1</v>
      </c>
      <c r="I97" s="657"/>
      <c r="J97" s="657"/>
      <c r="K97" s="678">
        <v>0</v>
      </c>
      <c r="L97" s="657">
        <v>6</v>
      </c>
      <c r="M97" s="658">
        <v>747.54</v>
      </c>
    </row>
    <row r="98" spans="1:13" ht="14.4" customHeight="1" x14ac:dyDescent="0.3">
      <c r="A98" s="653" t="s">
        <v>515</v>
      </c>
      <c r="B98" s="654" t="s">
        <v>2772</v>
      </c>
      <c r="C98" s="654" t="s">
        <v>2484</v>
      </c>
      <c r="D98" s="654" t="s">
        <v>2485</v>
      </c>
      <c r="E98" s="654" t="s">
        <v>2773</v>
      </c>
      <c r="F98" s="657"/>
      <c r="G98" s="657"/>
      <c r="H98" s="678">
        <v>0</v>
      </c>
      <c r="I98" s="657">
        <v>180</v>
      </c>
      <c r="J98" s="657">
        <v>6707.1</v>
      </c>
      <c r="K98" s="678">
        <v>1</v>
      </c>
      <c r="L98" s="657">
        <v>180</v>
      </c>
      <c r="M98" s="658">
        <v>6707.1</v>
      </c>
    </row>
    <row r="99" spans="1:13" ht="14.4" customHeight="1" x14ac:dyDescent="0.3">
      <c r="A99" s="653" t="s">
        <v>515</v>
      </c>
      <c r="B99" s="654" t="s">
        <v>2774</v>
      </c>
      <c r="C99" s="654" t="s">
        <v>2422</v>
      </c>
      <c r="D99" s="654" t="s">
        <v>2775</v>
      </c>
      <c r="E99" s="654" t="s">
        <v>2776</v>
      </c>
      <c r="F99" s="657"/>
      <c r="G99" s="657"/>
      <c r="H99" s="678">
        <v>0</v>
      </c>
      <c r="I99" s="657">
        <v>4</v>
      </c>
      <c r="J99" s="657">
        <v>2068</v>
      </c>
      <c r="K99" s="678">
        <v>1</v>
      </c>
      <c r="L99" s="657">
        <v>4</v>
      </c>
      <c r="M99" s="658">
        <v>2068</v>
      </c>
    </row>
    <row r="100" spans="1:13" ht="14.4" customHeight="1" x14ac:dyDescent="0.3">
      <c r="A100" s="653" t="s">
        <v>515</v>
      </c>
      <c r="B100" s="654" t="s">
        <v>2777</v>
      </c>
      <c r="C100" s="654" t="s">
        <v>2541</v>
      </c>
      <c r="D100" s="654" t="s">
        <v>2542</v>
      </c>
      <c r="E100" s="654" t="s">
        <v>2778</v>
      </c>
      <c r="F100" s="657"/>
      <c r="G100" s="657"/>
      <c r="H100" s="678">
        <v>0</v>
      </c>
      <c r="I100" s="657">
        <v>1.5</v>
      </c>
      <c r="J100" s="657">
        <v>831.94499999999994</v>
      </c>
      <c r="K100" s="678">
        <v>1</v>
      </c>
      <c r="L100" s="657">
        <v>1.5</v>
      </c>
      <c r="M100" s="658">
        <v>831.94499999999994</v>
      </c>
    </row>
    <row r="101" spans="1:13" ht="14.4" customHeight="1" x14ac:dyDescent="0.3">
      <c r="A101" s="653" t="s">
        <v>515</v>
      </c>
      <c r="B101" s="654" t="s">
        <v>2777</v>
      </c>
      <c r="C101" s="654" t="s">
        <v>2538</v>
      </c>
      <c r="D101" s="654" t="s">
        <v>2539</v>
      </c>
      <c r="E101" s="654" t="s">
        <v>2779</v>
      </c>
      <c r="F101" s="657"/>
      <c r="G101" s="657"/>
      <c r="H101" s="678">
        <v>0</v>
      </c>
      <c r="I101" s="657">
        <v>16</v>
      </c>
      <c r="J101" s="657">
        <v>15006.199999999997</v>
      </c>
      <c r="K101" s="678">
        <v>1</v>
      </c>
      <c r="L101" s="657">
        <v>16</v>
      </c>
      <c r="M101" s="658">
        <v>15006.199999999997</v>
      </c>
    </row>
    <row r="102" spans="1:13" ht="14.4" customHeight="1" x14ac:dyDescent="0.3">
      <c r="A102" s="653" t="s">
        <v>515</v>
      </c>
      <c r="B102" s="654" t="s">
        <v>2780</v>
      </c>
      <c r="C102" s="654" t="s">
        <v>2475</v>
      </c>
      <c r="D102" s="654" t="s">
        <v>2476</v>
      </c>
      <c r="E102" s="654" t="s">
        <v>2781</v>
      </c>
      <c r="F102" s="657"/>
      <c r="G102" s="657"/>
      <c r="H102" s="678">
        <v>0</v>
      </c>
      <c r="I102" s="657">
        <v>0.3999999999999998</v>
      </c>
      <c r="J102" s="657">
        <v>308.83199999999988</v>
      </c>
      <c r="K102" s="678">
        <v>1</v>
      </c>
      <c r="L102" s="657">
        <v>0.3999999999999998</v>
      </c>
      <c r="M102" s="658">
        <v>308.83199999999988</v>
      </c>
    </row>
    <row r="103" spans="1:13" ht="14.4" customHeight="1" x14ac:dyDescent="0.3">
      <c r="A103" s="653" t="s">
        <v>515</v>
      </c>
      <c r="B103" s="654" t="s">
        <v>2782</v>
      </c>
      <c r="C103" s="654" t="s">
        <v>2490</v>
      </c>
      <c r="D103" s="654" t="s">
        <v>2491</v>
      </c>
      <c r="E103" s="654" t="s">
        <v>2783</v>
      </c>
      <c r="F103" s="657"/>
      <c r="G103" s="657"/>
      <c r="H103" s="678">
        <v>0</v>
      </c>
      <c r="I103" s="657">
        <v>74</v>
      </c>
      <c r="J103" s="657">
        <v>10713.92</v>
      </c>
      <c r="K103" s="678">
        <v>1</v>
      </c>
      <c r="L103" s="657">
        <v>74</v>
      </c>
      <c r="M103" s="658">
        <v>10713.92</v>
      </c>
    </row>
    <row r="104" spans="1:13" ht="14.4" customHeight="1" x14ac:dyDescent="0.3">
      <c r="A104" s="653" t="s">
        <v>515</v>
      </c>
      <c r="B104" s="654" t="s">
        <v>2784</v>
      </c>
      <c r="C104" s="654" t="s">
        <v>2529</v>
      </c>
      <c r="D104" s="654" t="s">
        <v>2530</v>
      </c>
      <c r="E104" s="654" t="s">
        <v>2531</v>
      </c>
      <c r="F104" s="657"/>
      <c r="G104" s="657"/>
      <c r="H104" s="678">
        <v>0</v>
      </c>
      <c r="I104" s="657">
        <v>3</v>
      </c>
      <c r="J104" s="657">
        <v>126.06</v>
      </c>
      <c r="K104" s="678">
        <v>1</v>
      </c>
      <c r="L104" s="657">
        <v>3</v>
      </c>
      <c r="M104" s="658">
        <v>126.06</v>
      </c>
    </row>
    <row r="105" spans="1:13" ht="14.4" customHeight="1" x14ac:dyDescent="0.3">
      <c r="A105" s="653" t="s">
        <v>515</v>
      </c>
      <c r="B105" s="654" t="s">
        <v>2785</v>
      </c>
      <c r="C105" s="654" t="s">
        <v>2408</v>
      </c>
      <c r="D105" s="654" t="s">
        <v>2786</v>
      </c>
      <c r="E105" s="654" t="s">
        <v>2787</v>
      </c>
      <c r="F105" s="657">
        <v>1.2</v>
      </c>
      <c r="G105" s="657">
        <v>781.06399999999996</v>
      </c>
      <c r="H105" s="678">
        <v>1</v>
      </c>
      <c r="I105" s="657"/>
      <c r="J105" s="657"/>
      <c r="K105" s="678">
        <v>0</v>
      </c>
      <c r="L105" s="657">
        <v>1.2</v>
      </c>
      <c r="M105" s="658">
        <v>781.06399999999996</v>
      </c>
    </row>
    <row r="106" spans="1:13" ht="14.4" customHeight="1" x14ac:dyDescent="0.3">
      <c r="A106" s="653" t="s">
        <v>515</v>
      </c>
      <c r="B106" s="654" t="s">
        <v>2788</v>
      </c>
      <c r="C106" s="654" t="s">
        <v>2509</v>
      </c>
      <c r="D106" s="654" t="s">
        <v>2510</v>
      </c>
      <c r="E106" s="654" t="s">
        <v>2789</v>
      </c>
      <c r="F106" s="657">
        <v>15</v>
      </c>
      <c r="G106" s="657">
        <v>8443.0499999999993</v>
      </c>
      <c r="H106" s="678">
        <v>1</v>
      </c>
      <c r="I106" s="657"/>
      <c r="J106" s="657"/>
      <c r="K106" s="678">
        <v>0</v>
      </c>
      <c r="L106" s="657">
        <v>15</v>
      </c>
      <c r="M106" s="658">
        <v>8443.0499999999993</v>
      </c>
    </row>
    <row r="107" spans="1:13" ht="14.4" customHeight="1" x14ac:dyDescent="0.3">
      <c r="A107" s="653" t="s">
        <v>515</v>
      </c>
      <c r="B107" s="654" t="s">
        <v>2790</v>
      </c>
      <c r="C107" s="654" t="s">
        <v>2367</v>
      </c>
      <c r="D107" s="654" t="s">
        <v>2368</v>
      </c>
      <c r="E107" s="654" t="s">
        <v>2791</v>
      </c>
      <c r="F107" s="657">
        <v>13.6</v>
      </c>
      <c r="G107" s="657">
        <v>5614.832794115533</v>
      </c>
      <c r="H107" s="678">
        <v>1</v>
      </c>
      <c r="I107" s="657"/>
      <c r="J107" s="657"/>
      <c r="K107" s="678">
        <v>0</v>
      </c>
      <c r="L107" s="657">
        <v>13.6</v>
      </c>
      <c r="M107" s="658">
        <v>5614.832794115533</v>
      </c>
    </row>
    <row r="108" spans="1:13" ht="14.4" customHeight="1" x14ac:dyDescent="0.3">
      <c r="A108" s="653" t="s">
        <v>515</v>
      </c>
      <c r="B108" s="654" t="s">
        <v>2792</v>
      </c>
      <c r="C108" s="654" t="s">
        <v>2536</v>
      </c>
      <c r="D108" s="654" t="s">
        <v>2537</v>
      </c>
      <c r="E108" s="654" t="s">
        <v>2793</v>
      </c>
      <c r="F108" s="657"/>
      <c r="G108" s="657"/>
      <c r="H108" s="678">
        <v>0</v>
      </c>
      <c r="I108" s="657">
        <v>20</v>
      </c>
      <c r="J108" s="657">
        <v>693.19999999999993</v>
      </c>
      <c r="K108" s="678">
        <v>1</v>
      </c>
      <c r="L108" s="657">
        <v>20</v>
      </c>
      <c r="M108" s="658">
        <v>693.19999999999993</v>
      </c>
    </row>
    <row r="109" spans="1:13" ht="14.4" customHeight="1" x14ac:dyDescent="0.3">
      <c r="A109" s="653" t="s">
        <v>515</v>
      </c>
      <c r="B109" s="654" t="s">
        <v>2794</v>
      </c>
      <c r="C109" s="654" t="s">
        <v>2388</v>
      </c>
      <c r="D109" s="654" t="s">
        <v>2795</v>
      </c>
      <c r="E109" s="654" t="s">
        <v>2796</v>
      </c>
      <c r="F109" s="657"/>
      <c r="G109" s="657"/>
      <c r="H109" s="678">
        <v>0</v>
      </c>
      <c r="I109" s="657">
        <v>5</v>
      </c>
      <c r="J109" s="657">
        <v>2994.2</v>
      </c>
      <c r="K109" s="678">
        <v>1</v>
      </c>
      <c r="L109" s="657">
        <v>5</v>
      </c>
      <c r="M109" s="658">
        <v>2994.2</v>
      </c>
    </row>
    <row r="110" spans="1:13" ht="14.4" customHeight="1" x14ac:dyDescent="0.3">
      <c r="A110" s="653" t="s">
        <v>515</v>
      </c>
      <c r="B110" s="654" t="s">
        <v>2797</v>
      </c>
      <c r="C110" s="654" t="s">
        <v>2525</v>
      </c>
      <c r="D110" s="654" t="s">
        <v>2798</v>
      </c>
      <c r="E110" s="654" t="s">
        <v>2799</v>
      </c>
      <c r="F110" s="657"/>
      <c r="G110" s="657"/>
      <c r="H110" s="678">
        <v>0</v>
      </c>
      <c r="I110" s="657">
        <v>20</v>
      </c>
      <c r="J110" s="657">
        <v>577.79999999999995</v>
      </c>
      <c r="K110" s="678">
        <v>1</v>
      </c>
      <c r="L110" s="657">
        <v>20</v>
      </c>
      <c r="M110" s="658">
        <v>577.79999999999995</v>
      </c>
    </row>
    <row r="111" spans="1:13" ht="14.4" customHeight="1" x14ac:dyDescent="0.3">
      <c r="A111" s="653" t="s">
        <v>515</v>
      </c>
      <c r="B111" s="654" t="s">
        <v>2800</v>
      </c>
      <c r="C111" s="654" t="s">
        <v>2562</v>
      </c>
      <c r="D111" s="654" t="s">
        <v>2563</v>
      </c>
      <c r="E111" s="654" t="s">
        <v>2791</v>
      </c>
      <c r="F111" s="657"/>
      <c r="G111" s="657"/>
      <c r="H111" s="678">
        <v>0</v>
      </c>
      <c r="I111" s="657">
        <v>12.4</v>
      </c>
      <c r="J111" s="657">
        <v>1977.8</v>
      </c>
      <c r="K111" s="678">
        <v>1</v>
      </c>
      <c r="L111" s="657">
        <v>12.4</v>
      </c>
      <c r="M111" s="658">
        <v>1977.8</v>
      </c>
    </row>
    <row r="112" spans="1:13" ht="14.4" customHeight="1" x14ac:dyDescent="0.3">
      <c r="A112" s="653" t="s">
        <v>515</v>
      </c>
      <c r="B112" s="654" t="s">
        <v>2801</v>
      </c>
      <c r="C112" s="654" t="s">
        <v>546</v>
      </c>
      <c r="D112" s="654" t="s">
        <v>547</v>
      </c>
      <c r="E112" s="654" t="s">
        <v>2802</v>
      </c>
      <c r="F112" s="657"/>
      <c r="G112" s="657"/>
      <c r="H112" s="678">
        <v>0</v>
      </c>
      <c r="I112" s="657">
        <v>2</v>
      </c>
      <c r="J112" s="657">
        <v>853.90000000000009</v>
      </c>
      <c r="K112" s="678">
        <v>1</v>
      </c>
      <c r="L112" s="657">
        <v>2</v>
      </c>
      <c r="M112" s="658">
        <v>853.90000000000009</v>
      </c>
    </row>
    <row r="113" spans="1:13" ht="14.4" customHeight="1" x14ac:dyDescent="0.3">
      <c r="A113" s="653" t="s">
        <v>515</v>
      </c>
      <c r="B113" s="654" t="s">
        <v>2803</v>
      </c>
      <c r="C113" s="654" t="s">
        <v>2214</v>
      </c>
      <c r="D113" s="654" t="s">
        <v>2215</v>
      </c>
      <c r="E113" s="654" t="s">
        <v>2804</v>
      </c>
      <c r="F113" s="657"/>
      <c r="G113" s="657"/>
      <c r="H113" s="678">
        <v>0</v>
      </c>
      <c r="I113" s="657">
        <v>1</v>
      </c>
      <c r="J113" s="657">
        <v>834.62666666666678</v>
      </c>
      <c r="K113" s="678">
        <v>1</v>
      </c>
      <c r="L113" s="657">
        <v>1</v>
      </c>
      <c r="M113" s="658">
        <v>834.62666666666678</v>
      </c>
    </row>
    <row r="114" spans="1:13" ht="14.4" customHeight="1" x14ac:dyDescent="0.3">
      <c r="A114" s="653" t="s">
        <v>515</v>
      </c>
      <c r="B114" s="654" t="s">
        <v>2805</v>
      </c>
      <c r="C114" s="654" t="s">
        <v>2049</v>
      </c>
      <c r="D114" s="654" t="s">
        <v>562</v>
      </c>
      <c r="E114" s="654" t="s">
        <v>2806</v>
      </c>
      <c r="F114" s="657"/>
      <c r="G114" s="657"/>
      <c r="H114" s="678">
        <v>0</v>
      </c>
      <c r="I114" s="657">
        <v>4</v>
      </c>
      <c r="J114" s="657">
        <v>234.96024877504192</v>
      </c>
      <c r="K114" s="678">
        <v>1</v>
      </c>
      <c r="L114" s="657">
        <v>4</v>
      </c>
      <c r="M114" s="658">
        <v>234.96024877504192</v>
      </c>
    </row>
    <row r="115" spans="1:13" ht="14.4" customHeight="1" x14ac:dyDescent="0.3">
      <c r="A115" s="653" t="s">
        <v>515</v>
      </c>
      <c r="B115" s="654" t="s">
        <v>2805</v>
      </c>
      <c r="C115" s="654" t="s">
        <v>1862</v>
      </c>
      <c r="D115" s="654" t="s">
        <v>562</v>
      </c>
      <c r="E115" s="654" t="s">
        <v>563</v>
      </c>
      <c r="F115" s="657"/>
      <c r="G115" s="657"/>
      <c r="H115" s="678">
        <v>0</v>
      </c>
      <c r="I115" s="657">
        <v>7</v>
      </c>
      <c r="J115" s="657">
        <v>735.42</v>
      </c>
      <c r="K115" s="678">
        <v>1</v>
      </c>
      <c r="L115" s="657">
        <v>7</v>
      </c>
      <c r="M115" s="658">
        <v>735.42</v>
      </c>
    </row>
    <row r="116" spans="1:13" ht="14.4" customHeight="1" x14ac:dyDescent="0.3">
      <c r="A116" s="653" t="s">
        <v>515</v>
      </c>
      <c r="B116" s="654" t="s">
        <v>2805</v>
      </c>
      <c r="C116" s="654" t="s">
        <v>561</v>
      </c>
      <c r="D116" s="654" t="s">
        <v>562</v>
      </c>
      <c r="E116" s="654" t="s">
        <v>563</v>
      </c>
      <c r="F116" s="657">
        <v>1</v>
      </c>
      <c r="G116" s="657">
        <v>103.31969817937053</v>
      </c>
      <c r="H116" s="678">
        <v>1</v>
      </c>
      <c r="I116" s="657"/>
      <c r="J116" s="657"/>
      <c r="K116" s="678">
        <v>0</v>
      </c>
      <c r="L116" s="657">
        <v>1</v>
      </c>
      <c r="M116" s="658">
        <v>103.31969817937053</v>
      </c>
    </row>
    <row r="117" spans="1:13" ht="14.4" customHeight="1" x14ac:dyDescent="0.3">
      <c r="A117" s="653" t="s">
        <v>515</v>
      </c>
      <c r="B117" s="654" t="s">
        <v>2807</v>
      </c>
      <c r="C117" s="654" t="s">
        <v>2064</v>
      </c>
      <c r="D117" s="654" t="s">
        <v>2065</v>
      </c>
      <c r="E117" s="654" t="s">
        <v>2808</v>
      </c>
      <c r="F117" s="657"/>
      <c r="G117" s="657"/>
      <c r="H117" s="678">
        <v>0</v>
      </c>
      <c r="I117" s="657">
        <v>1</v>
      </c>
      <c r="J117" s="657">
        <v>596.61</v>
      </c>
      <c r="K117" s="678">
        <v>1</v>
      </c>
      <c r="L117" s="657">
        <v>1</v>
      </c>
      <c r="M117" s="658">
        <v>596.61</v>
      </c>
    </row>
    <row r="118" spans="1:13" ht="14.4" customHeight="1" x14ac:dyDescent="0.3">
      <c r="A118" s="653" t="s">
        <v>515</v>
      </c>
      <c r="B118" s="654" t="s">
        <v>2807</v>
      </c>
      <c r="C118" s="654" t="s">
        <v>2208</v>
      </c>
      <c r="D118" s="654" t="s">
        <v>2809</v>
      </c>
      <c r="E118" s="654" t="s">
        <v>2808</v>
      </c>
      <c r="F118" s="657"/>
      <c r="G118" s="657"/>
      <c r="H118" s="678">
        <v>0</v>
      </c>
      <c r="I118" s="657">
        <v>1</v>
      </c>
      <c r="J118" s="657">
        <v>919.9</v>
      </c>
      <c r="K118" s="678">
        <v>1</v>
      </c>
      <c r="L118" s="657">
        <v>1</v>
      </c>
      <c r="M118" s="658">
        <v>919.9</v>
      </c>
    </row>
    <row r="119" spans="1:13" ht="14.4" customHeight="1" x14ac:dyDescent="0.3">
      <c r="A119" s="653" t="s">
        <v>515</v>
      </c>
      <c r="B119" s="654" t="s">
        <v>2810</v>
      </c>
      <c r="C119" s="654" t="s">
        <v>542</v>
      </c>
      <c r="D119" s="654" t="s">
        <v>2811</v>
      </c>
      <c r="E119" s="654" t="s">
        <v>2812</v>
      </c>
      <c r="F119" s="657">
        <v>2</v>
      </c>
      <c r="G119" s="657">
        <v>137.02000000000001</v>
      </c>
      <c r="H119" s="678">
        <v>1</v>
      </c>
      <c r="I119" s="657"/>
      <c r="J119" s="657"/>
      <c r="K119" s="678">
        <v>0</v>
      </c>
      <c r="L119" s="657">
        <v>2</v>
      </c>
      <c r="M119" s="658">
        <v>137.02000000000001</v>
      </c>
    </row>
    <row r="120" spans="1:13" ht="14.4" customHeight="1" x14ac:dyDescent="0.3">
      <c r="A120" s="653" t="s">
        <v>515</v>
      </c>
      <c r="B120" s="654" t="s">
        <v>2810</v>
      </c>
      <c r="C120" s="654" t="s">
        <v>2169</v>
      </c>
      <c r="D120" s="654" t="s">
        <v>2140</v>
      </c>
      <c r="E120" s="654" t="s">
        <v>2813</v>
      </c>
      <c r="F120" s="657"/>
      <c r="G120" s="657"/>
      <c r="H120" s="678">
        <v>0</v>
      </c>
      <c r="I120" s="657">
        <v>2</v>
      </c>
      <c r="J120" s="657">
        <v>56.499999999999993</v>
      </c>
      <c r="K120" s="678">
        <v>1</v>
      </c>
      <c r="L120" s="657">
        <v>2</v>
      </c>
      <c r="M120" s="658">
        <v>56.499999999999993</v>
      </c>
    </row>
    <row r="121" spans="1:13" ht="14.4" customHeight="1" x14ac:dyDescent="0.3">
      <c r="A121" s="653" t="s">
        <v>515</v>
      </c>
      <c r="B121" s="654" t="s">
        <v>2810</v>
      </c>
      <c r="C121" s="654" t="s">
        <v>1885</v>
      </c>
      <c r="D121" s="654" t="s">
        <v>1886</v>
      </c>
      <c r="E121" s="654" t="s">
        <v>1887</v>
      </c>
      <c r="F121" s="657"/>
      <c r="G121" s="657"/>
      <c r="H121" s="678">
        <v>0</v>
      </c>
      <c r="I121" s="657">
        <v>6</v>
      </c>
      <c r="J121" s="657">
        <v>120.77999999999997</v>
      </c>
      <c r="K121" s="678">
        <v>1</v>
      </c>
      <c r="L121" s="657">
        <v>6</v>
      </c>
      <c r="M121" s="658">
        <v>120.77999999999997</v>
      </c>
    </row>
    <row r="122" spans="1:13" ht="14.4" customHeight="1" x14ac:dyDescent="0.3">
      <c r="A122" s="653" t="s">
        <v>515</v>
      </c>
      <c r="B122" s="654" t="s">
        <v>2810</v>
      </c>
      <c r="C122" s="654" t="s">
        <v>1889</v>
      </c>
      <c r="D122" s="654" t="s">
        <v>1890</v>
      </c>
      <c r="E122" s="654" t="s">
        <v>2814</v>
      </c>
      <c r="F122" s="657"/>
      <c r="G122" s="657"/>
      <c r="H122" s="678">
        <v>0</v>
      </c>
      <c r="I122" s="657">
        <v>3</v>
      </c>
      <c r="J122" s="657">
        <v>96.780000000000015</v>
      </c>
      <c r="K122" s="678">
        <v>1</v>
      </c>
      <c r="L122" s="657">
        <v>3</v>
      </c>
      <c r="M122" s="658">
        <v>96.780000000000015</v>
      </c>
    </row>
    <row r="123" spans="1:13" ht="14.4" customHeight="1" x14ac:dyDescent="0.3">
      <c r="A123" s="653" t="s">
        <v>515</v>
      </c>
      <c r="B123" s="654" t="s">
        <v>2810</v>
      </c>
      <c r="C123" s="654" t="s">
        <v>1893</v>
      </c>
      <c r="D123" s="654" t="s">
        <v>1894</v>
      </c>
      <c r="E123" s="654" t="s">
        <v>2815</v>
      </c>
      <c r="F123" s="657"/>
      <c r="G123" s="657"/>
      <c r="H123" s="678">
        <v>0</v>
      </c>
      <c r="I123" s="657">
        <v>6</v>
      </c>
      <c r="J123" s="657">
        <v>179.99940248537632</v>
      </c>
      <c r="K123" s="678">
        <v>1</v>
      </c>
      <c r="L123" s="657">
        <v>6</v>
      </c>
      <c r="M123" s="658">
        <v>179.99940248537632</v>
      </c>
    </row>
    <row r="124" spans="1:13" ht="14.4" customHeight="1" x14ac:dyDescent="0.3">
      <c r="A124" s="653" t="s">
        <v>515</v>
      </c>
      <c r="B124" s="654" t="s">
        <v>2810</v>
      </c>
      <c r="C124" s="654" t="s">
        <v>1940</v>
      </c>
      <c r="D124" s="654" t="s">
        <v>1941</v>
      </c>
      <c r="E124" s="654" t="s">
        <v>2812</v>
      </c>
      <c r="F124" s="657"/>
      <c r="G124" s="657"/>
      <c r="H124" s="678">
        <v>0</v>
      </c>
      <c r="I124" s="657">
        <v>4</v>
      </c>
      <c r="J124" s="657">
        <v>84.4</v>
      </c>
      <c r="K124" s="678">
        <v>1</v>
      </c>
      <c r="L124" s="657">
        <v>4</v>
      </c>
      <c r="M124" s="658">
        <v>84.4</v>
      </c>
    </row>
    <row r="125" spans="1:13" ht="14.4" customHeight="1" x14ac:dyDescent="0.3">
      <c r="A125" s="653" t="s">
        <v>515</v>
      </c>
      <c r="B125" s="654" t="s">
        <v>2810</v>
      </c>
      <c r="C125" s="654" t="s">
        <v>1944</v>
      </c>
      <c r="D125" s="654" t="s">
        <v>1941</v>
      </c>
      <c r="E125" s="654" t="s">
        <v>2816</v>
      </c>
      <c r="F125" s="657"/>
      <c r="G125" s="657"/>
      <c r="H125" s="678">
        <v>0</v>
      </c>
      <c r="I125" s="657">
        <v>7</v>
      </c>
      <c r="J125" s="657">
        <v>412.5100070761797</v>
      </c>
      <c r="K125" s="678">
        <v>1</v>
      </c>
      <c r="L125" s="657">
        <v>7</v>
      </c>
      <c r="M125" s="658">
        <v>412.5100070761797</v>
      </c>
    </row>
    <row r="126" spans="1:13" ht="14.4" customHeight="1" x14ac:dyDescent="0.3">
      <c r="A126" s="653" t="s">
        <v>515</v>
      </c>
      <c r="B126" s="654" t="s">
        <v>2810</v>
      </c>
      <c r="C126" s="654" t="s">
        <v>1947</v>
      </c>
      <c r="D126" s="654" t="s">
        <v>1941</v>
      </c>
      <c r="E126" s="654" t="s">
        <v>2817</v>
      </c>
      <c r="F126" s="657"/>
      <c r="G126" s="657"/>
      <c r="H126" s="678">
        <v>0</v>
      </c>
      <c r="I126" s="657">
        <v>4</v>
      </c>
      <c r="J126" s="657">
        <v>275.9985106561557</v>
      </c>
      <c r="K126" s="678">
        <v>1</v>
      </c>
      <c r="L126" s="657">
        <v>4</v>
      </c>
      <c r="M126" s="658">
        <v>275.9985106561557</v>
      </c>
    </row>
    <row r="127" spans="1:13" ht="14.4" customHeight="1" x14ac:dyDescent="0.3">
      <c r="A127" s="653" t="s">
        <v>515</v>
      </c>
      <c r="B127" s="654" t="s">
        <v>2810</v>
      </c>
      <c r="C127" s="654" t="s">
        <v>2139</v>
      </c>
      <c r="D127" s="654" t="s">
        <v>2140</v>
      </c>
      <c r="E127" s="654" t="s">
        <v>2141</v>
      </c>
      <c r="F127" s="657"/>
      <c r="G127" s="657"/>
      <c r="H127" s="678">
        <v>0</v>
      </c>
      <c r="I127" s="657">
        <v>1</v>
      </c>
      <c r="J127" s="657">
        <v>134.13</v>
      </c>
      <c r="K127" s="678">
        <v>1</v>
      </c>
      <c r="L127" s="657">
        <v>1</v>
      </c>
      <c r="M127" s="658">
        <v>134.13</v>
      </c>
    </row>
    <row r="128" spans="1:13" ht="14.4" customHeight="1" x14ac:dyDescent="0.3">
      <c r="A128" s="653" t="s">
        <v>515</v>
      </c>
      <c r="B128" s="654" t="s">
        <v>2818</v>
      </c>
      <c r="C128" s="654" t="s">
        <v>2085</v>
      </c>
      <c r="D128" s="654" t="s">
        <v>2819</v>
      </c>
      <c r="E128" s="654" t="s">
        <v>2820</v>
      </c>
      <c r="F128" s="657"/>
      <c r="G128" s="657"/>
      <c r="H128" s="678">
        <v>0</v>
      </c>
      <c r="I128" s="657">
        <v>2</v>
      </c>
      <c r="J128" s="657">
        <v>88.060000000000045</v>
      </c>
      <c r="K128" s="678">
        <v>1</v>
      </c>
      <c r="L128" s="657">
        <v>2</v>
      </c>
      <c r="M128" s="658">
        <v>88.060000000000045</v>
      </c>
    </row>
    <row r="129" spans="1:13" ht="14.4" customHeight="1" x14ac:dyDescent="0.3">
      <c r="A129" s="653" t="s">
        <v>515</v>
      </c>
      <c r="B129" s="654" t="s">
        <v>2821</v>
      </c>
      <c r="C129" s="654" t="s">
        <v>2198</v>
      </c>
      <c r="D129" s="654" t="s">
        <v>2199</v>
      </c>
      <c r="E129" s="654" t="s">
        <v>2200</v>
      </c>
      <c r="F129" s="657"/>
      <c r="G129" s="657"/>
      <c r="H129" s="678">
        <v>0</v>
      </c>
      <c r="I129" s="657">
        <v>1</v>
      </c>
      <c r="J129" s="657">
        <v>65.31</v>
      </c>
      <c r="K129" s="678">
        <v>1</v>
      </c>
      <c r="L129" s="657">
        <v>1</v>
      </c>
      <c r="M129" s="658">
        <v>65.31</v>
      </c>
    </row>
    <row r="130" spans="1:13" ht="14.4" customHeight="1" x14ac:dyDescent="0.3">
      <c r="A130" s="653" t="s">
        <v>515</v>
      </c>
      <c r="B130" s="654" t="s">
        <v>2822</v>
      </c>
      <c r="C130" s="654" t="s">
        <v>1968</v>
      </c>
      <c r="D130" s="654" t="s">
        <v>2823</v>
      </c>
      <c r="E130" s="654" t="s">
        <v>2824</v>
      </c>
      <c r="F130" s="657"/>
      <c r="G130" s="657"/>
      <c r="H130" s="678">
        <v>0</v>
      </c>
      <c r="I130" s="657">
        <v>1</v>
      </c>
      <c r="J130" s="657">
        <v>331.83999999999986</v>
      </c>
      <c r="K130" s="678">
        <v>1</v>
      </c>
      <c r="L130" s="657">
        <v>1</v>
      </c>
      <c r="M130" s="658">
        <v>331.83999999999986</v>
      </c>
    </row>
    <row r="131" spans="1:13" ht="14.4" customHeight="1" x14ac:dyDescent="0.3">
      <c r="A131" s="653" t="s">
        <v>515</v>
      </c>
      <c r="B131" s="654" t="s">
        <v>2822</v>
      </c>
      <c r="C131" s="654" t="s">
        <v>1972</v>
      </c>
      <c r="D131" s="654" t="s">
        <v>1977</v>
      </c>
      <c r="E131" s="654" t="s">
        <v>2825</v>
      </c>
      <c r="F131" s="657"/>
      <c r="G131" s="657"/>
      <c r="H131" s="678">
        <v>0</v>
      </c>
      <c r="I131" s="657">
        <v>6</v>
      </c>
      <c r="J131" s="657">
        <v>1934.9392940607754</v>
      </c>
      <c r="K131" s="678">
        <v>1</v>
      </c>
      <c r="L131" s="657">
        <v>6</v>
      </c>
      <c r="M131" s="658">
        <v>1934.9392940607754</v>
      </c>
    </row>
    <row r="132" spans="1:13" ht="14.4" customHeight="1" x14ac:dyDescent="0.3">
      <c r="A132" s="653" t="s">
        <v>515</v>
      </c>
      <c r="B132" s="654" t="s">
        <v>2822</v>
      </c>
      <c r="C132" s="654" t="s">
        <v>1976</v>
      </c>
      <c r="D132" s="654" t="s">
        <v>1977</v>
      </c>
      <c r="E132" s="654" t="s">
        <v>1978</v>
      </c>
      <c r="F132" s="657"/>
      <c r="G132" s="657"/>
      <c r="H132" s="678">
        <v>0</v>
      </c>
      <c r="I132" s="657">
        <v>1</v>
      </c>
      <c r="J132" s="657">
        <v>676.26</v>
      </c>
      <c r="K132" s="678">
        <v>1</v>
      </c>
      <c r="L132" s="657">
        <v>1</v>
      </c>
      <c r="M132" s="658">
        <v>676.26</v>
      </c>
    </row>
    <row r="133" spans="1:13" ht="14.4" customHeight="1" x14ac:dyDescent="0.3">
      <c r="A133" s="653" t="s">
        <v>515</v>
      </c>
      <c r="B133" s="654" t="s">
        <v>2826</v>
      </c>
      <c r="C133" s="654" t="s">
        <v>2201</v>
      </c>
      <c r="D133" s="654" t="s">
        <v>2202</v>
      </c>
      <c r="E133" s="654" t="s">
        <v>2203</v>
      </c>
      <c r="F133" s="657"/>
      <c r="G133" s="657"/>
      <c r="H133" s="678">
        <v>0</v>
      </c>
      <c r="I133" s="657">
        <v>1</v>
      </c>
      <c r="J133" s="657">
        <v>220.95</v>
      </c>
      <c r="K133" s="678">
        <v>1</v>
      </c>
      <c r="L133" s="657">
        <v>1</v>
      </c>
      <c r="M133" s="658">
        <v>220.95</v>
      </c>
    </row>
    <row r="134" spans="1:13" ht="14.4" customHeight="1" x14ac:dyDescent="0.3">
      <c r="A134" s="653" t="s">
        <v>515</v>
      </c>
      <c r="B134" s="654" t="s">
        <v>2826</v>
      </c>
      <c r="C134" s="654" t="s">
        <v>2221</v>
      </c>
      <c r="D134" s="654" t="s">
        <v>2222</v>
      </c>
      <c r="E134" s="654" t="s">
        <v>2223</v>
      </c>
      <c r="F134" s="657"/>
      <c r="G134" s="657"/>
      <c r="H134" s="678">
        <v>0</v>
      </c>
      <c r="I134" s="657">
        <v>1</v>
      </c>
      <c r="J134" s="657">
        <v>952.23000000000047</v>
      </c>
      <c r="K134" s="678">
        <v>1</v>
      </c>
      <c r="L134" s="657">
        <v>1</v>
      </c>
      <c r="M134" s="658">
        <v>952.23000000000047</v>
      </c>
    </row>
    <row r="135" spans="1:13" ht="14.4" customHeight="1" x14ac:dyDescent="0.3">
      <c r="A135" s="653" t="s">
        <v>515</v>
      </c>
      <c r="B135" s="654" t="s">
        <v>2827</v>
      </c>
      <c r="C135" s="654" t="s">
        <v>2268</v>
      </c>
      <c r="D135" s="654" t="s">
        <v>2269</v>
      </c>
      <c r="E135" s="654" t="s">
        <v>2270</v>
      </c>
      <c r="F135" s="657"/>
      <c r="G135" s="657"/>
      <c r="H135" s="678">
        <v>0</v>
      </c>
      <c r="I135" s="657">
        <v>1</v>
      </c>
      <c r="J135" s="657">
        <v>358.57000000000011</v>
      </c>
      <c r="K135" s="678">
        <v>1</v>
      </c>
      <c r="L135" s="657">
        <v>1</v>
      </c>
      <c r="M135" s="658">
        <v>358.57000000000011</v>
      </c>
    </row>
    <row r="136" spans="1:13" ht="14.4" customHeight="1" x14ac:dyDescent="0.3">
      <c r="A136" s="653" t="s">
        <v>515</v>
      </c>
      <c r="B136" s="654" t="s">
        <v>2828</v>
      </c>
      <c r="C136" s="654" t="s">
        <v>2081</v>
      </c>
      <c r="D136" s="654" t="s">
        <v>2829</v>
      </c>
      <c r="E136" s="654" t="s">
        <v>2830</v>
      </c>
      <c r="F136" s="657"/>
      <c r="G136" s="657"/>
      <c r="H136" s="678">
        <v>0</v>
      </c>
      <c r="I136" s="657">
        <v>2</v>
      </c>
      <c r="J136" s="657">
        <v>181.32050141743403</v>
      </c>
      <c r="K136" s="678">
        <v>1</v>
      </c>
      <c r="L136" s="657">
        <v>2</v>
      </c>
      <c r="M136" s="658">
        <v>181.32050141743403</v>
      </c>
    </row>
    <row r="137" spans="1:13" ht="14.4" customHeight="1" x14ac:dyDescent="0.3">
      <c r="A137" s="653" t="s">
        <v>515</v>
      </c>
      <c r="B137" s="654" t="s">
        <v>2828</v>
      </c>
      <c r="C137" s="654" t="s">
        <v>1980</v>
      </c>
      <c r="D137" s="654" t="s">
        <v>2831</v>
      </c>
      <c r="E137" s="654" t="s">
        <v>2832</v>
      </c>
      <c r="F137" s="657"/>
      <c r="G137" s="657"/>
      <c r="H137" s="678">
        <v>0</v>
      </c>
      <c r="I137" s="657">
        <v>49</v>
      </c>
      <c r="J137" s="657">
        <v>2302.5089999243146</v>
      </c>
      <c r="K137" s="678">
        <v>1</v>
      </c>
      <c r="L137" s="657">
        <v>49</v>
      </c>
      <c r="M137" s="658">
        <v>2302.5089999243146</v>
      </c>
    </row>
    <row r="138" spans="1:13" ht="14.4" customHeight="1" x14ac:dyDescent="0.3">
      <c r="A138" s="653" t="s">
        <v>515</v>
      </c>
      <c r="B138" s="654" t="s">
        <v>2828</v>
      </c>
      <c r="C138" s="654" t="s">
        <v>2154</v>
      </c>
      <c r="D138" s="654" t="s">
        <v>2833</v>
      </c>
      <c r="E138" s="654" t="s">
        <v>2834</v>
      </c>
      <c r="F138" s="657"/>
      <c r="G138" s="657"/>
      <c r="H138" s="678">
        <v>0</v>
      </c>
      <c r="I138" s="657">
        <v>8</v>
      </c>
      <c r="J138" s="657">
        <v>493.27999999999986</v>
      </c>
      <c r="K138" s="678">
        <v>1</v>
      </c>
      <c r="L138" s="657">
        <v>8</v>
      </c>
      <c r="M138" s="658">
        <v>493.27999999999986</v>
      </c>
    </row>
    <row r="139" spans="1:13" ht="14.4" customHeight="1" x14ac:dyDescent="0.3">
      <c r="A139" s="653" t="s">
        <v>515</v>
      </c>
      <c r="B139" s="654" t="s">
        <v>2828</v>
      </c>
      <c r="C139" s="654" t="s">
        <v>2002</v>
      </c>
      <c r="D139" s="654" t="s">
        <v>2835</v>
      </c>
      <c r="E139" s="654" t="s">
        <v>2836</v>
      </c>
      <c r="F139" s="657"/>
      <c r="G139" s="657"/>
      <c r="H139" s="678">
        <v>0</v>
      </c>
      <c r="I139" s="657">
        <v>2</v>
      </c>
      <c r="J139" s="657">
        <v>213.08</v>
      </c>
      <c r="K139" s="678">
        <v>1</v>
      </c>
      <c r="L139" s="657">
        <v>2</v>
      </c>
      <c r="M139" s="658">
        <v>213.08</v>
      </c>
    </row>
    <row r="140" spans="1:13" ht="14.4" customHeight="1" x14ac:dyDescent="0.3">
      <c r="A140" s="653" t="s">
        <v>515</v>
      </c>
      <c r="B140" s="654" t="s">
        <v>2837</v>
      </c>
      <c r="C140" s="654" t="s">
        <v>2056</v>
      </c>
      <c r="D140" s="654" t="s">
        <v>2057</v>
      </c>
      <c r="E140" s="654" t="s">
        <v>892</v>
      </c>
      <c r="F140" s="657"/>
      <c r="G140" s="657"/>
      <c r="H140" s="678">
        <v>0</v>
      </c>
      <c r="I140" s="657">
        <v>3</v>
      </c>
      <c r="J140" s="657">
        <v>60.179999999999993</v>
      </c>
      <c r="K140" s="678">
        <v>1</v>
      </c>
      <c r="L140" s="657">
        <v>3</v>
      </c>
      <c r="M140" s="658">
        <v>60.179999999999993</v>
      </c>
    </row>
    <row r="141" spans="1:13" ht="14.4" customHeight="1" x14ac:dyDescent="0.3">
      <c r="A141" s="653" t="s">
        <v>515</v>
      </c>
      <c r="B141" s="654" t="s">
        <v>2837</v>
      </c>
      <c r="C141" s="654" t="s">
        <v>2165</v>
      </c>
      <c r="D141" s="654" t="s">
        <v>2166</v>
      </c>
      <c r="E141" s="654" t="s">
        <v>1036</v>
      </c>
      <c r="F141" s="657"/>
      <c r="G141" s="657"/>
      <c r="H141" s="678">
        <v>0</v>
      </c>
      <c r="I141" s="657">
        <v>6</v>
      </c>
      <c r="J141" s="657">
        <v>544.43999999999994</v>
      </c>
      <c r="K141" s="678">
        <v>1</v>
      </c>
      <c r="L141" s="657">
        <v>6</v>
      </c>
      <c r="M141" s="658">
        <v>544.43999999999994</v>
      </c>
    </row>
    <row r="142" spans="1:13" ht="14.4" customHeight="1" x14ac:dyDescent="0.3">
      <c r="A142" s="653" t="s">
        <v>515</v>
      </c>
      <c r="B142" s="654" t="s">
        <v>2838</v>
      </c>
      <c r="C142" s="654" t="s">
        <v>2274</v>
      </c>
      <c r="D142" s="654" t="s">
        <v>2275</v>
      </c>
      <c r="E142" s="654" t="s">
        <v>1718</v>
      </c>
      <c r="F142" s="657"/>
      <c r="G142" s="657"/>
      <c r="H142" s="678">
        <v>0</v>
      </c>
      <c r="I142" s="657">
        <v>2</v>
      </c>
      <c r="J142" s="657">
        <v>490.76000000000028</v>
      </c>
      <c r="K142" s="678">
        <v>1</v>
      </c>
      <c r="L142" s="657">
        <v>2</v>
      </c>
      <c r="M142" s="658">
        <v>490.76000000000028</v>
      </c>
    </row>
    <row r="143" spans="1:13" ht="14.4" customHeight="1" x14ac:dyDescent="0.3">
      <c r="A143" s="653" t="s">
        <v>515</v>
      </c>
      <c r="B143" s="654" t="s">
        <v>2838</v>
      </c>
      <c r="C143" s="654" t="s">
        <v>2171</v>
      </c>
      <c r="D143" s="654" t="s">
        <v>2839</v>
      </c>
      <c r="E143" s="654" t="s">
        <v>2840</v>
      </c>
      <c r="F143" s="657"/>
      <c r="G143" s="657"/>
      <c r="H143" s="678">
        <v>0</v>
      </c>
      <c r="I143" s="657">
        <v>4</v>
      </c>
      <c r="J143" s="657">
        <v>369.4365563413096</v>
      </c>
      <c r="K143" s="678">
        <v>1</v>
      </c>
      <c r="L143" s="657">
        <v>4</v>
      </c>
      <c r="M143" s="658">
        <v>369.4365563413096</v>
      </c>
    </row>
    <row r="144" spans="1:13" ht="14.4" customHeight="1" x14ac:dyDescent="0.3">
      <c r="A144" s="653" t="s">
        <v>515</v>
      </c>
      <c r="B144" s="654" t="s">
        <v>2838</v>
      </c>
      <c r="C144" s="654" t="s">
        <v>2135</v>
      </c>
      <c r="D144" s="654" t="s">
        <v>2841</v>
      </c>
      <c r="E144" s="654" t="s">
        <v>2842</v>
      </c>
      <c r="F144" s="657"/>
      <c r="G144" s="657"/>
      <c r="H144" s="678">
        <v>0</v>
      </c>
      <c r="I144" s="657">
        <v>1</v>
      </c>
      <c r="J144" s="657">
        <v>185.15999999999994</v>
      </c>
      <c r="K144" s="678">
        <v>1</v>
      </c>
      <c r="L144" s="657">
        <v>1</v>
      </c>
      <c r="M144" s="658">
        <v>185.15999999999994</v>
      </c>
    </row>
    <row r="145" spans="1:13" ht="14.4" customHeight="1" x14ac:dyDescent="0.3">
      <c r="A145" s="653" t="s">
        <v>515</v>
      </c>
      <c r="B145" s="654" t="s">
        <v>2843</v>
      </c>
      <c r="C145" s="654" t="s">
        <v>2115</v>
      </c>
      <c r="D145" s="654" t="s">
        <v>2116</v>
      </c>
      <c r="E145" s="654" t="s">
        <v>892</v>
      </c>
      <c r="F145" s="657"/>
      <c r="G145" s="657"/>
      <c r="H145" s="678">
        <v>0</v>
      </c>
      <c r="I145" s="657">
        <v>6</v>
      </c>
      <c r="J145" s="657">
        <v>427.02000000000004</v>
      </c>
      <c r="K145" s="678">
        <v>1</v>
      </c>
      <c r="L145" s="657">
        <v>6</v>
      </c>
      <c r="M145" s="658">
        <v>427.02000000000004</v>
      </c>
    </row>
    <row r="146" spans="1:13" ht="14.4" customHeight="1" x14ac:dyDescent="0.3">
      <c r="A146" s="653" t="s">
        <v>515</v>
      </c>
      <c r="B146" s="654" t="s">
        <v>2844</v>
      </c>
      <c r="C146" s="654" t="s">
        <v>2175</v>
      </c>
      <c r="D146" s="654" t="s">
        <v>2176</v>
      </c>
      <c r="E146" s="654" t="s">
        <v>2177</v>
      </c>
      <c r="F146" s="657"/>
      <c r="G146" s="657"/>
      <c r="H146" s="678">
        <v>0</v>
      </c>
      <c r="I146" s="657">
        <v>6</v>
      </c>
      <c r="J146" s="657">
        <v>599.88000000000022</v>
      </c>
      <c r="K146" s="678">
        <v>1</v>
      </c>
      <c r="L146" s="657">
        <v>6</v>
      </c>
      <c r="M146" s="658">
        <v>599.88000000000022</v>
      </c>
    </row>
    <row r="147" spans="1:13" ht="14.4" customHeight="1" x14ac:dyDescent="0.3">
      <c r="A147" s="653" t="s">
        <v>515</v>
      </c>
      <c r="B147" s="654" t="s">
        <v>2845</v>
      </c>
      <c r="C147" s="654" t="s">
        <v>1858</v>
      </c>
      <c r="D147" s="654" t="s">
        <v>1859</v>
      </c>
      <c r="E147" s="654" t="s">
        <v>1860</v>
      </c>
      <c r="F147" s="657"/>
      <c r="G147" s="657"/>
      <c r="H147" s="678">
        <v>0</v>
      </c>
      <c r="I147" s="657">
        <v>2</v>
      </c>
      <c r="J147" s="657">
        <v>180.76</v>
      </c>
      <c r="K147" s="678">
        <v>1</v>
      </c>
      <c r="L147" s="657">
        <v>2</v>
      </c>
      <c r="M147" s="658">
        <v>180.76</v>
      </c>
    </row>
    <row r="148" spans="1:13" ht="14.4" customHeight="1" x14ac:dyDescent="0.3">
      <c r="A148" s="653" t="s">
        <v>515</v>
      </c>
      <c r="B148" s="654" t="s">
        <v>2845</v>
      </c>
      <c r="C148" s="654" t="s">
        <v>2280</v>
      </c>
      <c r="D148" s="654" t="s">
        <v>1859</v>
      </c>
      <c r="E148" s="654" t="s">
        <v>2281</v>
      </c>
      <c r="F148" s="657"/>
      <c r="G148" s="657"/>
      <c r="H148" s="678">
        <v>0</v>
      </c>
      <c r="I148" s="657">
        <v>2</v>
      </c>
      <c r="J148" s="657">
        <v>491.56000000000034</v>
      </c>
      <c r="K148" s="678">
        <v>1</v>
      </c>
      <c r="L148" s="657">
        <v>2</v>
      </c>
      <c r="M148" s="658">
        <v>491.56000000000034</v>
      </c>
    </row>
    <row r="149" spans="1:13" ht="14.4" customHeight="1" x14ac:dyDescent="0.3">
      <c r="A149" s="653" t="s">
        <v>515</v>
      </c>
      <c r="B149" s="654" t="s">
        <v>2846</v>
      </c>
      <c r="C149" s="654" t="s">
        <v>2143</v>
      </c>
      <c r="D149" s="654" t="s">
        <v>2144</v>
      </c>
      <c r="E149" s="654" t="s">
        <v>2847</v>
      </c>
      <c r="F149" s="657"/>
      <c r="G149" s="657"/>
      <c r="H149" s="678">
        <v>0</v>
      </c>
      <c r="I149" s="657">
        <v>2</v>
      </c>
      <c r="J149" s="657">
        <v>129.69999999999999</v>
      </c>
      <c r="K149" s="678">
        <v>1</v>
      </c>
      <c r="L149" s="657">
        <v>2</v>
      </c>
      <c r="M149" s="658">
        <v>129.69999999999999</v>
      </c>
    </row>
    <row r="150" spans="1:13" ht="14.4" customHeight="1" x14ac:dyDescent="0.3">
      <c r="A150" s="653" t="s">
        <v>515</v>
      </c>
      <c r="B150" s="654" t="s">
        <v>2846</v>
      </c>
      <c r="C150" s="654" t="s">
        <v>1250</v>
      </c>
      <c r="D150" s="654" t="s">
        <v>2100</v>
      </c>
      <c r="E150" s="654" t="s">
        <v>2101</v>
      </c>
      <c r="F150" s="657"/>
      <c r="G150" s="657"/>
      <c r="H150" s="678">
        <v>0</v>
      </c>
      <c r="I150" s="657">
        <v>4</v>
      </c>
      <c r="J150" s="657">
        <v>311.23999999999984</v>
      </c>
      <c r="K150" s="678">
        <v>1</v>
      </c>
      <c r="L150" s="657">
        <v>4</v>
      </c>
      <c r="M150" s="658">
        <v>311.23999999999984</v>
      </c>
    </row>
    <row r="151" spans="1:13" ht="14.4" customHeight="1" x14ac:dyDescent="0.3">
      <c r="A151" s="653" t="s">
        <v>515</v>
      </c>
      <c r="B151" s="654" t="s">
        <v>2846</v>
      </c>
      <c r="C151" s="654" t="s">
        <v>1961</v>
      </c>
      <c r="D151" s="654" t="s">
        <v>1962</v>
      </c>
      <c r="E151" s="654" t="s">
        <v>1963</v>
      </c>
      <c r="F151" s="657"/>
      <c r="G151" s="657"/>
      <c r="H151" s="678">
        <v>0</v>
      </c>
      <c r="I151" s="657">
        <v>4</v>
      </c>
      <c r="J151" s="657">
        <v>466.87999736400496</v>
      </c>
      <c r="K151" s="678">
        <v>1</v>
      </c>
      <c r="L151" s="657">
        <v>4</v>
      </c>
      <c r="M151" s="658">
        <v>466.87999736400496</v>
      </c>
    </row>
    <row r="152" spans="1:13" ht="14.4" customHeight="1" x14ac:dyDescent="0.3">
      <c r="A152" s="653" t="s">
        <v>515</v>
      </c>
      <c r="B152" s="654" t="s">
        <v>2848</v>
      </c>
      <c r="C152" s="654" t="s">
        <v>2060</v>
      </c>
      <c r="D152" s="654" t="s">
        <v>2061</v>
      </c>
      <c r="E152" s="654" t="s">
        <v>2849</v>
      </c>
      <c r="F152" s="657"/>
      <c r="G152" s="657"/>
      <c r="H152" s="678">
        <v>0</v>
      </c>
      <c r="I152" s="657">
        <v>2</v>
      </c>
      <c r="J152" s="657">
        <v>95.560135296360755</v>
      </c>
      <c r="K152" s="678">
        <v>1</v>
      </c>
      <c r="L152" s="657">
        <v>2</v>
      </c>
      <c r="M152" s="658">
        <v>95.560135296360755</v>
      </c>
    </row>
    <row r="153" spans="1:13" ht="14.4" customHeight="1" x14ac:dyDescent="0.3">
      <c r="A153" s="653" t="s">
        <v>515</v>
      </c>
      <c r="B153" s="654" t="s">
        <v>2850</v>
      </c>
      <c r="C153" s="654" t="s">
        <v>1193</v>
      </c>
      <c r="D153" s="654" t="s">
        <v>1194</v>
      </c>
      <c r="E153" s="654" t="s">
        <v>1195</v>
      </c>
      <c r="F153" s="657"/>
      <c r="G153" s="657"/>
      <c r="H153" s="678">
        <v>0</v>
      </c>
      <c r="I153" s="657">
        <v>1</v>
      </c>
      <c r="J153" s="657">
        <v>586.69072510986211</v>
      </c>
      <c r="K153" s="678">
        <v>1</v>
      </c>
      <c r="L153" s="657">
        <v>1</v>
      </c>
      <c r="M153" s="658">
        <v>586.69072510986211</v>
      </c>
    </row>
    <row r="154" spans="1:13" ht="14.4" customHeight="1" x14ac:dyDescent="0.3">
      <c r="A154" s="653" t="s">
        <v>515</v>
      </c>
      <c r="B154" s="654" t="s">
        <v>2851</v>
      </c>
      <c r="C154" s="654" t="s">
        <v>1932</v>
      </c>
      <c r="D154" s="654" t="s">
        <v>1933</v>
      </c>
      <c r="E154" s="654" t="s">
        <v>2852</v>
      </c>
      <c r="F154" s="657"/>
      <c r="G154" s="657"/>
      <c r="H154" s="678">
        <v>0</v>
      </c>
      <c r="I154" s="657">
        <v>1</v>
      </c>
      <c r="J154" s="657">
        <v>147.97999999999999</v>
      </c>
      <c r="K154" s="678">
        <v>1</v>
      </c>
      <c r="L154" s="657">
        <v>1</v>
      </c>
      <c r="M154" s="658">
        <v>147.97999999999999</v>
      </c>
    </row>
    <row r="155" spans="1:13" ht="14.4" customHeight="1" x14ac:dyDescent="0.3">
      <c r="A155" s="653" t="s">
        <v>515</v>
      </c>
      <c r="B155" s="654" t="s">
        <v>2853</v>
      </c>
      <c r="C155" s="654" t="s">
        <v>1854</v>
      </c>
      <c r="D155" s="654" t="s">
        <v>1855</v>
      </c>
      <c r="E155" s="654" t="s">
        <v>2854</v>
      </c>
      <c r="F155" s="657"/>
      <c r="G155" s="657"/>
      <c r="H155" s="678">
        <v>0</v>
      </c>
      <c r="I155" s="657">
        <v>2</v>
      </c>
      <c r="J155" s="657">
        <v>151.83862183764876</v>
      </c>
      <c r="K155" s="678">
        <v>1</v>
      </c>
      <c r="L155" s="657">
        <v>2</v>
      </c>
      <c r="M155" s="658">
        <v>151.83862183764876</v>
      </c>
    </row>
    <row r="156" spans="1:13" ht="14.4" customHeight="1" x14ac:dyDescent="0.3">
      <c r="A156" s="653" t="s">
        <v>515</v>
      </c>
      <c r="B156" s="654" t="s">
        <v>2853</v>
      </c>
      <c r="C156" s="654" t="s">
        <v>1957</v>
      </c>
      <c r="D156" s="654" t="s">
        <v>1855</v>
      </c>
      <c r="E156" s="654" t="s">
        <v>892</v>
      </c>
      <c r="F156" s="657"/>
      <c r="G156" s="657"/>
      <c r="H156" s="678">
        <v>0</v>
      </c>
      <c r="I156" s="657">
        <v>1</v>
      </c>
      <c r="J156" s="657">
        <v>30.220000000000013</v>
      </c>
      <c r="K156" s="678">
        <v>1</v>
      </c>
      <c r="L156" s="657">
        <v>1</v>
      </c>
      <c r="M156" s="658">
        <v>30.220000000000013</v>
      </c>
    </row>
    <row r="157" spans="1:13" ht="14.4" customHeight="1" x14ac:dyDescent="0.3">
      <c r="A157" s="653" t="s">
        <v>515</v>
      </c>
      <c r="B157" s="654" t="s">
        <v>2853</v>
      </c>
      <c r="C157" s="654" t="s">
        <v>2125</v>
      </c>
      <c r="D157" s="654" t="s">
        <v>1855</v>
      </c>
      <c r="E157" s="654" t="s">
        <v>2126</v>
      </c>
      <c r="F157" s="657"/>
      <c r="G157" s="657"/>
      <c r="H157" s="678">
        <v>0</v>
      </c>
      <c r="I157" s="657">
        <v>5</v>
      </c>
      <c r="J157" s="657">
        <v>456.15</v>
      </c>
      <c r="K157" s="678">
        <v>1</v>
      </c>
      <c r="L157" s="657">
        <v>5</v>
      </c>
      <c r="M157" s="658">
        <v>456.15</v>
      </c>
    </row>
    <row r="158" spans="1:13" ht="14.4" customHeight="1" x14ac:dyDescent="0.3">
      <c r="A158" s="653" t="s">
        <v>515</v>
      </c>
      <c r="B158" s="654" t="s">
        <v>2855</v>
      </c>
      <c r="C158" s="654" t="s">
        <v>2023</v>
      </c>
      <c r="D158" s="654" t="s">
        <v>2024</v>
      </c>
      <c r="E158" s="654" t="s">
        <v>1377</v>
      </c>
      <c r="F158" s="657"/>
      <c r="G158" s="657"/>
      <c r="H158" s="678">
        <v>0</v>
      </c>
      <c r="I158" s="657">
        <v>1</v>
      </c>
      <c r="J158" s="657">
        <v>51.840000000000025</v>
      </c>
      <c r="K158" s="678">
        <v>1</v>
      </c>
      <c r="L158" s="657">
        <v>1</v>
      </c>
      <c r="M158" s="658">
        <v>51.840000000000025</v>
      </c>
    </row>
    <row r="159" spans="1:13" ht="14.4" customHeight="1" x14ac:dyDescent="0.3">
      <c r="A159" s="653" t="s">
        <v>515</v>
      </c>
      <c r="B159" s="654" t="s">
        <v>2856</v>
      </c>
      <c r="C159" s="654" t="s">
        <v>2324</v>
      </c>
      <c r="D159" s="654" t="s">
        <v>2325</v>
      </c>
      <c r="E159" s="654" t="s">
        <v>2326</v>
      </c>
      <c r="F159" s="657"/>
      <c r="G159" s="657"/>
      <c r="H159" s="678">
        <v>0</v>
      </c>
      <c r="I159" s="657">
        <v>2</v>
      </c>
      <c r="J159" s="657">
        <v>397.78000000000003</v>
      </c>
      <c r="K159" s="678">
        <v>1</v>
      </c>
      <c r="L159" s="657">
        <v>2</v>
      </c>
      <c r="M159" s="658">
        <v>397.78000000000003</v>
      </c>
    </row>
    <row r="160" spans="1:13" ht="14.4" customHeight="1" x14ac:dyDescent="0.3">
      <c r="A160" s="653" t="s">
        <v>515</v>
      </c>
      <c r="B160" s="654" t="s">
        <v>2856</v>
      </c>
      <c r="C160" s="654" t="s">
        <v>2302</v>
      </c>
      <c r="D160" s="654" t="s">
        <v>2303</v>
      </c>
      <c r="E160" s="654" t="s">
        <v>2288</v>
      </c>
      <c r="F160" s="657"/>
      <c r="G160" s="657"/>
      <c r="H160" s="678">
        <v>0</v>
      </c>
      <c r="I160" s="657">
        <v>8</v>
      </c>
      <c r="J160" s="657">
        <v>327.36000000000007</v>
      </c>
      <c r="K160" s="678">
        <v>1</v>
      </c>
      <c r="L160" s="657">
        <v>8</v>
      </c>
      <c r="M160" s="658">
        <v>327.36000000000007</v>
      </c>
    </row>
    <row r="161" spans="1:13" ht="14.4" customHeight="1" x14ac:dyDescent="0.3">
      <c r="A161" s="653" t="s">
        <v>515</v>
      </c>
      <c r="B161" s="654" t="s">
        <v>2856</v>
      </c>
      <c r="C161" s="654" t="s">
        <v>2305</v>
      </c>
      <c r="D161" s="654" t="s">
        <v>2306</v>
      </c>
      <c r="E161" s="654" t="s">
        <v>2288</v>
      </c>
      <c r="F161" s="657"/>
      <c r="G161" s="657"/>
      <c r="H161" s="678">
        <v>0</v>
      </c>
      <c r="I161" s="657">
        <v>26</v>
      </c>
      <c r="J161" s="657">
        <v>1063.92</v>
      </c>
      <c r="K161" s="678">
        <v>1</v>
      </c>
      <c r="L161" s="657">
        <v>26</v>
      </c>
      <c r="M161" s="658">
        <v>1063.92</v>
      </c>
    </row>
    <row r="162" spans="1:13" ht="14.4" customHeight="1" x14ac:dyDescent="0.3">
      <c r="A162" s="653" t="s">
        <v>515</v>
      </c>
      <c r="B162" s="654" t="s">
        <v>2856</v>
      </c>
      <c r="C162" s="654" t="s">
        <v>2308</v>
      </c>
      <c r="D162" s="654" t="s">
        <v>2857</v>
      </c>
      <c r="E162" s="654" t="s">
        <v>2288</v>
      </c>
      <c r="F162" s="657"/>
      <c r="G162" s="657"/>
      <c r="H162" s="678">
        <v>0</v>
      </c>
      <c r="I162" s="657">
        <v>49</v>
      </c>
      <c r="J162" s="657">
        <v>2017.8200000000002</v>
      </c>
      <c r="K162" s="678">
        <v>1</v>
      </c>
      <c r="L162" s="657">
        <v>49</v>
      </c>
      <c r="M162" s="658">
        <v>2017.8200000000002</v>
      </c>
    </row>
    <row r="163" spans="1:13" ht="14.4" customHeight="1" x14ac:dyDescent="0.3">
      <c r="A163" s="653" t="s">
        <v>515</v>
      </c>
      <c r="B163" s="654" t="s">
        <v>2856</v>
      </c>
      <c r="C163" s="654" t="s">
        <v>2311</v>
      </c>
      <c r="D163" s="654" t="s">
        <v>2858</v>
      </c>
      <c r="E163" s="654" t="s">
        <v>2288</v>
      </c>
      <c r="F163" s="657"/>
      <c r="G163" s="657"/>
      <c r="H163" s="678">
        <v>0</v>
      </c>
      <c r="I163" s="657">
        <v>107</v>
      </c>
      <c r="J163" s="657">
        <v>4406.26</v>
      </c>
      <c r="K163" s="678">
        <v>1</v>
      </c>
      <c r="L163" s="657">
        <v>107</v>
      </c>
      <c r="M163" s="658">
        <v>4406.26</v>
      </c>
    </row>
    <row r="164" spans="1:13" ht="14.4" customHeight="1" x14ac:dyDescent="0.3">
      <c r="A164" s="653" t="s">
        <v>515</v>
      </c>
      <c r="B164" s="654" t="s">
        <v>2856</v>
      </c>
      <c r="C164" s="654" t="s">
        <v>2314</v>
      </c>
      <c r="D164" s="654" t="s">
        <v>2859</v>
      </c>
      <c r="E164" s="654" t="s">
        <v>2288</v>
      </c>
      <c r="F164" s="657"/>
      <c r="G164" s="657"/>
      <c r="H164" s="678">
        <v>0</v>
      </c>
      <c r="I164" s="657">
        <v>39</v>
      </c>
      <c r="J164" s="657">
        <v>1606.02</v>
      </c>
      <c r="K164" s="678">
        <v>1</v>
      </c>
      <c r="L164" s="657">
        <v>39</v>
      </c>
      <c r="M164" s="658">
        <v>1606.02</v>
      </c>
    </row>
    <row r="165" spans="1:13" ht="14.4" customHeight="1" x14ac:dyDescent="0.3">
      <c r="A165" s="653" t="s">
        <v>515</v>
      </c>
      <c r="B165" s="654" t="s">
        <v>2856</v>
      </c>
      <c r="C165" s="654" t="s">
        <v>2339</v>
      </c>
      <c r="D165" s="654" t="s">
        <v>2340</v>
      </c>
      <c r="E165" s="654" t="s">
        <v>2341</v>
      </c>
      <c r="F165" s="657"/>
      <c r="G165" s="657"/>
      <c r="H165" s="678">
        <v>0</v>
      </c>
      <c r="I165" s="657">
        <v>1</v>
      </c>
      <c r="J165" s="657">
        <v>135.60000000000005</v>
      </c>
      <c r="K165" s="678">
        <v>1</v>
      </c>
      <c r="L165" s="657">
        <v>1</v>
      </c>
      <c r="M165" s="658">
        <v>135.60000000000005</v>
      </c>
    </row>
    <row r="166" spans="1:13" ht="14.4" customHeight="1" x14ac:dyDescent="0.3">
      <c r="A166" s="653" t="s">
        <v>515</v>
      </c>
      <c r="B166" s="654" t="s">
        <v>2856</v>
      </c>
      <c r="C166" s="654" t="s">
        <v>2346</v>
      </c>
      <c r="D166" s="654" t="s">
        <v>2347</v>
      </c>
      <c r="E166" s="654" t="s">
        <v>2341</v>
      </c>
      <c r="F166" s="657"/>
      <c r="G166" s="657"/>
      <c r="H166" s="678">
        <v>0</v>
      </c>
      <c r="I166" s="657">
        <v>4</v>
      </c>
      <c r="J166" s="657">
        <v>542.4</v>
      </c>
      <c r="K166" s="678">
        <v>1</v>
      </c>
      <c r="L166" s="657">
        <v>4</v>
      </c>
      <c r="M166" s="658">
        <v>542.4</v>
      </c>
    </row>
    <row r="167" spans="1:13" ht="14.4" customHeight="1" x14ac:dyDescent="0.3">
      <c r="A167" s="653" t="s">
        <v>515</v>
      </c>
      <c r="B167" s="654" t="s">
        <v>2856</v>
      </c>
      <c r="C167" s="654" t="s">
        <v>2343</v>
      </c>
      <c r="D167" s="654" t="s">
        <v>2344</v>
      </c>
      <c r="E167" s="654" t="s">
        <v>2341</v>
      </c>
      <c r="F167" s="657"/>
      <c r="G167" s="657"/>
      <c r="H167" s="678">
        <v>0</v>
      </c>
      <c r="I167" s="657">
        <v>7</v>
      </c>
      <c r="J167" s="657">
        <v>949.20000000000016</v>
      </c>
      <c r="K167" s="678">
        <v>1</v>
      </c>
      <c r="L167" s="657">
        <v>7</v>
      </c>
      <c r="M167" s="658">
        <v>949.20000000000016</v>
      </c>
    </row>
    <row r="168" spans="1:13" ht="14.4" customHeight="1" x14ac:dyDescent="0.3">
      <c r="A168" s="653" t="s">
        <v>515</v>
      </c>
      <c r="B168" s="654" t="s">
        <v>2856</v>
      </c>
      <c r="C168" s="654" t="s">
        <v>2327</v>
      </c>
      <c r="D168" s="654" t="s">
        <v>2328</v>
      </c>
      <c r="E168" s="654" t="s">
        <v>2318</v>
      </c>
      <c r="F168" s="657"/>
      <c r="G168" s="657"/>
      <c r="H168" s="678">
        <v>0</v>
      </c>
      <c r="I168" s="657">
        <v>60</v>
      </c>
      <c r="J168" s="657">
        <v>8317.7999999999993</v>
      </c>
      <c r="K168" s="678">
        <v>1</v>
      </c>
      <c r="L168" s="657">
        <v>60</v>
      </c>
      <c r="M168" s="658">
        <v>8317.7999999999993</v>
      </c>
    </row>
    <row r="169" spans="1:13" ht="14.4" customHeight="1" x14ac:dyDescent="0.3">
      <c r="A169" s="653" t="s">
        <v>515</v>
      </c>
      <c r="B169" s="654" t="s">
        <v>2856</v>
      </c>
      <c r="C169" s="654" t="s">
        <v>2320</v>
      </c>
      <c r="D169" s="654" t="s">
        <v>2321</v>
      </c>
      <c r="E169" s="654" t="s">
        <v>2318</v>
      </c>
      <c r="F169" s="657"/>
      <c r="G169" s="657"/>
      <c r="H169" s="678">
        <v>0</v>
      </c>
      <c r="I169" s="657">
        <v>136</v>
      </c>
      <c r="J169" s="657">
        <v>21282.639999999999</v>
      </c>
      <c r="K169" s="678">
        <v>1</v>
      </c>
      <c r="L169" s="657">
        <v>136</v>
      </c>
      <c r="M169" s="658">
        <v>21282.639999999999</v>
      </c>
    </row>
    <row r="170" spans="1:13" ht="14.4" customHeight="1" x14ac:dyDescent="0.3">
      <c r="A170" s="653" t="s">
        <v>515</v>
      </c>
      <c r="B170" s="654" t="s">
        <v>2856</v>
      </c>
      <c r="C170" s="654" t="s">
        <v>2316</v>
      </c>
      <c r="D170" s="654" t="s">
        <v>2317</v>
      </c>
      <c r="E170" s="654" t="s">
        <v>2318</v>
      </c>
      <c r="F170" s="657"/>
      <c r="G170" s="657"/>
      <c r="H170" s="678">
        <v>0</v>
      </c>
      <c r="I170" s="657">
        <v>10</v>
      </c>
      <c r="J170" s="657">
        <v>2537.6</v>
      </c>
      <c r="K170" s="678">
        <v>1</v>
      </c>
      <c r="L170" s="657">
        <v>10</v>
      </c>
      <c r="M170" s="658">
        <v>2537.6</v>
      </c>
    </row>
    <row r="171" spans="1:13" ht="14.4" customHeight="1" x14ac:dyDescent="0.3">
      <c r="A171" s="653" t="s">
        <v>515</v>
      </c>
      <c r="B171" s="654" t="s">
        <v>2856</v>
      </c>
      <c r="C171" s="654" t="s">
        <v>2283</v>
      </c>
      <c r="D171" s="654" t="s">
        <v>2860</v>
      </c>
      <c r="E171" s="654" t="s">
        <v>2285</v>
      </c>
      <c r="F171" s="657">
        <v>6</v>
      </c>
      <c r="G171" s="657">
        <v>263.57987201828877</v>
      </c>
      <c r="H171" s="678">
        <v>1</v>
      </c>
      <c r="I171" s="657"/>
      <c r="J171" s="657"/>
      <c r="K171" s="678">
        <v>0</v>
      </c>
      <c r="L171" s="657">
        <v>6</v>
      </c>
      <c r="M171" s="658">
        <v>263.57987201828877</v>
      </c>
    </row>
    <row r="172" spans="1:13" ht="14.4" customHeight="1" x14ac:dyDescent="0.3">
      <c r="A172" s="653" t="s">
        <v>515</v>
      </c>
      <c r="B172" s="654" t="s">
        <v>2856</v>
      </c>
      <c r="C172" s="654" t="s">
        <v>2291</v>
      </c>
      <c r="D172" s="654" t="s">
        <v>2861</v>
      </c>
      <c r="E172" s="654" t="s">
        <v>2288</v>
      </c>
      <c r="F172" s="657">
        <v>18</v>
      </c>
      <c r="G172" s="657">
        <v>489.5529622966223</v>
      </c>
      <c r="H172" s="678">
        <v>1</v>
      </c>
      <c r="I172" s="657"/>
      <c r="J172" s="657"/>
      <c r="K172" s="678">
        <v>0</v>
      </c>
      <c r="L172" s="657">
        <v>18</v>
      </c>
      <c r="M172" s="658">
        <v>489.5529622966223</v>
      </c>
    </row>
    <row r="173" spans="1:13" ht="14.4" customHeight="1" x14ac:dyDescent="0.3">
      <c r="A173" s="653" t="s">
        <v>515</v>
      </c>
      <c r="B173" s="654" t="s">
        <v>2856</v>
      </c>
      <c r="C173" s="654" t="s">
        <v>2348</v>
      </c>
      <c r="D173" s="654" t="s">
        <v>2317</v>
      </c>
      <c r="E173" s="654" t="s">
        <v>2349</v>
      </c>
      <c r="F173" s="657"/>
      <c r="G173" s="657"/>
      <c r="H173" s="678">
        <v>0</v>
      </c>
      <c r="I173" s="657">
        <v>1</v>
      </c>
      <c r="J173" s="657">
        <v>278.52</v>
      </c>
      <c r="K173" s="678">
        <v>1</v>
      </c>
      <c r="L173" s="657">
        <v>1</v>
      </c>
      <c r="M173" s="658">
        <v>278.52</v>
      </c>
    </row>
    <row r="174" spans="1:13" ht="14.4" customHeight="1" x14ac:dyDescent="0.3">
      <c r="A174" s="653" t="s">
        <v>515</v>
      </c>
      <c r="B174" s="654" t="s">
        <v>2856</v>
      </c>
      <c r="C174" s="654" t="s">
        <v>2329</v>
      </c>
      <c r="D174" s="654" t="s">
        <v>2330</v>
      </c>
      <c r="E174" s="654" t="s">
        <v>2331</v>
      </c>
      <c r="F174" s="657"/>
      <c r="G174" s="657"/>
      <c r="H174" s="678">
        <v>0</v>
      </c>
      <c r="I174" s="657">
        <v>12</v>
      </c>
      <c r="J174" s="657">
        <v>1343.4017976288192</v>
      </c>
      <c r="K174" s="678">
        <v>1</v>
      </c>
      <c r="L174" s="657">
        <v>12</v>
      </c>
      <c r="M174" s="658">
        <v>1343.4017976288192</v>
      </c>
    </row>
    <row r="175" spans="1:13" ht="14.4" customHeight="1" x14ac:dyDescent="0.3">
      <c r="A175" s="653" t="s">
        <v>515</v>
      </c>
      <c r="B175" s="654" t="s">
        <v>2856</v>
      </c>
      <c r="C175" s="654" t="s">
        <v>2332</v>
      </c>
      <c r="D175" s="654" t="s">
        <v>2333</v>
      </c>
      <c r="E175" s="654" t="s">
        <v>2331</v>
      </c>
      <c r="F175" s="657"/>
      <c r="G175" s="657"/>
      <c r="H175" s="678">
        <v>0</v>
      </c>
      <c r="I175" s="657">
        <v>20</v>
      </c>
      <c r="J175" s="657">
        <v>2239.0011984192129</v>
      </c>
      <c r="K175" s="678">
        <v>1</v>
      </c>
      <c r="L175" s="657">
        <v>20</v>
      </c>
      <c r="M175" s="658">
        <v>2239.0011984192129</v>
      </c>
    </row>
    <row r="176" spans="1:13" ht="14.4" customHeight="1" x14ac:dyDescent="0.3">
      <c r="A176" s="653" t="s">
        <v>515</v>
      </c>
      <c r="B176" s="654" t="s">
        <v>2856</v>
      </c>
      <c r="C176" s="654" t="s">
        <v>2335</v>
      </c>
      <c r="D176" s="654" t="s">
        <v>2862</v>
      </c>
      <c r="E176" s="654" t="s">
        <v>2331</v>
      </c>
      <c r="F176" s="657"/>
      <c r="G176" s="657"/>
      <c r="H176" s="678">
        <v>0</v>
      </c>
      <c r="I176" s="657">
        <v>6</v>
      </c>
      <c r="J176" s="657">
        <v>671.7</v>
      </c>
      <c r="K176" s="678">
        <v>1</v>
      </c>
      <c r="L176" s="657">
        <v>6</v>
      </c>
      <c r="M176" s="658">
        <v>671.7</v>
      </c>
    </row>
    <row r="177" spans="1:13" ht="14.4" customHeight="1" x14ac:dyDescent="0.3">
      <c r="A177" s="653" t="s">
        <v>515</v>
      </c>
      <c r="B177" s="654" t="s">
        <v>2856</v>
      </c>
      <c r="C177" s="654" t="s">
        <v>2350</v>
      </c>
      <c r="D177" s="654" t="s">
        <v>2351</v>
      </c>
      <c r="E177" s="654" t="s">
        <v>2352</v>
      </c>
      <c r="F177" s="657"/>
      <c r="G177" s="657"/>
      <c r="H177" s="678">
        <v>0</v>
      </c>
      <c r="I177" s="657">
        <v>17</v>
      </c>
      <c r="J177" s="657">
        <v>2782.3900000000003</v>
      </c>
      <c r="K177" s="678">
        <v>1</v>
      </c>
      <c r="L177" s="657">
        <v>17</v>
      </c>
      <c r="M177" s="658">
        <v>2782.3900000000003</v>
      </c>
    </row>
    <row r="178" spans="1:13" ht="14.4" customHeight="1" x14ac:dyDescent="0.3">
      <c r="A178" s="653" t="s">
        <v>515</v>
      </c>
      <c r="B178" s="654" t="s">
        <v>2856</v>
      </c>
      <c r="C178" s="654" t="s">
        <v>2355</v>
      </c>
      <c r="D178" s="654" t="s">
        <v>2356</v>
      </c>
      <c r="E178" s="654" t="s">
        <v>2352</v>
      </c>
      <c r="F178" s="657"/>
      <c r="G178" s="657"/>
      <c r="H178" s="678">
        <v>0</v>
      </c>
      <c r="I178" s="657">
        <v>8</v>
      </c>
      <c r="J178" s="657">
        <v>981.51950818308546</v>
      </c>
      <c r="K178" s="678">
        <v>1</v>
      </c>
      <c r="L178" s="657">
        <v>8</v>
      </c>
      <c r="M178" s="658">
        <v>981.51950818308546</v>
      </c>
    </row>
    <row r="179" spans="1:13" ht="14.4" customHeight="1" x14ac:dyDescent="0.3">
      <c r="A179" s="653" t="s">
        <v>515</v>
      </c>
      <c r="B179" s="654" t="s">
        <v>2856</v>
      </c>
      <c r="C179" s="654" t="s">
        <v>2353</v>
      </c>
      <c r="D179" s="654" t="s">
        <v>2354</v>
      </c>
      <c r="E179" s="654" t="s">
        <v>2352</v>
      </c>
      <c r="F179" s="657"/>
      <c r="G179" s="657"/>
      <c r="H179" s="678">
        <v>0</v>
      </c>
      <c r="I179" s="657">
        <v>6</v>
      </c>
      <c r="J179" s="657">
        <v>736.14</v>
      </c>
      <c r="K179" s="678">
        <v>1</v>
      </c>
      <c r="L179" s="657">
        <v>6</v>
      </c>
      <c r="M179" s="658">
        <v>736.14</v>
      </c>
    </row>
    <row r="180" spans="1:13" ht="14.4" customHeight="1" x14ac:dyDescent="0.3">
      <c r="A180" s="653" t="s">
        <v>515</v>
      </c>
      <c r="B180" s="654" t="s">
        <v>2856</v>
      </c>
      <c r="C180" s="654" t="s">
        <v>2360</v>
      </c>
      <c r="D180" s="654" t="s">
        <v>2361</v>
      </c>
      <c r="E180" s="654" t="s">
        <v>2352</v>
      </c>
      <c r="F180" s="657"/>
      <c r="G180" s="657"/>
      <c r="H180" s="678">
        <v>0</v>
      </c>
      <c r="I180" s="657">
        <v>8</v>
      </c>
      <c r="J180" s="657">
        <v>1163.9986743511349</v>
      </c>
      <c r="K180" s="678">
        <v>1</v>
      </c>
      <c r="L180" s="657">
        <v>8</v>
      </c>
      <c r="M180" s="658">
        <v>1163.9986743511349</v>
      </c>
    </row>
    <row r="181" spans="1:13" ht="14.4" customHeight="1" x14ac:dyDescent="0.3">
      <c r="A181" s="653" t="s">
        <v>515</v>
      </c>
      <c r="B181" s="654" t="s">
        <v>2856</v>
      </c>
      <c r="C181" s="654" t="s">
        <v>2357</v>
      </c>
      <c r="D181" s="654" t="s">
        <v>2863</v>
      </c>
      <c r="E181" s="654" t="s">
        <v>2359</v>
      </c>
      <c r="F181" s="657"/>
      <c r="G181" s="657"/>
      <c r="H181" s="678">
        <v>0</v>
      </c>
      <c r="I181" s="657">
        <v>30</v>
      </c>
      <c r="J181" s="657">
        <v>5377.8</v>
      </c>
      <c r="K181" s="678">
        <v>1</v>
      </c>
      <c r="L181" s="657">
        <v>30</v>
      </c>
      <c r="M181" s="658">
        <v>5377.8</v>
      </c>
    </row>
    <row r="182" spans="1:13" ht="14.4" customHeight="1" x14ac:dyDescent="0.3">
      <c r="A182" s="653" t="s">
        <v>515</v>
      </c>
      <c r="B182" s="654" t="s">
        <v>2856</v>
      </c>
      <c r="C182" s="654" t="s">
        <v>2362</v>
      </c>
      <c r="D182" s="654" t="s">
        <v>2363</v>
      </c>
      <c r="E182" s="654" t="s">
        <v>2352</v>
      </c>
      <c r="F182" s="657"/>
      <c r="G182" s="657"/>
      <c r="H182" s="678">
        <v>0</v>
      </c>
      <c r="I182" s="657">
        <v>4</v>
      </c>
      <c r="J182" s="657">
        <v>519.88</v>
      </c>
      <c r="K182" s="678">
        <v>1</v>
      </c>
      <c r="L182" s="657">
        <v>4</v>
      </c>
      <c r="M182" s="658">
        <v>519.88</v>
      </c>
    </row>
    <row r="183" spans="1:13" ht="14.4" customHeight="1" thickBot="1" x14ac:dyDescent="0.35">
      <c r="A183" s="659" t="s">
        <v>515</v>
      </c>
      <c r="B183" s="660" t="s">
        <v>2856</v>
      </c>
      <c r="C183" s="660" t="s">
        <v>2364</v>
      </c>
      <c r="D183" s="660" t="s">
        <v>2365</v>
      </c>
      <c r="E183" s="660" t="s">
        <v>2352</v>
      </c>
      <c r="F183" s="663"/>
      <c r="G183" s="663"/>
      <c r="H183" s="671">
        <v>0</v>
      </c>
      <c r="I183" s="663">
        <v>5</v>
      </c>
      <c r="J183" s="663">
        <v>649.85295569208586</v>
      </c>
      <c r="K183" s="671">
        <v>1</v>
      </c>
      <c r="L183" s="663">
        <v>5</v>
      </c>
      <c r="M183" s="664">
        <v>649.85295569208586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257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307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1441</v>
      </c>
      <c r="C3" s="449">
        <f>SUM(C6:C1048576)</f>
        <v>587</v>
      </c>
      <c r="D3" s="449">
        <f>SUM(D6:D1048576)</f>
        <v>138</v>
      </c>
      <c r="E3" s="450">
        <f>SUM(E6:E1048576)</f>
        <v>0</v>
      </c>
      <c r="F3" s="447">
        <f>IF(SUM($B3:$E3)=0,"",B3/SUM($B3:$E3))</f>
        <v>0.66528162511542011</v>
      </c>
      <c r="G3" s="445">
        <f t="shared" ref="G3:I3" si="0">IF(SUM($B3:$E3)=0,"",C3/SUM($B3:$E3))</f>
        <v>0.27100646352723917</v>
      </c>
      <c r="H3" s="445">
        <f t="shared" si="0"/>
        <v>6.3711911357340723E-2</v>
      </c>
      <c r="I3" s="446">
        <f t="shared" si="0"/>
        <v>0</v>
      </c>
      <c r="J3" s="449">
        <f>SUM(J6:J1048576)</f>
        <v>183</v>
      </c>
      <c r="K3" s="449">
        <f>SUM(K6:K1048576)</f>
        <v>248</v>
      </c>
      <c r="L3" s="449">
        <f>SUM(L6:L1048576)</f>
        <v>138</v>
      </c>
      <c r="M3" s="450">
        <f>SUM(M6:M1048576)</f>
        <v>0</v>
      </c>
      <c r="N3" s="447">
        <f>IF(SUM($J3:$M3)=0,"",J3/SUM($J3:$M3))</f>
        <v>0.32161687170474518</v>
      </c>
      <c r="O3" s="445">
        <f t="shared" ref="O3:Q3" si="1">IF(SUM($J3:$M3)=0,"",K3/SUM($J3:$M3))</f>
        <v>0.43585237258347981</v>
      </c>
      <c r="P3" s="445">
        <f t="shared" si="1"/>
        <v>0.24253075571177504</v>
      </c>
      <c r="Q3" s="446">
        <f t="shared" si="1"/>
        <v>0</v>
      </c>
    </row>
    <row r="4" spans="1:17" ht="14.4" customHeight="1" thickBot="1" x14ac:dyDescent="0.35">
      <c r="A4" s="443"/>
      <c r="B4" s="519" t="s">
        <v>259</v>
      </c>
      <c r="C4" s="520"/>
      <c r="D4" s="520"/>
      <c r="E4" s="521"/>
      <c r="F4" s="516" t="s">
        <v>264</v>
      </c>
      <c r="G4" s="517"/>
      <c r="H4" s="517"/>
      <c r="I4" s="518"/>
      <c r="J4" s="519" t="s">
        <v>265</v>
      </c>
      <c r="K4" s="520"/>
      <c r="L4" s="520"/>
      <c r="M4" s="521"/>
      <c r="N4" s="516" t="s">
        <v>266</v>
      </c>
      <c r="O4" s="517"/>
      <c r="P4" s="517"/>
      <c r="Q4" s="518"/>
    </row>
    <row r="5" spans="1:17" ht="14.4" customHeight="1" thickBot="1" x14ac:dyDescent="0.35">
      <c r="A5" s="688" t="s">
        <v>258</v>
      </c>
      <c r="B5" s="689" t="s">
        <v>260</v>
      </c>
      <c r="C5" s="689" t="s">
        <v>261</v>
      </c>
      <c r="D5" s="689" t="s">
        <v>262</v>
      </c>
      <c r="E5" s="690" t="s">
        <v>263</v>
      </c>
      <c r="F5" s="691" t="s">
        <v>260</v>
      </c>
      <c r="G5" s="692" t="s">
        <v>261</v>
      </c>
      <c r="H5" s="692" t="s">
        <v>262</v>
      </c>
      <c r="I5" s="693" t="s">
        <v>263</v>
      </c>
      <c r="J5" s="689" t="s">
        <v>260</v>
      </c>
      <c r="K5" s="689" t="s">
        <v>261</v>
      </c>
      <c r="L5" s="689" t="s">
        <v>262</v>
      </c>
      <c r="M5" s="690" t="s">
        <v>263</v>
      </c>
      <c r="N5" s="691" t="s">
        <v>260</v>
      </c>
      <c r="O5" s="692" t="s">
        <v>261</v>
      </c>
      <c r="P5" s="692" t="s">
        <v>262</v>
      </c>
      <c r="Q5" s="693" t="s">
        <v>263</v>
      </c>
    </row>
    <row r="6" spans="1:17" ht="14.4" customHeight="1" x14ac:dyDescent="0.3">
      <c r="A6" s="697" t="s">
        <v>2865</v>
      </c>
      <c r="B6" s="703"/>
      <c r="C6" s="651"/>
      <c r="D6" s="651"/>
      <c r="E6" s="652"/>
      <c r="F6" s="700"/>
      <c r="G6" s="670"/>
      <c r="H6" s="670"/>
      <c r="I6" s="706"/>
      <c r="J6" s="703"/>
      <c r="K6" s="651"/>
      <c r="L6" s="651"/>
      <c r="M6" s="652"/>
      <c r="N6" s="700"/>
      <c r="O6" s="670"/>
      <c r="P6" s="670"/>
      <c r="Q6" s="694"/>
    </row>
    <row r="7" spans="1:17" ht="14.4" customHeight="1" x14ac:dyDescent="0.3">
      <c r="A7" s="698" t="s">
        <v>2866</v>
      </c>
      <c r="B7" s="704">
        <v>1407</v>
      </c>
      <c r="C7" s="657">
        <v>585</v>
      </c>
      <c r="D7" s="657">
        <v>138</v>
      </c>
      <c r="E7" s="658"/>
      <c r="F7" s="701">
        <v>0.66056338028169015</v>
      </c>
      <c r="G7" s="678">
        <v>0.27464788732394368</v>
      </c>
      <c r="H7" s="678">
        <v>6.4788732394366194E-2</v>
      </c>
      <c r="I7" s="707">
        <v>0</v>
      </c>
      <c r="J7" s="704">
        <v>166</v>
      </c>
      <c r="K7" s="657">
        <v>246</v>
      </c>
      <c r="L7" s="657">
        <v>138</v>
      </c>
      <c r="M7" s="658"/>
      <c r="N7" s="701">
        <v>0.30181818181818182</v>
      </c>
      <c r="O7" s="678">
        <v>0.44727272727272727</v>
      </c>
      <c r="P7" s="678">
        <v>0.25090909090909091</v>
      </c>
      <c r="Q7" s="695">
        <v>0</v>
      </c>
    </row>
    <row r="8" spans="1:17" ht="14.4" customHeight="1" thickBot="1" x14ac:dyDescent="0.35">
      <c r="A8" s="699" t="s">
        <v>2867</v>
      </c>
      <c r="B8" s="705">
        <v>34</v>
      </c>
      <c r="C8" s="663">
        <v>2</v>
      </c>
      <c r="D8" s="663"/>
      <c r="E8" s="664"/>
      <c r="F8" s="702">
        <v>0.94444444444444442</v>
      </c>
      <c r="G8" s="671">
        <v>5.5555555555555552E-2</v>
      </c>
      <c r="H8" s="671">
        <v>0</v>
      </c>
      <c r="I8" s="708">
        <v>0</v>
      </c>
      <c r="J8" s="705">
        <v>17</v>
      </c>
      <c r="K8" s="663">
        <v>2</v>
      </c>
      <c r="L8" s="663"/>
      <c r="M8" s="664"/>
      <c r="N8" s="702">
        <v>0.89473684210526316</v>
      </c>
      <c r="O8" s="671">
        <v>0.10526315789473684</v>
      </c>
      <c r="P8" s="671">
        <v>0</v>
      </c>
      <c r="Q8" s="69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307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30</v>
      </c>
      <c r="B5" s="636" t="s">
        <v>506</v>
      </c>
      <c r="C5" s="639">
        <v>212725.31000000003</v>
      </c>
      <c r="D5" s="639">
        <v>764</v>
      </c>
      <c r="E5" s="639">
        <v>69556.949999999983</v>
      </c>
      <c r="F5" s="709">
        <v>0.32698013226540823</v>
      </c>
      <c r="G5" s="639">
        <v>265</v>
      </c>
      <c r="H5" s="709">
        <v>0.34685863874345552</v>
      </c>
      <c r="I5" s="639">
        <v>143168.36000000004</v>
      </c>
      <c r="J5" s="709">
        <v>0.67301986773459177</v>
      </c>
      <c r="K5" s="639">
        <v>499</v>
      </c>
      <c r="L5" s="709">
        <v>0.65314136125654454</v>
      </c>
      <c r="M5" s="639" t="s">
        <v>74</v>
      </c>
      <c r="N5" s="277"/>
    </row>
    <row r="6" spans="1:14" ht="14.4" customHeight="1" x14ac:dyDescent="0.3">
      <c r="A6" s="635">
        <v>30</v>
      </c>
      <c r="B6" s="636" t="s">
        <v>2868</v>
      </c>
      <c r="C6" s="639">
        <v>202867.89</v>
      </c>
      <c r="D6" s="639">
        <v>721</v>
      </c>
      <c r="E6" s="639">
        <v>68449.529999999984</v>
      </c>
      <c r="F6" s="709">
        <v>0.33740938499434275</v>
      </c>
      <c r="G6" s="639">
        <v>237</v>
      </c>
      <c r="H6" s="709">
        <v>0.3287101248266297</v>
      </c>
      <c r="I6" s="639">
        <v>134418.36000000004</v>
      </c>
      <c r="J6" s="709">
        <v>0.6625906150056573</v>
      </c>
      <c r="K6" s="639">
        <v>484</v>
      </c>
      <c r="L6" s="709">
        <v>0.67128987517337035</v>
      </c>
      <c r="M6" s="639" t="s">
        <v>1</v>
      </c>
      <c r="N6" s="277"/>
    </row>
    <row r="7" spans="1:14" ht="14.4" customHeight="1" x14ac:dyDescent="0.3">
      <c r="A7" s="635">
        <v>30</v>
      </c>
      <c r="B7" s="636" t="s">
        <v>2869</v>
      </c>
      <c r="C7" s="639">
        <v>0</v>
      </c>
      <c r="D7" s="639">
        <v>34</v>
      </c>
      <c r="E7" s="639">
        <v>0</v>
      </c>
      <c r="F7" s="709" t="s">
        <v>507</v>
      </c>
      <c r="G7" s="639">
        <v>26</v>
      </c>
      <c r="H7" s="709">
        <v>0.76470588235294112</v>
      </c>
      <c r="I7" s="639">
        <v>0</v>
      </c>
      <c r="J7" s="709" t="s">
        <v>507</v>
      </c>
      <c r="K7" s="639">
        <v>8</v>
      </c>
      <c r="L7" s="709">
        <v>0.23529411764705882</v>
      </c>
      <c r="M7" s="639" t="s">
        <v>1</v>
      </c>
      <c r="N7" s="277"/>
    </row>
    <row r="8" spans="1:14" ht="14.4" customHeight="1" x14ac:dyDescent="0.3">
      <c r="A8" s="635">
        <v>30</v>
      </c>
      <c r="B8" s="636" t="s">
        <v>2870</v>
      </c>
      <c r="C8" s="639">
        <v>9857.42</v>
      </c>
      <c r="D8" s="639">
        <v>9</v>
      </c>
      <c r="E8" s="639">
        <v>1107.42</v>
      </c>
      <c r="F8" s="709">
        <v>0.1123437978700309</v>
      </c>
      <c r="G8" s="639">
        <v>2</v>
      </c>
      <c r="H8" s="709">
        <v>0.22222222222222221</v>
      </c>
      <c r="I8" s="639">
        <v>8750</v>
      </c>
      <c r="J8" s="709">
        <v>0.8876562021299691</v>
      </c>
      <c r="K8" s="639">
        <v>7</v>
      </c>
      <c r="L8" s="709">
        <v>0.77777777777777779</v>
      </c>
      <c r="M8" s="639" t="s">
        <v>1</v>
      </c>
      <c r="N8" s="277"/>
    </row>
    <row r="9" spans="1:14" ht="14.4" customHeight="1" x14ac:dyDescent="0.3">
      <c r="A9" s="635" t="s">
        <v>505</v>
      </c>
      <c r="B9" s="636" t="s">
        <v>3</v>
      </c>
      <c r="C9" s="639">
        <v>212725.31000000003</v>
      </c>
      <c r="D9" s="639">
        <v>764</v>
      </c>
      <c r="E9" s="639">
        <v>69556.949999999983</v>
      </c>
      <c r="F9" s="709">
        <v>0.32698013226540823</v>
      </c>
      <c r="G9" s="639">
        <v>265</v>
      </c>
      <c r="H9" s="709">
        <v>0.34685863874345552</v>
      </c>
      <c r="I9" s="639">
        <v>143168.36000000004</v>
      </c>
      <c r="J9" s="709">
        <v>0.67301986773459177</v>
      </c>
      <c r="K9" s="639">
        <v>499</v>
      </c>
      <c r="L9" s="709">
        <v>0.65314136125654454</v>
      </c>
      <c r="M9" s="639" t="s">
        <v>509</v>
      </c>
      <c r="N9" s="277"/>
    </row>
    <row r="11" spans="1:14" ht="14.4" customHeight="1" x14ac:dyDescent="0.3">
      <c r="A11" s="635">
        <v>30</v>
      </c>
      <c r="B11" s="636" t="s">
        <v>506</v>
      </c>
      <c r="C11" s="639" t="s">
        <v>507</v>
      </c>
      <c r="D11" s="639" t="s">
        <v>507</v>
      </c>
      <c r="E11" s="639" t="s">
        <v>507</v>
      </c>
      <c r="F11" s="709" t="s">
        <v>507</v>
      </c>
      <c r="G11" s="639" t="s">
        <v>507</v>
      </c>
      <c r="H11" s="709" t="s">
        <v>507</v>
      </c>
      <c r="I11" s="639" t="s">
        <v>507</v>
      </c>
      <c r="J11" s="709" t="s">
        <v>507</v>
      </c>
      <c r="K11" s="639" t="s">
        <v>507</v>
      </c>
      <c r="L11" s="709" t="s">
        <v>507</v>
      </c>
      <c r="M11" s="639" t="s">
        <v>74</v>
      </c>
      <c r="N11" s="277"/>
    </row>
    <row r="12" spans="1:14" ht="14.4" customHeight="1" x14ac:dyDescent="0.3">
      <c r="A12" s="635" t="s">
        <v>2871</v>
      </c>
      <c r="B12" s="636" t="s">
        <v>2868</v>
      </c>
      <c r="C12" s="639">
        <v>115917.69</v>
      </c>
      <c r="D12" s="639">
        <v>430</v>
      </c>
      <c r="E12" s="639">
        <v>38639.329999999987</v>
      </c>
      <c r="F12" s="709">
        <v>0.33333419601443048</v>
      </c>
      <c r="G12" s="639">
        <v>104</v>
      </c>
      <c r="H12" s="709">
        <v>0.24186046511627907</v>
      </c>
      <c r="I12" s="639">
        <v>77278.360000000015</v>
      </c>
      <c r="J12" s="709">
        <v>0.66666580398556952</v>
      </c>
      <c r="K12" s="639">
        <v>326</v>
      </c>
      <c r="L12" s="709">
        <v>0.75813953488372088</v>
      </c>
      <c r="M12" s="639" t="s">
        <v>1</v>
      </c>
      <c r="N12" s="277"/>
    </row>
    <row r="13" spans="1:14" ht="14.4" customHeight="1" x14ac:dyDescent="0.3">
      <c r="A13" s="635" t="s">
        <v>2871</v>
      </c>
      <c r="B13" s="636" t="s">
        <v>2869</v>
      </c>
      <c r="C13" s="639">
        <v>0</v>
      </c>
      <c r="D13" s="639">
        <v>5</v>
      </c>
      <c r="E13" s="639">
        <v>0</v>
      </c>
      <c r="F13" s="709" t="s">
        <v>507</v>
      </c>
      <c r="G13" s="639">
        <v>3</v>
      </c>
      <c r="H13" s="709">
        <v>0.6</v>
      </c>
      <c r="I13" s="639">
        <v>0</v>
      </c>
      <c r="J13" s="709" t="s">
        <v>507</v>
      </c>
      <c r="K13" s="639">
        <v>2</v>
      </c>
      <c r="L13" s="709">
        <v>0.4</v>
      </c>
      <c r="M13" s="639" t="s">
        <v>1</v>
      </c>
      <c r="N13" s="277"/>
    </row>
    <row r="14" spans="1:14" ht="14.4" customHeight="1" x14ac:dyDescent="0.3">
      <c r="A14" s="635" t="s">
        <v>2871</v>
      </c>
      <c r="B14" s="636" t="s">
        <v>2870</v>
      </c>
      <c r="C14" s="639">
        <v>7266</v>
      </c>
      <c r="D14" s="639">
        <v>3</v>
      </c>
      <c r="E14" s="639">
        <v>566</v>
      </c>
      <c r="F14" s="709">
        <v>7.7897054775667496E-2</v>
      </c>
      <c r="G14" s="639">
        <v>1</v>
      </c>
      <c r="H14" s="709">
        <v>0.33333333333333331</v>
      </c>
      <c r="I14" s="639">
        <v>6700</v>
      </c>
      <c r="J14" s="709">
        <v>0.92210294522433256</v>
      </c>
      <c r="K14" s="639">
        <v>2</v>
      </c>
      <c r="L14" s="709">
        <v>0.66666666666666663</v>
      </c>
      <c r="M14" s="639" t="s">
        <v>1</v>
      </c>
      <c r="N14" s="277"/>
    </row>
    <row r="15" spans="1:14" ht="14.4" customHeight="1" x14ac:dyDescent="0.3">
      <c r="A15" s="635" t="s">
        <v>2871</v>
      </c>
      <c r="B15" s="636" t="s">
        <v>2872</v>
      </c>
      <c r="C15" s="639">
        <v>123183.69</v>
      </c>
      <c r="D15" s="639">
        <v>438</v>
      </c>
      <c r="E15" s="639">
        <v>39205.329999999987</v>
      </c>
      <c r="F15" s="709">
        <v>0.31826721540814362</v>
      </c>
      <c r="G15" s="639">
        <v>108</v>
      </c>
      <c r="H15" s="709">
        <v>0.24657534246575341</v>
      </c>
      <c r="I15" s="639">
        <v>83978.360000000015</v>
      </c>
      <c r="J15" s="709">
        <v>0.68173278459185638</v>
      </c>
      <c r="K15" s="639">
        <v>330</v>
      </c>
      <c r="L15" s="709">
        <v>0.75342465753424659</v>
      </c>
      <c r="M15" s="639" t="s">
        <v>513</v>
      </c>
      <c r="N15" s="277"/>
    </row>
    <row r="16" spans="1:14" ht="14.4" customHeight="1" x14ac:dyDescent="0.3">
      <c r="A16" s="635" t="s">
        <v>507</v>
      </c>
      <c r="B16" s="636" t="s">
        <v>507</v>
      </c>
      <c r="C16" s="639" t="s">
        <v>507</v>
      </c>
      <c r="D16" s="639" t="s">
        <v>507</v>
      </c>
      <c r="E16" s="639" t="s">
        <v>507</v>
      </c>
      <c r="F16" s="709" t="s">
        <v>507</v>
      </c>
      <c r="G16" s="639" t="s">
        <v>507</v>
      </c>
      <c r="H16" s="709" t="s">
        <v>507</v>
      </c>
      <c r="I16" s="639" t="s">
        <v>507</v>
      </c>
      <c r="J16" s="709" t="s">
        <v>507</v>
      </c>
      <c r="K16" s="639" t="s">
        <v>507</v>
      </c>
      <c r="L16" s="709" t="s">
        <v>507</v>
      </c>
      <c r="M16" s="639" t="s">
        <v>514</v>
      </c>
      <c r="N16" s="277"/>
    </row>
    <row r="17" spans="1:14" ht="14.4" customHeight="1" x14ac:dyDescent="0.3">
      <c r="A17" s="635" t="s">
        <v>2873</v>
      </c>
      <c r="B17" s="636" t="s">
        <v>2868</v>
      </c>
      <c r="C17" s="639">
        <v>86950.2</v>
      </c>
      <c r="D17" s="639">
        <v>291</v>
      </c>
      <c r="E17" s="639">
        <v>29810.2</v>
      </c>
      <c r="F17" s="709">
        <v>0.34284222462973057</v>
      </c>
      <c r="G17" s="639">
        <v>133</v>
      </c>
      <c r="H17" s="709">
        <v>0.45704467353951889</v>
      </c>
      <c r="I17" s="639">
        <v>57140</v>
      </c>
      <c r="J17" s="709">
        <v>0.65715777537026943</v>
      </c>
      <c r="K17" s="639">
        <v>158</v>
      </c>
      <c r="L17" s="709">
        <v>0.54295532646048106</v>
      </c>
      <c r="M17" s="639" t="s">
        <v>1</v>
      </c>
      <c r="N17" s="277"/>
    </row>
    <row r="18" spans="1:14" ht="14.4" customHeight="1" x14ac:dyDescent="0.3">
      <c r="A18" s="635" t="s">
        <v>2873</v>
      </c>
      <c r="B18" s="636" t="s">
        <v>2869</v>
      </c>
      <c r="C18" s="639">
        <v>0</v>
      </c>
      <c r="D18" s="639">
        <v>29</v>
      </c>
      <c r="E18" s="639">
        <v>0</v>
      </c>
      <c r="F18" s="709" t="s">
        <v>507</v>
      </c>
      <c r="G18" s="639">
        <v>23</v>
      </c>
      <c r="H18" s="709">
        <v>0.7931034482758621</v>
      </c>
      <c r="I18" s="639">
        <v>0</v>
      </c>
      <c r="J18" s="709" t="s">
        <v>507</v>
      </c>
      <c r="K18" s="639">
        <v>6</v>
      </c>
      <c r="L18" s="709">
        <v>0.20689655172413793</v>
      </c>
      <c r="M18" s="639" t="s">
        <v>1</v>
      </c>
      <c r="N18" s="277"/>
    </row>
    <row r="19" spans="1:14" ht="14.4" customHeight="1" x14ac:dyDescent="0.3">
      <c r="A19" s="635" t="s">
        <v>2873</v>
      </c>
      <c r="B19" s="636" t="s">
        <v>2870</v>
      </c>
      <c r="C19" s="639">
        <v>2591.42</v>
      </c>
      <c r="D19" s="639">
        <v>6</v>
      </c>
      <c r="E19" s="639">
        <v>541.41999999999996</v>
      </c>
      <c r="F19" s="709">
        <v>0.20892792368662738</v>
      </c>
      <c r="G19" s="639">
        <v>1</v>
      </c>
      <c r="H19" s="709">
        <v>0.16666666666666666</v>
      </c>
      <c r="I19" s="639">
        <v>2050</v>
      </c>
      <c r="J19" s="709">
        <v>0.79107207631337262</v>
      </c>
      <c r="K19" s="639">
        <v>5</v>
      </c>
      <c r="L19" s="709">
        <v>0.83333333333333337</v>
      </c>
      <c r="M19" s="639" t="s">
        <v>1</v>
      </c>
      <c r="N19" s="277"/>
    </row>
    <row r="20" spans="1:14" ht="14.4" customHeight="1" x14ac:dyDescent="0.3">
      <c r="A20" s="635" t="s">
        <v>2873</v>
      </c>
      <c r="B20" s="636" t="s">
        <v>2874</v>
      </c>
      <c r="C20" s="639">
        <v>89541.62</v>
      </c>
      <c r="D20" s="639">
        <v>326</v>
      </c>
      <c r="E20" s="639">
        <v>30351.62</v>
      </c>
      <c r="F20" s="709">
        <v>0.33896661686487245</v>
      </c>
      <c r="G20" s="639">
        <v>157</v>
      </c>
      <c r="H20" s="709">
        <v>0.48159509202453987</v>
      </c>
      <c r="I20" s="639">
        <v>59190</v>
      </c>
      <c r="J20" s="709">
        <v>0.66103338313512761</v>
      </c>
      <c r="K20" s="639">
        <v>169</v>
      </c>
      <c r="L20" s="709">
        <v>0.51840490797546013</v>
      </c>
      <c r="M20" s="639" t="s">
        <v>513</v>
      </c>
      <c r="N20" s="277"/>
    </row>
    <row r="21" spans="1:14" ht="14.4" customHeight="1" x14ac:dyDescent="0.3">
      <c r="A21" s="635" t="s">
        <v>507</v>
      </c>
      <c r="B21" s="636" t="s">
        <v>507</v>
      </c>
      <c r="C21" s="639" t="s">
        <v>507</v>
      </c>
      <c r="D21" s="639" t="s">
        <v>507</v>
      </c>
      <c r="E21" s="639" t="s">
        <v>507</v>
      </c>
      <c r="F21" s="709" t="s">
        <v>507</v>
      </c>
      <c r="G21" s="639" t="s">
        <v>507</v>
      </c>
      <c r="H21" s="709" t="s">
        <v>507</v>
      </c>
      <c r="I21" s="639" t="s">
        <v>507</v>
      </c>
      <c r="J21" s="709" t="s">
        <v>507</v>
      </c>
      <c r="K21" s="639" t="s">
        <v>507</v>
      </c>
      <c r="L21" s="709" t="s">
        <v>507</v>
      </c>
      <c r="M21" s="639" t="s">
        <v>514</v>
      </c>
      <c r="N21" s="277"/>
    </row>
    <row r="22" spans="1:14" ht="14.4" customHeight="1" x14ac:dyDescent="0.3">
      <c r="A22" s="635" t="s">
        <v>505</v>
      </c>
      <c r="B22" s="636" t="s">
        <v>508</v>
      </c>
      <c r="C22" s="639">
        <v>212725.31000000003</v>
      </c>
      <c r="D22" s="639">
        <v>764</v>
      </c>
      <c r="E22" s="639">
        <v>69556.949999999983</v>
      </c>
      <c r="F22" s="709">
        <v>0.32698013226540823</v>
      </c>
      <c r="G22" s="639">
        <v>265</v>
      </c>
      <c r="H22" s="709">
        <v>0.34685863874345552</v>
      </c>
      <c r="I22" s="639">
        <v>143168.36000000002</v>
      </c>
      <c r="J22" s="709">
        <v>0.67301986773459166</v>
      </c>
      <c r="K22" s="639">
        <v>499</v>
      </c>
      <c r="L22" s="709">
        <v>0.65314136125654454</v>
      </c>
      <c r="M22" s="639" t="s">
        <v>509</v>
      </c>
      <c r="N22" s="277"/>
    </row>
    <row r="23" spans="1:14" ht="14.4" customHeight="1" x14ac:dyDescent="0.3">
      <c r="A23" s="710" t="s">
        <v>2875</v>
      </c>
    </row>
    <row r="24" spans="1:14" ht="14.4" customHeight="1" x14ac:dyDescent="0.3">
      <c r="A24" s="711" t="s">
        <v>2876</v>
      </c>
    </row>
    <row r="25" spans="1:14" ht="14.4" customHeight="1" x14ac:dyDescent="0.3">
      <c r="A25" s="710" t="s">
        <v>2877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2">
    <cfRule type="expression" dxfId="48" priority="4">
      <formula>AND(LEFT(M11,6)&lt;&gt;"mezera",M11&lt;&gt;"")</formula>
    </cfRule>
  </conditionalFormatting>
  <conditionalFormatting sqref="A11:A22">
    <cfRule type="expression" dxfId="47" priority="2">
      <formula>AND(M11&lt;&gt;"",M11&lt;&gt;"mezeraKL")</formula>
    </cfRule>
  </conditionalFormatting>
  <conditionalFormatting sqref="F11:F22">
    <cfRule type="cellIs" dxfId="46" priority="1" operator="lessThan">
      <formula>0.6</formula>
    </cfRule>
  </conditionalFormatting>
  <conditionalFormatting sqref="B11:L22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2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307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8" t="s">
        <v>167</v>
      </c>
      <c r="B4" s="689" t="s">
        <v>19</v>
      </c>
      <c r="C4" s="715"/>
      <c r="D4" s="689" t="s">
        <v>20</v>
      </c>
      <c r="E4" s="715"/>
      <c r="F4" s="689" t="s">
        <v>19</v>
      </c>
      <c r="G4" s="692" t="s">
        <v>2</v>
      </c>
      <c r="H4" s="689" t="s">
        <v>20</v>
      </c>
      <c r="I4" s="692" t="s">
        <v>2</v>
      </c>
      <c r="J4" s="689" t="s">
        <v>19</v>
      </c>
      <c r="K4" s="692" t="s">
        <v>2</v>
      </c>
      <c r="L4" s="689" t="s">
        <v>20</v>
      </c>
      <c r="M4" s="693" t="s">
        <v>2</v>
      </c>
    </row>
    <row r="5" spans="1:13" ht="14.4" customHeight="1" x14ac:dyDescent="0.3">
      <c r="A5" s="712" t="s">
        <v>2878</v>
      </c>
      <c r="B5" s="703">
        <v>53136.88</v>
      </c>
      <c r="C5" s="648">
        <v>1</v>
      </c>
      <c r="D5" s="716">
        <v>164</v>
      </c>
      <c r="E5" s="719" t="s">
        <v>2878</v>
      </c>
      <c r="F5" s="703">
        <v>16135.189999999997</v>
      </c>
      <c r="G5" s="670">
        <v>0.303653319502387</v>
      </c>
      <c r="H5" s="651">
        <v>77</v>
      </c>
      <c r="I5" s="694">
        <v>0.46951219512195119</v>
      </c>
      <c r="J5" s="722">
        <v>37001.69</v>
      </c>
      <c r="K5" s="670">
        <v>0.69634668049761306</v>
      </c>
      <c r="L5" s="651">
        <v>87</v>
      </c>
      <c r="M5" s="694">
        <v>0.53048780487804881</v>
      </c>
    </row>
    <row r="6" spans="1:13" ht="14.4" customHeight="1" x14ac:dyDescent="0.3">
      <c r="A6" s="713" t="s">
        <v>2879</v>
      </c>
      <c r="B6" s="704">
        <v>181.13</v>
      </c>
      <c r="C6" s="654">
        <v>1</v>
      </c>
      <c r="D6" s="717">
        <v>1</v>
      </c>
      <c r="E6" s="720" t="s">
        <v>2879</v>
      </c>
      <c r="F6" s="704"/>
      <c r="G6" s="678">
        <v>0</v>
      </c>
      <c r="H6" s="657"/>
      <c r="I6" s="695">
        <v>0</v>
      </c>
      <c r="J6" s="723">
        <v>181.13</v>
      </c>
      <c r="K6" s="678">
        <v>1</v>
      </c>
      <c r="L6" s="657">
        <v>1</v>
      </c>
      <c r="M6" s="695">
        <v>1</v>
      </c>
    </row>
    <row r="7" spans="1:13" ht="14.4" customHeight="1" x14ac:dyDescent="0.3">
      <c r="A7" s="713" t="s">
        <v>2880</v>
      </c>
      <c r="B7" s="704">
        <v>640.1</v>
      </c>
      <c r="C7" s="654">
        <v>1</v>
      </c>
      <c r="D7" s="717">
        <v>4</v>
      </c>
      <c r="E7" s="720" t="s">
        <v>2880</v>
      </c>
      <c r="F7" s="704">
        <v>242.85000000000002</v>
      </c>
      <c r="G7" s="678">
        <v>0.37939384471176379</v>
      </c>
      <c r="H7" s="657">
        <v>2</v>
      </c>
      <c r="I7" s="695">
        <v>0.5</v>
      </c>
      <c r="J7" s="723">
        <v>397.25</v>
      </c>
      <c r="K7" s="678">
        <v>0.62060615528823615</v>
      </c>
      <c r="L7" s="657">
        <v>2</v>
      </c>
      <c r="M7" s="695">
        <v>0.5</v>
      </c>
    </row>
    <row r="8" spans="1:13" ht="14.4" customHeight="1" x14ac:dyDescent="0.3">
      <c r="A8" s="713" t="s">
        <v>2881</v>
      </c>
      <c r="B8" s="704">
        <v>21297.249999999993</v>
      </c>
      <c r="C8" s="654">
        <v>1</v>
      </c>
      <c r="D8" s="717">
        <v>88</v>
      </c>
      <c r="E8" s="720" t="s">
        <v>2881</v>
      </c>
      <c r="F8" s="704">
        <v>1789.51</v>
      </c>
      <c r="G8" s="678">
        <v>8.4025402340677818E-2</v>
      </c>
      <c r="H8" s="657">
        <v>11</v>
      </c>
      <c r="I8" s="695">
        <v>0.125</v>
      </c>
      <c r="J8" s="723">
        <v>19507.739999999994</v>
      </c>
      <c r="K8" s="678">
        <v>0.91597459765932221</v>
      </c>
      <c r="L8" s="657">
        <v>77</v>
      </c>
      <c r="M8" s="695">
        <v>0.875</v>
      </c>
    </row>
    <row r="9" spans="1:13" ht="14.4" customHeight="1" x14ac:dyDescent="0.3">
      <c r="A9" s="713" t="s">
        <v>2882</v>
      </c>
      <c r="B9" s="704">
        <v>23342.400000000005</v>
      </c>
      <c r="C9" s="654">
        <v>1</v>
      </c>
      <c r="D9" s="717">
        <v>107</v>
      </c>
      <c r="E9" s="720" t="s">
        <v>2882</v>
      </c>
      <c r="F9" s="704">
        <v>4917.1100000000006</v>
      </c>
      <c r="G9" s="678">
        <v>0.21065143258619506</v>
      </c>
      <c r="H9" s="657">
        <v>23</v>
      </c>
      <c r="I9" s="695">
        <v>0.21495327102803738</v>
      </c>
      <c r="J9" s="723">
        <v>18425.290000000005</v>
      </c>
      <c r="K9" s="678">
        <v>0.78934856741380499</v>
      </c>
      <c r="L9" s="657">
        <v>84</v>
      </c>
      <c r="M9" s="695">
        <v>0.78504672897196259</v>
      </c>
    </row>
    <row r="10" spans="1:13" ht="14.4" customHeight="1" x14ac:dyDescent="0.3">
      <c r="A10" s="713" t="s">
        <v>2883</v>
      </c>
      <c r="B10" s="704">
        <v>35358.069999999992</v>
      </c>
      <c r="C10" s="654">
        <v>1</v>
      </c>
      <c r="D10" s="717">
        <v>95</v>
      </c>
      <c r="E10" s="720" t="s">
        <v>2883</v>
      </c>
      <c r="F10" s="704">
        <v>15060.989999999998</v>
      </c>
      <c r="G10" s="678">
        <v>0.42595622442062026</v>
      </c>
      <c r="H10" s="657">
        <v>25</v>
      </c>
      <c r="I10" s="695">
        <v>0.26315789473684209</v>
      </c>
      <c r="J10" s="723">
        <v>20297.079999999994</v>
      </c>
      <c r="K10" s="678">
        <v>0.57404377557937969</v>
      </c>
      <c r="L10" s="657">
        <v>70</v>
      </c>
      <c r="M10" s="695">
        <v>0.73684210526315785</v>
      </c>
    </row>
    <row r="11" spans="1:13" ht="14.4" customHeight="1" x14ac:dyDescent="0.3">
      <c r="A11" s="713" t="s">
        <v>2884</v>
      </c>
      <c r="B11" s="704">
        <v>23827.97</v>
      </c>
      <c r="C11" s="654">
        <v>1</v>
      </c>
      <c r="D11" s="717">
        <v>111</v>
      </c>
      <c r="E11" s="720" t="s">
        <v>2884</v>
      </c>
      <c r="F11" s="704">
        <v>7184.1299999999992</v>
      </c>
      <c r="G11" s="678">
        <v>0.30149987598607852</v>
      </c>
      <c r="H11" s="657">
        <v>45</v>
      </c>
      <c r="I11" s="695">
        <v>0.40540540540540543</v>
      </c>
      <c r="J11" s="723">
        <v>16643.84</v>
      </c>
      <c r="K11" s="678">
        <v>0.69850012401392148</v>
      </c>
      <c r="L11" s="657">
        <v>66</v>
      </c>
      <c r="M11" s="695">
        <v>0.59459459459459463</v>
      </c>
    </row>
    <row r="12" spans="1:13" ht="14.4" customHeight="1" x14ac:dyDescent="0.3">
      <c r="A12" s="713" t="s">
        <v>2885</v>
      </c>
      <c r="B12" s="704">
        <v>26825.199999999997</v>
      </c>
      <c r="C12" s="654">
        <v>1</v>
      </c>
      <c r="D12" s="717">
        <v>90</v>
      </c>
      <c r="E12" s="720" t="s">
        <v>2885</v>
      </c>
      <c r="F12" s="704">
        <v>10061.929999999998</v>
      </c>
      <c r="G12" s="678">
        <v>0.37509245038247618</v>
      </c>
      <c r="H12" s="657">
        <v>39</v>
      </c>
      <c r="I12" s="695">
        <v>0.43333333333333335</v>
      </c>
      <c r="J12" s="723">
        <v>16763.269999999997</v>
      </c>
      <c r="K12" s="678">
        <v>0.62490754961752382</v>
      </c>
      <c r="L12" s="657">
        <v>51</v>
      </c>
      <c r="M12" s="695">
        <v>0.56666666666666665</v>
      </c>
    </row>
    <row r="13" spans="1:13" ht="14.4" customHeight="1" x14ac:dyDescent="0.3">
      <c r="A13" s="713" t="s">
        <v>2886</v>
      </c>
      <c r="B13" s="704">
        <v>9615.67</v>
      </c>
      <c r="C13" s="654">
        <v>1</v>
      </c>
      <c r="D13" s="717">
        <v>42</v>
      </c>
      <c r="E13" s="720" t="s">
        <v>2886</v>
      </c>
      <c r="F13" s="704">
        <v>7492.6900000000005</v>
      </c>
      <c r="G13" s="678">
        <v>0.77921663285033704</v>
      </c>
      <c r="H13" s="657">
        <v>25</v>
      </c>
      <c r="I13" s="695">
        <v>0.59523809523809523</v>
      </c>
      <c r="J13" s="723">
        <v>2122.98</v>
      </c>
      <c r="K13" s="678">
        <v>0.22078336714966298</v>
      </c>
      <c r="L13" s="657">
        <v>17</v>
      </c>
      <c r="M13" s="695">
        <v>0.40476190476190477</v>
      </c>
    </row>
    <row r="14" spans="1:13" ht="14.4" customHeight="1" x14ac:dyDescent="0.3">
      <c r="A14" s="713" t="s">
        <v>2887</v>
      </c>
      <c r="B14" s="704">
        <v>93.43</v>
      </c>
      <c r="C14" s="654">
        <v>1</v>
      </c>
      <c r="D14" s="717">
        <v>1</v>
      </c>
      <c r="E14" s="720" t="s">
        <v>2887</v>
      </c>
      <c r="F14" s="704">
        <v>93.43</v>
      </c>
      <c r="G14" s="678">
        <v>1</v>
      </c>
      <c r="H14" s="657">
        <v>1</v>
      </c>
      <c r="I14" s="695">
        <v>1</v>
      </c>
      <c r="J14" s="723"/>
      <c r="K14" s="678">
        <v>0</v>
      </c>
      <c r="L14" s="657"/>
      <c r="M14" s="695">
        <v>0</v>
      </c>
    </row>
    <row r="15" spans="1:13" ht="14.4" customHeight="1" x14ac:dyDescent="0.3">
      <c r="A15" s="713" t="s">
        <v>2888</v>
      </c>
      <c r="B15" s="704">
        <v>8945</v>
      </c>
      <c r="C15" s="654">
        <v>1</v>
      </c>
      <c r="D15" s="717">
        <v>22</v>
      </c>
      <c r="E15" s="720" t="s">
        <v>2888</v>
      </c>
      <c r="F15" s="704">
        <v>2219.56</v>
      </c>
      <c r="G15" s="678">
        <v>0.24813415315818893</v>
      </c>
      <c r="H15" s="657">
        <v>4</v>
      </c>
      <c r="I15" s="695">
        <v>0.18181818181818182</v>
      </c>
      <c r="J15" s="723">
        <v>6725.4400000000005</v>
      </c>
      <c r="K15" s="678">
        <v>0.75186584684181113</v>
      </c>
      <c r="L15" s="657">
        <v>18</v>
      </c>
      <c r="M15" s="695">
        <v>0.81818181818181823</v>
      </c>
    </row>
    <row r="16" spans="1:13" ht="14.4" customHeight="1" thickBot="1" x14ac:dyDescent="0.35">
      <c r="A16" s="714" t="s">
        <v>2889</v>
      </c>
      <c r="B16" s="705">
        <v>9462.2099999999991</v>
      </c>
      <c r="C16" s="660">
        <v>1</v>
      </c>
      <c r="D16" s="718">
        <v>39</v>
      </c>
      <c r="E16" s="721" t="s">
        <v>2889</v>
      </c>
      <c r="F16" s="705">
        <v>4359.5600000000004</v>
      </c>
      <c r="G16" s="671">
        <v>0.46073380320242319</v>
      </c>
      <c r="H16" s="663">
        <v>13</v>
      </c>
      <c r="I16" s="696">
        <v>0.33333333333333331</v>
      </c>
      <c r="J16" s="724">
        <v>5102.6499999999996</v>
      </c>
      <c r="K16" s="671">
        <v>0.53926619679757692</v>
      </c>
      <c r="L16" s="663">
        <v>26</v>
      </c>
      <c r="M16" s="696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3770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307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212725.30999999994</v>
      </c>
      <c r="N3" s="70">
        <f>SUBTOTAL(9,N7:N1048576)</f>
        <v>1760</v>
      </c>
      <c r="O3" s="70">
        <f>SUBTOTAL(9,O7:O1048576)</f>
        <v>764</v>
      </c>
      <c r="P3" s="70">
        <f>SUBTOTAL(9,P7:P1048576)</f>
        <v>69556.95</v>
      </c>
      <c r="Q3" s="71">
        <f>IF(M3=0,0,P3/M3)</f>
        <v>0.32698013226540845</v>
      </c>
      <c r="R3" s="70">
        <f>SUBTOTAL(9,R7:R1048576)</f>
        <v>646</v>
      </c>
      <c r="S3" s="71">
        <f>IF(N3=0,0,R3/N3)</f>
        <v>0.36704545454545456</v>
      </c>
      <c r="T3" s="70">
        <f>SUBTOTAL(9,T7:T1048576)</f>
        <v>265</v>
      </c>
      <c r="U3" s="72">
        <f>IF(O3=0,0,T3/O3)</f>
        <v>0.34685863874345552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5" t="s">
        <v>23</v>
      </c>
      <c r="B6" s="726" t="s">
        <v>5</v>
      </c>
      <c r="C6" s="725" t="s">
        <v>24</v>
      </c>
      <c r="D6" s="726" t="s">
        <v>6</v>
      </c>
      <c r="E6" s="726" t="s">
        <v>193</v>
      </c>
      <c r="F6" s="726" t="s">
        <v>25</v>
      </c>
      <c r="G6" s="726" t="s">
        <v>26</v>
      </c>
      <c r="H6" s="726" t="s">
        <v>8</v>
      </c>
      <c r="I6" s="726" t="s">
        <v>10</v>
      </c>
      <c r="J6" s="726" t="s">
        <v>11</v>
      </c>
      <c r="K6" s="726" t="s">
        <v>12</v>
      </c>
      <c r="L6" s="726" t="s">
        <v>27</v>
      </c>
      <c r="M6" s="727" t="s">
        <v>14</v>
      </c>
      <c r="N6" s="728" t="s">
        <v>28</v>
      </c>
      <c r="O6" s="728" t="s">
        <v>28</v>
      </c>
      <c r="P6" s="728" t="s">
        <v>14</v>
      </c>
      <c r="Q6" s="728" t="s">
        <v>2</v>
      </c>
      <c r="R6" s="728" t="s">
        <v>28</v>
      </c>
      <c r="S6" s="728" t="s">
        <v>2</v>
      </c>
      <c r="T6" s="728" t="s">
        <v>28</v>
      </c>
      <c r="U6" s="729" t="s">
        <v>2</v>
      </c>
    </row>
    <row r="7" spans="1:21" ht="14.4" customHeight="1" x14ac:dyDescent="0.3">
      <c r="A7" s="730">
        <v>30</v>
      </c>
      <c r="B7" s="731" t="s">
        <v>506</v>
      </c>
      <c r="C7" s="731" t="s">
        <v>2871</v>
      </c>
      <c r="D7" s="732" t="s">
        <v>3768</v>
      </c>
      <c r="E7" s="733" t="s">
        <v>2879</v>
      </c>
      <c r="F7" s="731" t="s">
        <v>2868</v>
      </c>
      <c r="G7" s="731" t="s">
        <v>2890</v>
      </c>
      <c r="H7" s="731" t="s">
        <v>1843</v>
      </c>
      <c r="I7" s="731" t="s">
        <v>2089</v>
      </c>
      <c r="J7" s="731" t="s">
        <v>2094</v>
      </c>
      <c r="K7" s="731" t="s">
        <v>2746</v>
      </c>
      <c r="L7" s="734">
        <v>181.13</v>
      </c>
      <c r="M7" s="734">
        <v>181.13</v>
      </c>
      <c r="N7" s="731">
        <v>1</v>
      </c>
      <c r="O7" s="735">
        <v>1</v>
      </c>
      <c r="P7" s="734"/>
      <c r="Q7" s="736">
        <v>0</v>
      </c>
      <c r="R7" s="731"/>
      <c r="S7" s="736">
        <v>0</v>
      </c>
      <c r="T7" s="735"/>
      <c r="U7" s="235">
        <v>0</v>
      </c>
    </row>
    <row r="8" spans="1:21" ht="14.4" customHeight="1" x14ac:dyDescent="0.3">
      <c r="A8" s="737">
        <v>30</v>
      </c>
      <c r="B8" s="739" t="s">
        <v>506</v>
      </c>
      <c r="C8" s="739" t="s">
        <v>2871</v>
      </c>
      <c r="D8" s="740" t="s">
        <v>3768</v>
      </c>
      <c r="E8" s="741" t="s">
        <v>2880</v>
      </c>
      <c r="F8" s="739" t="s">
        <v>2868</v>
      </c>
      <c r="G8" s="739" t="s">
        <v>2891</v>
      </c>
      <c r="H8" s="739" t="s">
        <v>507</v>
      </c>
      <c r="I8" s="739" t="s">
        <v>2892</v>
      </c>
      <c r="J8" s="739" t="s">
        <v>2893</v>
      </c>
      <c r="K8" s="739" t="s">
        <v>2894</v>
      </c>
      <c r="L8" s="742">
        <v>0</v>
      </c>
      <c r="M8" s="742">
        <v>0</v>
      </c>
      <c r="N8" s="739">
        <v>1</v>
      </c>
      <c r="O8" s="743">
        <v>0.5</v>
      </c>
      <c r="P8" s="742"/>
      <c r="Q8" s="744"/>
      <c r="R8" s="739"/>
      <c r="S8" s="744">
        <v>0</v>
      </c>
      <c r="T8" s="743"/>
      <c r="U8" s="738">
        <v>0</v>
      </c>
    </row>
    <row r="9" spans="1:21" ht="14.4" customHeight="1" x14ac:dyDescent="0.3">
      <c r="A9" s="737">
        <v>30</v>
      </c>
      <c r="B9" s="739" t="s">
        <v>506</v>
      </c>
      <c r="C9" s="739" t="s">
        <v>2871</v>
      </c>
      <c r="D9" s="740" t="s">
        <v>3768</v>
      </c>
      <c r="E9" s="741" t="s">
        <v>2880</v>
      </c>
      <c r="F9" s="739" t="s">
        <v>2868</v>
      </c>
      <c r="G9" s="739" t="s">
        <v>2895</v>
      </c>
      <c r="H9" s="739" t="s">
        <v>1843</v>
      </c>
      <c r="I9" s="739" t="s">
        <v>2225</v>
      </c>
      <c r="J9" s="739" t="s">
        <v>2226</v>
      </c>
      <c r="K9" s="739" t="s">
        <v>2227</v>
      </c>
      <c r="L9" s="742">
        <v>93.43</v>
      </c>
      <c r="M9" s="742">
        <v>93.43</v>
      </c>
      <c r="N9" s="739">
        <v>1</v>
      </c>
      <c r="O9" s="743">
        <v>0.5</v>
      </c>
      <c r="P9" s="742">
        <v>93.43</v>
      </c>
      <c r="Q9" s="744">
        <v>1</v>
      </c>
      <c r="R9" s="739">
        <v>1</v>
      </c>
      <c r="S9" s="744">
        <v>1</v>
      </c>
      <c r="T9" s="743">
        <v>0.5</v>
      </c>
      <c r="U9" s="738">
        <v>1</v>
      </c>
    </row>
    <row r="10" spans="1:21" ht="14.4" customHeight="1" x14ac:dyDescent="0.3">
      <c r="A10" s="737">
        <v>30</v>
      </c>
      <c r="B10" s="739" t="s">
        <v>506</v>
      </c>
      <c r="C10" s="739" t="s">
        <v>2871</v>
      </c>
      <c r="D10" s="740" t="s">
        <v>3768</v>
      </c>
      <c r="E10" s="741" t="s">
        <v>2880</v>
      </c>
      <c r="F10" s="739" t="s">
        <v>2868</v>
      </c>
      <c r="G10" s="739" t="s">
        <v>2895</v>
      </c>
      <c r="H10" s="739" t="s">
        <v>1843</v>
      </c>
      <c r="I10" s="739" t="s">
        <v>2251</v>
      </c>
      <c r="J10" s="739" t="s">
        <v>2226</v>
      </c>
      <c r="K10" s="739" t="s">
        <v>2252</v>
      </c>
      <c r="L10" s="742">
        <v>186.87</v>
      </c>
      <c r="M10" s="742">
        <v>186.87</v>
      </c>
      <c r="N10" s="739">
        <v>1</v>
      </c>
      <c r="O10" s="743">
        <v>1</v>
      </c>
      <c r="P10" s="742"/>
      <c r="Q10" s="744">
        <v>0</v>
      </c>
      <c r="R10" s="739"/>
      <c r="S10" s="744">
        <v>0</v>
      </c>
      <c r="T10" s="743"/>
      <c r="U10" s="738">
        <v>0</v>
      </c>
    </row>
    <row r="11" spans="1:21" ht="14.4" customHeight="1" x14ac:dyDescent="0.3">
      <c r="A11" s="737">
        <v>30</v>
      </c>
      <c r="B11" s="739" t="s">
        <v>506</v>
      </c>
      <c r="C11" s="739" t="s">
        <v>2871</v>
      </c>
      <c r="D11" s="740" t="s">
        <v>3768</v>
      </c>
      <c r="E11" s="741" t="s">
        <v>2880</v>
      </c>
      <c r="F11" s="739" t="s">
        <v>2868</v>
      </c>
      <c r="G11" s="739" t="s">
        <v>2896</v>
      </c>
      <c r="H11" s="739" t="s">
        <v>1843</v>
      </c>
      <c r="I11" s="739" t="s">
        <v>2897</v>
      </c>
      <c r="J11" s="739" t="s">
        <v>556</v>
      </c>
      <c r="K11" s="739" t="s">
        <v>557</v>
      </c>
      <c r="L11" s="742">
        <v>28.81</v>
      </c>
      <c r="M11" s="742">
        <v>28.81</v>
      </c>
      <c r="N11" s="739">
        <v>1</v>
      </c>
      <c r="O11" s="743">
        <v>1</v>
      </c>
      <c r="P11" s="742">
        <v>28.81</v>
      </c>
      <c r="Q11" s="744">
        <v>1</v>
      </c>
      <c r="R11" s="739">
        <v>1</v>
      </c>
      <c r="S11" s="744">
        <v>1</v>
      </c>
      <c r="T11" s="743">
        <v>1</v>
      </c>
      <c r="U11" s="738">
        <v>1</v>
      </c>
    </row>
    <row r="12" spans="1:21" ht="14.4" customHeight="1" x14ac:dyDescent="0.3">
      <c r="A12" s="737">
        <v>30</v>
      </c>
      <c r="B12" s="739" t="s">
        <v>506</v>
      </c>
      <c r="C12" s="739" t="s">
        <v>2871</v>
      </c>
      <c r="D12" s="740" t="s">
        <v>3768</v>
      </c>
      <c r="E12" s="741" t="s">
        <v>2880</v>
      </c>
      <c r="F12" s="739" t="s">
        <v>2868</v>
      </c>
      <c r="G12" s="739" t="s">
        <v>2898</v>
      </c>
      <c r="H12" s="739" t="s">
        <v>507</v>
      </c>
      <c r="I12" s="739" t="s">
        <v>758</v>
      </c>
      <c r="J12" s="739" t="s">
        <v>678</v>
      </c>
      <c r="K12" s="739" t="s">
        <v>2899</v>
      </c>
      <c r="L12" s="742">
        <v>210.38</v>
      </c>
      <c r="M12" s="742">
        <v>210.38</v>
      </c>
      <c r="N12" s="739">
        <v>1</v>
      </c>
      <c r="O12" s="743">
        <v>0.5</v>
      </c>
      <c r="P12" s="742"/>
      <c r="Q12" s="744">
        <v>0</v>
      </c>
      <c r="R12" s="739"/>
      <c r="S12" s="744">
        <v>0</v>
      </c>
      <c r="T12" s="743"/>
      <c r="U12" s="738">
        <v>0</v>
      </c>
    </row>
    <row r="13" spans="1:21" ht="14.4" customHeight="1" x14ac:dyDescent="0.3">
      <c r="A13" s="737">
        <v>30</v>
      </c>
      <c r="B13" s="739" t="s">
        <v>506</v>
      </c>
      <c r="C13" s="739" t="s">
        <v>2871</v>
      </c>
      <c r="D13" s="740" t="s">
        <v>3768</v>
      </c>
      <c r="E13" s="741" t="s">
        <v>2880</v>
      </c>
      <c r="F13" s="739" t="s">
        <v>2868</v>
      </c>
      <c r="G13" s="739" t="s">
        <v>2900</v>
      </c>
      <c r="H13" s="739" t="s">
        <v>1843</v>
      </c>
      <c r="I13" s="739" t="s">
        <v>2097</v>
      </c>
      <c r="J13" s="739" t="s">
        <v>2698</v>
      </c>
      <c r="K13" s="739" t="s">
        <v>2699</v>
      </c>
      <c r="L13" s="742">
        <v>120.61</v>
      </c>
      <c r="M13" s="742">
        <v>120.61</v>
      </c>
      <c r="N13" s="739">
        <v>1</v>
      </c>
      <c r="O13" s="743">
        <v>0.5</v>
      </c>
      <c r="P13" s="742">
        <v>120.61</v>
      </c>
      <c r="Q13" s="744">
        <v>1</v>
      </c>
      <c r="R13" s="739">
        <v>1</v>
      </c>
      <c r="S13" s="744">
        <v>1</v>
      </c>
      <c r="T13" s="743">
        <v>0.5</v>
      </c>
      <c r="U13" s="738">
        <v>1</v>
      </c>
    </row>
    <row r="14" spans="1:21" ht="14.4" customHeight="1" x14ac:dyDescent="0.3">
      <c r="A14" s="737">
        <v>30</v>
      </c>
      <c r="B14" s="739" t="s">
        <v>506</v>
      </c>
      <c r="C14" s="739" t="s">
        <v>2871</v>
      </c>
      <c r="D14" s="740" t="s">
        <v>3768</v>
      </c>
      <c r="E14" s="741" t="s">
        <v>2881</v>
      </c>
      <c r="F14" s="739" t="s">
        <v>2868</v>
      </c>
      <c r="G14" s="739" t="s">
        <v>2901</v>
      </c>
      <c r="H14" s="739" t="s">
        <v>507</v>
      </c>
      <c r="I14" s="739" t="s">
        <v>1061</v>
      </c>
      <c r="J14" s="739" t="s">
        <v>1062</v>
      </c>
      <c r="K14" s="739" t="s">
        <v>1063</v>
      </c>
      <c r="L14" s="742">
        <v>72.55</v>
      </c>
      <c r="M14" s="742">
        <v>72.55</v>
      </c>
      <c r="N14" s="739">
        <v>1</v>
      </c>
      <c r="O14" s="743">
        <v>0.5</v>
      </c>
      <c r="P14" s="742"/>
      <c r="Q14" s="744">
        <v>0</v>
      </c>
      <c r="R14" s="739"/>
      <c r="S14" s="744">
        <v>0</v>
      </c>
      <c r="T14" s="743"/>
      <c r="U14" s="738">
        <v>0</v>
      </c>
    </row>
    <row r="15" spans="1:21" ht="14.4" customHeight="1" x14ac:dyDescent="0.3">
      <c r="A15" s="737">
        <v>30</v>
      </c>
      <c r="B15" s="739" t="s">
        <v>506</v>
      </c>
      <c r="C15" s="739" t="s">
        <v>2871</v>
      </c>
      <c r="D15" s="740" t="s">
        <v>3768</v>
      </c>
      <c r="E15" s="741" t="s">
        <v>2881</v>
      </c>
      <c r="F15" s="739" t="s">
        <v>2868</v>
      </c>
      <c r="G15" s="739" t="s">
        <v>2901</v>
      </c>
      <c r="H15" s="739" t="s">
        <v>507</v>
      </c>
      <c r="I15" s="739" t="s">
        <v>665</v>
      </c>
      <c r="J15" s="739" t="s">
        <v>2902</v>
      </c>
      <c r="K15" s="739" t="s">
        <v>2903</v>
      </c>
      <c r="L15" s="742">
        <v>36.270000000000003</v>
      </c>
      <c r="M15" s="742">
        <v>72.540000000000006</v>
      </c>
      <c r="N15" s="739">
        <v>2</v>
      </c>
      <c r="O15" s="743">
        <v>1</v>
      </c>
      <c r="P15" s="742">
        <v>36.270000000000003</v>
      </c>
      <c r="Q15" s="744">
        <v>0.5</v>
      </c>
      <c r="R15" s="739">
        <v>1</v>
      </c>
      <c r="S15" s="744">
        <v>0.5</v>
      </c>
      <c r="T15" s="743">
        <v>0.5</v>
      </c>
      <c r="U15" s="738">
        <v>0.5</v>
      </c>
    </row>
    <row r="16" spans="1:21" ht="14.4" customHeight="1" x14ac:dyDescent="0.3">
      <c r="A16" s="737">
        <v>30</v>
      </c>
      <c r="B16" s="739" t="s">
        <v>506</v>
      </c>
      <c r="C16" s="739" t="s">
        <v>2871</v>
      </c>
      <c r="D16" s="740" t="s">
        <v>3768</v>
      </c>
      <c r="E16" s="741" t="s">
        <v>2881</v>
      </c>
      <c r="F16" s="739" t="s">
        <v>2868</v>
      </c>
      <c r="G16" s="739" t="s">
        <v>2904</v>
      </c>
      <c r="H16" s="739" t="s">
        <v>1843</v>
      </c>
      <c r="I16" s="739" t="s">
        <v>1980</v>
      </c>
      <c r="J16" s="739" t="s">
        <v>2831</v>
      </c>
      <c r="K16" s="739" t="s">
        <v>2832</v>
      </c>
      <c r="L16" s="742">
        <v>4.7</v>
      </c>
      <c r="M16" s="742">
        <v>4.7</v>
      </c>
      <c r="N16" s="739">
        <v>1</v>
      </c>
      <c r="O16" s="743">
        <v>0.5</v>
      </c>
      <c r="P16" s="742"/>
      <c r="Q16" s="744">
        <v>0</v>
      </c>
      <c r="R16" s="739"/>
      <c r="S16" s="744">
        <v>0</v>
      </c>
      <c r="T16" s="743"/>
      <c r="U16" s="738">
        <v>0</v>
      </c>
    </row>
    <row r="17" spans="1:21" ht="14.4" customHeight="1" x14ac:dyDescent="0.3">
      <c r="A17" s="737">
        <v>30</v>
      </c>
      <c r="B17" s="739" t="s">
        <v>506</v>
      </c>
      <c r="C17" s="739" t="s">
        <v>2871</v>
      </c>
      <c r="D17" s="740" t="s">
        <v>3768</v>
      </c>
      <c r="E17" s="741" t="s">
        <v>2881</v>
      </c>
      <c r="F17" s="739" t="s">
        <v>2868</v>
      </c>
      <c r="G17" s="739" t="s">
        <v>2905</v>
      </c>
      <c r="H17" s="739" t="s">
        <v>507</v>
      </c>
      <c r="I17" s="739" t="s">
        <v>2906</v>
      </c>
      <c r="J17" s="739" t="s">
        <v>2907</v>
      </c>
      <c r="K17" s="739" t="s">
        <v>1860</v>
      </c>
      <c r="L17" s="742">
        <v>0</v>
      </c>
      <c r="M17" s="742">
        <v>0</v>
      </c>
      <c r="N17" s="739">
        <v>1</v>
      </c>
      <c r="O17" s="743">
        <v>0.5</v>
      </c>
      <c r="P17" s="742"/>
      <c r="Q17" s="744"/>
      <c r="R17" s="739"/>
      <c r="S17" s="744">
        <v>0</v>
      </c>
      <c r="T17" s="743"/>
      <c r="U17" s="738">
        <v>0</v>
      </c>
    </row>
    <row r="18" spans="1:21" ht="14.4" customHeight="1" x14ac:dyDescent="0.3">
      <c r="A18" s="737">
        <v>30</v>
      </c>
      <c r="B18" s="739" t="s">
        <v>506</v>
      </c>
      <c r="C18" s="739" t="s">
        <v>2871</v>
      </c>
      <c r="D18" s="740" t="s">
        <v>3768</v>
      </c>
      <c r="E18" s="741" t="s">
        <v>2881</v>
      </c>
      <c r="F18" s="739" t="s">
        <v>2868</v>
      </c>
      <c r="G18" s="739" t="s">
        <v>2905</v>
      </c>
      <c r="H18" s="739" t="s">
        <v>507</v>
      </c>
      <c r="I18" s="739" t="s">
        <v>2908</v>
      </c>
      <c r="J18" s="739" t="s">
        <v>1081</v>
      </c>
      <c r="K18" s="739" t="s">
        <v>2909</v>
      </c>
      <c r="L18" s="742">
        <v>0</v>
      </c>
      <c r="M18" s="742">
        <v>0</v>
      </c>
      <c r="N18" s="739">
        <v>1</v>
      </c>
      <c r="O18" s="743">
        <v>1</v>
      </c>
      <c r="P18" s="742"/>
      <c r="Q18" s="744"/>
      <c r="R18" s="739"/>
      <c r="S18" s="744">
        <v>0</v>
      </c>
      <c r="T18" s="743"/>
      <c r="U18" s="738">
        <v>0</v>
      </c>
    </row>
    <row r="19" spans="1:21" ht="14.4" customHeight="1" x14ac:dyDescent="0.3">
      <c r="A19" s="737">
        <v>30</v>
      </c>
      <c r="B19" s="739" t="s">
        <v>506</v>
      </c>
      <c r="C19" s="739" t="s">
        <v>2871</v>
      </c>
      <c r="D19" s="740" t="s">
        <v>3768</v>
      </c>
      <c r="E19" s="741" t="s">
        <v>2881</v>
      </c>
      <c r="F19" s="739" t="s">
        <v>2868</v>
      </c>
      <c r="G19" s="739" t="s">
        <v>2905</v>
      </c>
      <c r="H19" s="739" t="s">
        <v>507</v>
      </c>
      <c r="I19" s="739" t="s">
        <v>2910</v>
      </c>
      <c r="J19" s="739" t="s">
        <v>1081</v>
      </c>
      <c r="K19" s="739" t="s">
        <v>1085</v>
      </c>
      <c r="L19" s="742">
        <v>0</v>
      </c>
      <c r="M19" s="742">
        <v>0</v>
      </c>
      <c r="N19" s="739">
        <v>1</v>
      </c>
      <c r="O19" s="743">
        <v>0.5</v>
      </c>
      <c r="P19" s="742"/>
      <c r="Q19" s="744"/>
      <c r="R19" s="739"/>
      <c r="S19" s="744">
        <v>0</v>
      </c>
      <c r="T19" s="743"/>
      <c r="U19" s="738">
        <v>0</v>
      </c>
    </row>
    <row r="20" spans="1:21" ht="14.4" customHeight="1" x14ac:dyDescent="0.3">
      <c r="A20" s="737">
        <v>30</v>
      </c>
      <c r="B20" s="739" t="s">
        <v>506</v>
      </c>
      <c r="C20" s="739" t="s">
        <v>2871</v>
      </c>
      <c r="D20" s="740" t="s">
        <v>3768</v>
      </c>
      <c r="E20" s="741" t="s">
        <v>2881</v>
      </c>
      <c r="F20" s="739" t="s">
        <v>2868</v>
      </c>
      <c r="G20" s="739" t="s">
        <v>2911</v>
      </c>
      <c r="H20" s="739" t="s">
        <v>1843</v>
      </c>
      <c r="I20" s="739" t="s">
        <v>2248</v>
      </c>
      <c r="J20" s="739" t="s">
        <v>2249</v>
      </c>
      <c r="K20" s="739" t="s">
        <v>2764</v>
      </c>
      <c r="L20" s="742">
        <v>225.06</v>
      </c>
      <c r="M20" s="742">
        <v>225.06</v>
      </c>
      <c r="N20" s="739">
        <v>1</v>
      </c>
      <c r="O20" s="743">
        <v>1</v>
      </c>
      <c r="P20" s="742"/>
      <c r="Q20" s="744">
        <v>0</v>
      </c>
      <c r="R20" s="739"/>
      <c r="S20" s="744">
        <v>0</v>
      </c>
      <c r="T20" s="743"/>
      <c r="U20" s="738">
        <v>0</v>
      </c>
    </row>
    <row r="21" spans="1:21" ht="14.4" customHeight="1" x14ac:dyDescent="0.3">
      <c r="A21" s="737">
        <v>30</v>
      </c>
      <c r="B21" s="739" t="s">
        <v>506</v>
      </c>
      <c r="C21" s="739" t="s">
        <v>2871</v>
      </c>
      <c r="D21" s="740" t="s">
        <v>3768</v>
      </c>
      <c r="E21" s="741" t="s">
        <v>2881</v>
      </c>
      <c r="F21" s="739" t="s">
        <v>2868</v>
      </c>
      <c r="G21" s="739" t="s">
        <v>2890</v>
      </c>
      <c r="H21" s="739" t="s">
        <v>1843</v>
      </c>
      <c r="I21" s="739" t="s">
        <v>1987</v>
      </c>
      <c r="J21" s="739" t="s">
        <v>2744</v>
      </c>
      <c r="K21" s="739" t="s">
        <v>892</v>
      </c>
      <c r="L21" s="742">
        <v>58.86</v>
      </c>
      <c r="M21" s="742">
        <v>117.72</v>
      </c>
      <c r="N21" s="739">
        <v>2</v>
      </c>
      <c r="O21" s="743">
        <v>1</v>
      </c>
      <c r="P21" s="742"/>
      <c r="Q21" s="744">
        <v>0</v>
      </c>
      <c r="R21" s="739"/>
      <c r="S21" s="744">
        <v>0</v>
      </c>
      <c r="T21" s="743"/>
      <c r="U21" s="738">
        <v>0</v>
      </c>
    </row>
    <row r="22" spans="1:21" ht="14.4" customHeight="1" x14ac:dyDescent="0.3">
      <c r="A22" s="737">
        <v>30</v>
      </c>
      <c r="B22" s="739" t="s">
        <v>506</v>
      </c>
      <c r="C22" s="739" t="s">
        <v>2871</v>
      </c>
      <c r="D22" s="740" t="s">
        <v>3768</v>
      </c>
      <c r="E22" s="741" t="s">
        <v>2881</v>
      </c>
      <c r="F22" s="739" t="s">
        <v>2868</v>
      </c>
      <c r="G22" s="739" t="s">
        <v>2912</v>
      </c>
      <c r="H22" s="739" t="s">
        <v>1843</v>
      </c>
      <c r="I22" s="739" t="s">
        <v>2143</v>
      </c>
      <c r="J22" s="739" t="s">
        <v>2144</v>
      </c>
      <c r="K22" s="739" t="s">
        <v>2847</v>
      </c>
      <c r="L22" s="742">
        <v>86.5</v>
      </c>
      <c r="M22" s="742">
        <v>173</v>
      </c>
      <c r="N22" s="739">
        <v>2</v>
      </c>
      <c r="O22" s="743">
        <v>1</v>
      </c>
      <c r="P22" s="742"/>
      <c r="Q22" s="744">
        <v>0</v>
      </c>
      <c r="R22" s="739"/>
      <c r="S22" s="744">
        <v>0</v>
      </c>
      <c r="T22" s="743"/>
      <c r="U22" s="738">
        <v>0</v>
      </c>
    </row>
    <row r="23" spans="1:21" ht="14.4" customHeight="1" x14ac:dyDescent="0.3">
      <c r="A23" s="737">
        <v>30</v>
      </c>
      <c r="B23" s="739" t="s">
        <v>506</v>
      </c>
      <c r="C23" s="739" t="s">
        <v>2871</v>
      </c>
      <c r="D23" s="740" t="s">
        <v>3768</v>
      </c>
      <c r="E23" s="741" t="s">
        <v>2881</v>
      </c>
      <c r="F23" s="739" t="s">
        <v>2868</v>
      </c>
      <c r="G23" s="739" t="s">
        <v>2913</v>
      </c>
      <c r="H23" s="739" t="s">
        <v>1843</v>
      </c>
      <c r="I23" s="739" t="s">
        <v>1914</v>
      </c>
      <c r="J23" s="739" t="s">
        <v>1915</v>
      </c>
      <c r="K23" s="739" t="s">
        <v>1612</v>
      </c>
      <c r="L23" s="742">
        <v>65.540000000000006</v>
      </c>
      <c r="M23" s="742">
        <v>65.540000000000006</v>
      </c>
      <c r="N23" s="739">
        <v>1</v>
      </c>
      <c r="O23" s="743">
        <v>0.5</v>
      </c>
      <c r="P23" s="742"/>
      <c r="Q23" s="744">
        <v>0</v>
      </c>
      <c r="R23" s="739"/>
      <c r="S23" s="744">
        <v>0</v>
      </c>
      <c r="T23" s="743"/>
      <c r="U23" s="738">
        <v>0</v>
      </c>
    </row>
    <row r="24" spans="1:21" ht="14.4" customHeight="1" x14ac:dyDescent="0.3">
      <c r="A24" s="737">
        <v>30</v>
      </c>
      <c r="B24" s="739" t="s">
        <v>506</v>
      </c>
      <c r="C24" s="739" t="s">
        <v>2871</v>
      </c>
      <c r="D24" s="740" t="s">
        <v>3768</v>
      </c>
      <c r="E24" s="741" t="s">
        <v>2881</v>
      </c>
      <c r="F24" s="739" t="s">
        <v>2868</v>
      </c>
      <c r="G24" s="739" t="s">
        <v>2914</v>
      </c>
      <c r="H24" s="739" t="s">
        <v>1843</v>
      </c>
      <c r="I24" s="739" t="s">
        <v>1905</v>
      </c>
      <c r="J24" s="739" t="s">
        <v>1906</v>
      </c>
      <c r="K24" s="739" t="s">
        <v>1377</v>
      </c>
      <c r="L24" s="742">
        <v>35.11</v>
      </c>
      <c r="M24" s="742">
        <v>140.44</v>
      </c>
      <c r="N24" s="739">
        <v>4</v>
      </c>
      <c r="O24" s="743">
        <v>2</v>
      </c>
      <c r="P24" s="742"/>
      <c r="Q24" s="744">
        <v>0</v>
      </c>
      <c r="R24" s="739"/>
      <c r="S24" s="744">
        <v>0</v>
      </c>
      <c r="T24" s="743"/>
      <c r="U24" s="738">
        <v>0</v>
      </c>
    </row>
    <row r="25" spans="1:21" ht="14.4" customHeight="1" x14ac:dyDescent="0.3">
      <c r="A25" s="737">
        <v>30</v>
      </c>
      <c r="B25" s="739" t="s">
        <v>506</v>
      </c>
      <c r="C25" s="739" t="s">
        <v>2871</v>
      </c>
      <c r="D25" s="740" t="s">
        <v>3768</v>
      </c>
      <c r="E25" s="741" t="s">
        <v>2881</v>
      </c>
      <c r="F25" s="739" t="s">
        <v>2868</v>
      </c>
      <c r="G25" s="739" t="s">
        <v>2914</v>
      </c>
      <c r="H25" s="739" t="s">
        <v>1843</v>
      </c>
      <c r="I25" s="739" t="s">
        <v>1908</v>
      </c>
      <c r="J25" s="739" t="s">
        <v>1909</v>
      </c>
      <c r="K25" s="739" t="s">
        <v>892</v>
      </c>
      <c r="L25" s="742">
        <v>70.23</v>
      </c>
      <c r="M25" s="742">
        <v>70.23</v>
      </c>
      <c r="N25" s="739">
        <v>1</v>
      </c>
      <c r="O25" s="743">
        <v>0.5</v>
      </c>
      <c r="P25" s="742"/>
      <c r="Q25" s="744">
        <v>0</v>
      </c>
      <c r="R25" s="739"/>
      <c r="S25" s="744">
        <v>0</v>
      </c>
      <c r="T25" s="743"/>
      <c r="U25" s="738">
        <v>0</v>
      </c>
    </row>
    <row r="26" spans="1:21" ht="14.4" customHeight="1" x14ac:dyDescent="0.3">
      <c r="A26" s="737">
        <v>30</v>
      </c>
      <c r="B26" s="739" t="s">
        <v>506</v>
      </c>
      <c r="C26" s="739" t="s">
        <v>2871</v>
      </c>
      <c r="D26" s="740" t="s">
        <v>3768</v>
      </c>
      <c r="E26" s="741" t="s">
        <v>2881</v>
      </c>
      <c r="F26" s="739" t="s">
        <v>2868</v>
      </c>
      <c r="G26" s="739" t="s">
        <v>2915</v>
      </c>
      <c r="H26" s="739" t="s">
        <v>1843</v>
      </c>
      <c r="I26" s="739" t="s">
        <v>1957</v>
      </c>
      <c r="J26" s="739" t="s">
        <v>1855</v>
      </c>
      <c r="K26" s="739" t="s">
        <v>892</v>
      </c>
      <c r="L26" s="742">
        <v>69.16</v>
      </c>
      <c r="M26" s="742">
        <v>69.16</v>
      </c>
      <c r="N26" s="739">
        <v>1</v>
      </c>
      <c r="O26" s="743">
        <v>1</v>
      </c>
      <c r="P26" s="742"/>
      <c r="Q26" s="744">
        <v>0</v>
      </c>
      <c r="R26" s="739"/>
      <c r="S26" s="744">
        <v>0</v>
      </c>
      <c r="T26" s="743"/>
      <c r="U26" s="738">
        <v>0</v>
      </c>
    </row>
    <row r="27" spans="1:21" ht="14.4" customHeight="1" x14ac:dyDescent="0.3">
      <c r="A27" s="737">
        <v>30</v>
      </c>
      <c r="B27" s="739" t="s">
        <v>506</v>
      </c>
      <c r="C27" s="739" t="s">
        <v>2871</v>
      </c>
      <c r="D27" s="740" t="s">
        <v>3768</v>
      </c>
      <c r="E27" s="741" t="s">
        <v>2881</v>
      </c>
      <c r="F27" s="739" t="s">
        <v>2868</v>
      </c>
      <c r="G27" s="739" t="s">
        <v>2916</v>
      </c>
      <c r="H27" s="739" t="s">
        <v>507</v>
      </c>
      <c r="I27" s="739" t="s">
        <v>2507</v>
      </c>
      <c r="J27" s="739" t="s">
        <v>2508</v>
      </c>
      <c r="K27" s="739" t="s">
        <v>2771</v>
      </c>
      <c r="L27" s="742">
        <v>78.33</v>
      </c>
      <c r="M27" s="742">
        <v>78.33</v>
      </c>
      <c r="N27" s="739">
        <v>1</v>
      </c>
      <c r="O27" s="743">
        <v>0.5</v>
      </c>
      <c r="P27" s="742"/>
      <c r="Q27" s="744">
        <v>0</v>
      </c>
      <c r="R27" s="739"/>
      <c r="S27" s="744">
        <v>0</v>
      </c>
      <c r="T27" s="743"/>
      <c r="U27" s="738">
        <v>0</v>
      </c>
    </row>
    <row r="28" spans="1:21" ht="14.4" customHeight="1" x14ac:dyDescent="0.3">
      <c r="A28" s="737">
        <v>30</v>
      </c>
      <c r="B28" s="739" t="s">
        <v>506</v>
      </c>
      <c r="C28" s="739" t="s">
        <v>2871</v>
      </c>
      <c r="D28" s="740" t="s">
        <v>3768</v>
      </c>
      <c r="E28" s="741" t="s">
        <v>2881</v>
      </c>
      <c r="F28" s="739" t="s">
        <v>2868</v>
      </c>
      <c r="G28" s="739" t="s">
        <v>2917</v>
      </c>
      <c r="H28" s="739" t="s">
        <v>507</v>
      </c>
      <c r="I28" s="739" t="s">
        <v>1100</v>
      </c>
      <c r="J28" s="739" t="s">
        <v>1101</v>
      </c>
      <c r="K28" s="739" t="s">
        <v>1102</v>
      </c>
      <c r="L28" s="742">
        <v>2026.32</v>
      </c>
      <c r="M28" s="742">
        <v>2026.32</v>
      </c>
      <c r="N28" s="739">
        <v>1</v>
      </c>
      <c r="O28" s="743">
        <v>1</v>
      </c>
      <c r="P28" s="742"/>
      <c r="Q28" s="744">
        <v>0</v>
      </c>
      <c r="R28" s="739"/>
      <c r="S28" s="744">
        <v>0</v>
      </c>
      <c r="T28" s="743"/>
      <c r="U28" s="738">
        <v>0</v>
      </c>
    </row>
    <row r="29" spans="1:21" ht="14.4" customHeight="1" x14ac:dyDescent="0.3">
      <c r="A29" s="737">
        <v>30</v>
      </c>
      <c r="B29" s="739" t="s">
        <v>506</v>
      </c>
      <c r="C29" s="739" t="s">
        <v>2871</v>
      </c>
      <c r="D29" s="740" t="s">
        <v>3768</v>
      </c>
      <c r="E29" s="741" t="s">
        <v>2881</v>
      </c>
      <c r="F29" s="739" t="s">
        <v>2868</v>
      </c>
      <c r="G29" s="739" t="s">
        <v>2918</v>
      </c>
      <c r="H29" s="739" t="s">
        <v>507</v>
      </c>
      <c r="I29" s="739" t="s">
        <v>914</v>
      </c>
      <c r="J29" s="739" t="s">
        <v>2919</v>
      </c>
      <c r="K29" s="739" t="s">
        <v>2920</v>
      </c>
      <c r="L29" s="742">
        <v>23.72</v>
      </c>
      <c r="M29" s="742">
        <v>23.72</v>
      </c>
      <c r="N29" s="739">
        <v>1</v>
      </c>
      <c r="O29" s="743">
        <v>0.5</v>
      </c>
      <c r="P29" s="742"/>
      <c r="Q29" s="744">
        <v>0</v>
      </c>
      <c r="R29" s="739"/>
      <c r="S29" s="744">
        <v>0</v>
      </c>
      <c r="T29" s="743"/>
      <c r="U29" s="738">
        <v>0</v>
      </c>
    </row>
    <row r="30" spans="1:21" ht="14.4" customHeight="1" x14ac:dyDescent="0.3">
      <c r="A30" s="737">
        <v>30</v>
      </c>
      <c r="B30" s="739" t="s">
        <v>506</v>
      </c>
      <c r="C30" s="739" t="s">
        <v>2871</v>
      </c>
      <c r="D30" s="740" t="s">
        <v>3768</v>
      </c>
      <c r="E30" s="741" t="s">
        <v>2881</v>
      </c>
      <c r="F30" s="739" t="s">
        <v>2868</v>
      </c>
      <c r="G30" s="739" t="s">
        <v>2921</v>
      </c>
      <c r="H30" s="739" t="s">
        <v>507</v>
      </c>
      <c r="I30" s="739" t="s">
        <v>715</v>
      </c>
      <c r="J30" s="739" t="s">
        <v>716</v>
      </c>
      <c r="K30" s="739" t="s">
        <v>2922</v>
      </c>
      <c r="L30" s="742">
        <v>91.11</v>
      </c>
      <c r="M30" s="742">
        <v>273.33</v>
      </c>
      <c r="N30" s="739">
        <v>3</v>
      </c>
      <c r="O30" s="743">
        <v>1.5</v>
      </c>
      <c r="P30" s="742"/>
      <c r="Q30" s="744">
        <v>0</v>
      </c>
      <c r="R30" s="739"/>
      <c r="S30" s="744">
        <v>0</v>
      </c>
      <c r="T30" s="743"/>
      <c r="U30" s="738">
        <v>0</v>
      </c>
    </row>
    <row r="31" spans="1:21" ht="14.4" customHeight="1" x14ac:dyDescent="0.3">
      <c r="A31" s="737">
        <v>30</v>
      </c>
      <c r="B31" s="739" t="s">
        <v>506</v>
      </c>
      <c r="C31" s="739" t="s">
        <v>2871</v>
      </c>
      <c r="D31" s="740" t="s">
        <v>3768</v>
      </c>
      <c r="E31" s="741" t="s">
        <v>2881</v>
      </c>
      <c r="F31" s="739" t="s">
        <v>2868</v>
      </c>
      <c r="G31" s="739" t="s">
        <v>2921</v>
      </c>
      <c r="H31" s="739" t="s">
        <v>507</v>
      </c>
      <c r="I31" s="739" t="s">
        <v>994</v>
      </c>
      <c r="J31" s="739" t="s">
        <v>716</v>
      </c>
      <c r="K31" s="739" t="s">
        <v>2923</v>
      </c>
      <c r="L31" s="742">
        <v>45.56</v>
      </c>
      <c r="M31" s="742">
        <v>45.56</v>
      </c>
      <c r="N31" s="739">
        <v>1</v>
      </c>
      <c r="O31" s="743">
        <v>0.5</v>
      </c>
      <c r="P31" s="742"/>
      <c r="Q31" s="744">
        <v>0</v>
      </c>
      <c r="R31" s="739"/>
      <c r="S31" s="744">
        <v>0</v>
      </c>
      <c r="T31" s="743"/>
      <c r="U31" s="738">
        <v>0</v>
      </c>
    </row>
    <row r="32" spans="1:21" ht="14.4" customHeight="1" x14ac:dyDescent="0.3">
      <c r="A32" s="737">
        <v>30</v>
      </c>
      <c r="B32" s="739" t="s">
        <v>506</v>
      </c>
      <c r="C32" s="739" t="s">
        <v>2871</v>
      </c>
      <c r="D32" s="740" t="s">
        <v>3768</v>
      </c>
      <c r="E32" s="741" t="s">
        <v>2881</v>
      </c>
      <c r="F32" s="739" t="s">
        <v>2868</v>
      </c>
      <c r="G32" s="739" t="s">
        <v>2924</v>
      </c>
      <c r="H32" s="739" t="s">
        <v>507</v>
      </c>
      <c r="I32" s="739" t="s">
        <v>1326</v>
      </c>
      <c r="J32" s="739" t="s">
        <v>2925</v>
      </c>
      <c r="K32" s="739" t="s">
        <v>2926</v>
      </c>
      <c r="L32" s="742">
        <v>24.68</v>
      </c>
      <c r="M32" s="742">
        <v>24.68</v>
      </c>
      <c r="N32" s="739">
        <v>1</v>
      </c>
      <c r="O32" s="743">
        <v>0.5</v>
      </c>
      <c r="P32" s="742"/>
      <c r="Q32" s="744">
        <v>0</v>
      </c>
      <c r="R32" s="739"/>
      <c r="S32" s="744">
        <v>0</v>
      </c>
      <c r="T32" s="743"/>
      <c r="U32" s="738">
        <v>0</v>
      </c>
    </row>
    <row r="33" spans="1:21" ht="14.4" customHeight="1" x14ac:dyDescent="0.3">
      <c r="A33" s="737">
        <v>30</v>
      </c>
      <c r="B33" s="739" t="s">
        <v>506</v>
      </c>
      <c r="C33" s="739" t="s">
        <v>2871</v>
      </c>
      <c r="D33" s="740" t="s">
        <v>3768</v>
      </c>
      <c r="E33" s="741" t="s">
        <v>2881</v>
      </c>
      <c r="F33" s="739" t="s">
        <v>2868</v>
      </c>
      <c r="G33" s="739" t="s">
        <v>2927</v>
      </c>
      <c r="H33" s="739" t="s">
        <v>507</v>
      </c>
      <c r="I33" s="739" t="s">
        <v>2928</v>
      </c>
      <c r="J33" s="739" t="s">
        <v>2929</v>
      </c>
      <c r="K33" s="739" t="s">
        <v>2930</v>
      </c>
      <c r="L33" s="742">
        <v>0</v>
      </c>
      <c r="M33" s="742">
        <v>0</v>
      </c>
      <c r="N33" s="739">
        <v>1</v>
      </c>
      <c r="O33" s="743">
        <v>0.5</v>
      </c>
      <c r="P33" s="742"/>
      <c r="Q33" s="744"/>
      <c r="R33" s="739"/>
      <c r="S33" s="744">
        <v>0</v>
      </c>
      <c r="T33" s="743"/>
      <c r="U33" s="738">
        <v>0</v>
      </c>
    </row>
    <row r="34" spans="1:21" ht="14.4" customHeight="1" x14ac:dyDescent="0.3">
      <c r="A34" s="737">
        <v>30</v>
      </c>
      <c r="B34" s="739" t="s">
        <v>506</v>
      </c>
      <c r="C34" s="739" t="s">
        <v>2871</v>
      </c>
      <c r="D34" s="740" t="s">
        <v>3768</v>
      </c>
      <c r="E34" s="741" t="s">
        <v>2881</v>
      </c>
      <c r="F34" s="739" t="s">
        <v>2868</v>
      </c>
      <c r="G34" s="739" t="s">
        <v>2931</v>
      </c>
      <c r="H34" s="739" t="s">
        <v>507</v>
      </c>
      <c r="I34" s="739" t="s">
        <v>2932</v>
      </c>
      <c r="J34" s="739" t="s">
        <v>2933</v>
      </c>
      <c r="K34" s="739" t="s">
        <v>2934</v>
      </c>
      <c r="L34" s="742">
        <v>27.75</v>
      </c>
      <c r="M34" s="742">
        <v>27.75</v>
      </c>
      <c r="N34" s="739">
        <v>1</v>
      </c>
      <c r="O34" s="743">
        <v>0.5</v>
      </c>
      <c r="P34" s="742"/>
      <c r="Q34" s="744">
        <v>0</v>
      </c>
      <c r="R34" s="739"/>
      <c r="S34" s="744">
        <v>0</v>
      </c>
      <c r="T34" s="743"/>
      <c r="U34" s="738">
        <v>0</v>
      </c>
    </row>
    <row r="35" spans="1:21" ht="14.4" customHeight="1" x14ac:dyDescent="0.3">
      <c r="A35" s="737">
        <v>30</v>
      </c>
      <c r="B35" s="739" t="s">
        <v>506</v>
      </c>
      <c r="C35" s="739" t="s">
        <v>2871</v>
      </c>
      <c r="D35" s="740" t="s">
        <v>3768</v>
      </c>
      <c r="E35" s="741" t="s">
        <v>2881</v>
      </c>
      <c r="F35" s="739" t="s">
        <v>2868</v>
      </c>
      <c r="G35" s="739" t="s">
        <v>2935</v>
      </c>
      <c r="H35" s="739" t="s">
        <v>507</v>
      </c>
      <c r="I35" s="739" t="s">
        <v>2936</v>
      </c>
      <c r="J35" s="739" t="s">
        <v>2937</v>
      </c>
      <c r="K35" s="739" t="s">
        <v>2938</v>
      </c>
      <c r="L35" s="742">
        <v>45.05</v>
      </c>
      <c r="M35" s="742">
        <v>45.05</v>
      </c>
      <c r="N35" s="739">
        <v>1</v>
      </c>
      <c r="O35" s="743">
        <v>0.5</v>
      </c>
      <c r="P35" s="742"/>
      <c r="Q35" s="744">
        <v>0</v>
      </c>
      <c r="R35" s="739"/>
      <c r="S35" s="744">
        <v>0</v>
      </c>
      <c r="T35" s="743"/>
      <c r="U35" s="738">
        <v>0</v>
      </c>
    </row>
    <row r="36" spans="1:21" ht="14.4" customHeight="1" x14ac:dyDescent="0.3">
      <c r="A36" s="737">
        <v>30</v>
      </c>
      <c r="B36" s="739" t="s">
        <v>506</v>
      </c>
      <c r="C36" s="739" t="s">
        <v>2871</v>
      </c>
      <c r="D36" s="740" t="s">
        <v>3768</v>
      </c>
      <c r="E36" s="741" t="s">
        <v>2881</v>
      </c>
      <c r="F36" s="739" t="s">
        <v>2868</v>
      </c>
      <c r="G36" s="739" t="s">
        <v>2891</v>
      </c>
      <c r="H36" s="739" t="s">
        <v>507</v>
      </c>
      <c r="I36" s="739" t="s">
        <v>2939</v>
      </c>
      <c r="J36" s="739" t="s">
        <v>2940</v>
      </c>
      <c r="K36" s="739" t="s">
        <v>2941</v>
      </c>
      <c r="L36" s="742">
        <v>0</v>
      </c>
      <c r="M36" s="742">
        <v>0</v>
      </c>
      <c r="N36" s="739">
        <v>1</v>
      </c>
      <c r="O36" s="743">
        <v>0.5</v>
      </c>
      <c r="P36" s="742"/>
      <c r="Q36" s="744"/>
      <c r="R36" s="739"/>
      <c r="S36" s="744">
        <v>0</v>
      </c>
      <c r="T36" s="743"/>
      <c r="U36" s="738">
        <v>0</v>
      </c>
    </row>
    <row r="37" spans="1:21" ht="14.4" customHeight="1" x14ac:dyDescent="0.3">
      <c r="A37" s="737">
        <v>30</v>
      </c>
      <c r="B37" s="739" t="s">
        <v>506</v>
      </c>
      <c r="C37" s="739" t="s">
        <v>2871</v>
      </c>
      <c r="D37" s="740" t="s">
        <v>3768</v>
      </c>
      <c r="E37" s="741" t="s">
        <v>2881</v>
      </c>
      <c r="F37" s="739" t="s">
        <v>2868</v>
      </c>
      <c r="G37" s="739" t="s">
        <v>2891</v>
      </c>
      <c r="H37" s="739" t="s">
        <v>507</v>
      </c>
      <c r="I37" s="739" t="s">
        <v>844</v>
      </c>
      <c r="J37" s="739" t="s">
        <v>841</v>
      </c>
      <c r="K37" s="739" t="s">
        <v>2942</v>
      </c>
      <c r="L37" s="742">
        <v>196.56</v>
      </c>
      <c r="M37" s="742">
        <v>196.56</v>
      </c>
      <c r="N37" s="739">
        <v>1</v>
      </c>
      <c r="O37" s="743">
        <v>0.5</v>
      </c>
      <c r="P37" s="742"/>
      <c r="Q37" s="744">
        <v>0</v>
      </c>
      <c r="R37" s="739"/>
      <c r="S37" s="744">
        <v>0</v>
      </c>
      <c r="T37" s="743"/>
      <c r="U37" s="738">
        <v>0</v>
      </c>
    </row>
    <row r="38" spans="1:21" ht="14.4" customHeight="1" x14ac:dyDescent="0.3">
      <c r="A38" s="737">
        <v>30</v>
      </c>
      <c r="B38" s="739" t="s">
        <v>506</v>
      </c>
      <c r="C38" s="739" t="s">
        <v>2871</v>
      </c>
      <c r="D38" s="740" t="s">
        <v>3768</v>
      </c>
      <c r="E38" s="741" t="s">
        <v>2881</v>
      </c>
      <c r="F38" s="739" t="s">
        <v>2868</v>
      </c>
      <c r="G38" s="739" t="s">
        <v>2891</v>
      </c>
      <c r="H38" s="739" t="s">
        <v>507</v>
      </c>
      <c r="I38" s="739" t="s">
        <v>2892</v>
      </c>
      <c r="J38" s="739" t="s">
        <v>2893</v>
      </c>
      <c r="K38" s="739" t="s">
        <v>2894</v>
      </c>
      <c r="L38" s="742">
        <v>0</v>
      </c>
      <c r="M38" s="742">
        <v>0</v>
      </c>
      <c r="N38" s="739">
        <v>4</v>
      </c>
      <c r="O38" s="743">
        <v>2</v>
      </c>
      <c r="P38" s="742"/>
      <c r="Q38" s="744"/>
      <c r="R38" s="739"/>
      <c r="S38" s="744">
        <v>0</v>
      </c>
      <c r="T38" s="743"/>
      <c r="U38" s="738">
        <v>0</v>
      </c>
    </row>
    <row r="39" spans="1:21" ht="14.4" customHeight="1" x14ac:dyDescent="0.3">
      <c r="A39" s="737">
        <v>30</v>
      </c>
      <c r="B39" s="739" t="s">
        <v>506</v>
      </c>
      <c r="C39" s="739" t="s">
        <v>2871</v>
      </c>
      <c r="D39" s="740" t="s">
        <v>3768</v>
      </c>
      <c r="E39" s="741" t="s">
        <v>2881</v>
      </c>
      <c r="F39" s="739" t="s">
        <v>2868</v>
      </c>
      <c r="G39" s="739" t="s">
        <v>2891</v>
      </c>
      <c r="H39" s="739" t="s">
        <v>507</v>
      </c>
      <c r="I39" s="739" t="s">
        <v>997</v>
      </c>
      <c r="J39" s="739" t="s">
        <v>2893</v>
      </c>
      <c r="K39" s="739" t="s">
        <v>2943</v>
      </c>
      <c r="L39" s="742">
        <v>63.7</v>
      </c>
      <c r="M39" s="742">
        <v>63.7</v>
      </c>
      <c r="N39" s="739">
        <v>1</v>
      </c>
      <c r="O39" s="743">
        <v>0.5</v>
      </c>
      <c r="P39" s="742"/>
      <c r="Q39" s="744">
        <v>0</v>
      </c>
      <c r="R39" s="739"/>
      <c r="S39" s="744">
        <v>0</v>
      </c>
      <c r="T39" s="743"/>
      <c r="U39" s="738">
        <v>0</v>
      </c>
    </row>
    <row r="40" spans="1:21" ht="14.4" customHeight="1" x14ac:dyDescent="0.3">
      <c r="A40" s="737">
        <v>30</v>
      </c>
      <c r="B40" s="739" t="s">
        <v>506</v>
      </c>
      <c r="C40" s="739" t="s">
        <v>2871</v>
      </c>
      <c r="D40" s="740" t="s">
        <v>3768</v>
      </c>
      <c r="E40" s="741" t="s">
        <v>2881</v>
      </c>
      <c r="F40" s="739" t="s">
        <v>2868</v>
      </c>
      <c r="G40" s="739" t="s">
        <v>2944</v>
      </c>
      <c r="H40" s="739" t="s">
        <v>1843</v>
      </c>
      <c r="I40" s="739" t="s">
        <v>2032</v>
      </c>
      <c r="J40" s="739" t="s">
        <v>2033</v>
      </c>
      <c r="K40" s="739" t="s">
        <v>566</v>
      </c>
      <c r="L40" s="742">
        <v>30.83</v>
      </c>
      <c r="M40" s="742">
        <v>30.83</v>
      </c>
      <c r="N40" s="739">
        <v>1</v>
      </c>
      <c r="O40" s="743">
        <v>0.5</v>
      </c>
      <c r="P40" s="742">
        <v>30.83</v>
      </c>
      <c r="Q40" s="744">
        <v>1</v>
      </c>
      <c r="R40" s="739">
        <v>1</v>
      </c>
      <c r="S40" s="744">
        <v>1</v>
      </c>
      <c r="T40" s="743">
        <v>0.5</v>
      </c>
      <c r="U40" s="738">
        <v>1</v>
      </c>
    </row>
    <row r="41" spans="1:21" ht="14.4" customHeight="1" x14ac:dyDescent="0.3">
      <c r="A41" s="737">
        <v>30</v>
      </c>
      <c r="B41" s="739" t="s">
        <v>506</v>
      </c>
      <c r="C41" s="739" t="s">
        <v>2871</v>
      </c>
      <c r="D41" s="740" t="s">
        <v>3768</v>
      </c>
      <c r="E41" s="741" t="s">
        <v>2881</v>
      </c>
      <c r="F41" s="739" t="s">
        <v>2868</v>
      </c>
      <c r="G41" s="739" t="s">
        <v>2945</v>
      </c>
      <c r="H41" s="739" t="s">
        <v>507</v>
      </c>
      <c r="I41" s="739" t="s">
        <v>1475</v>
      </c>
      <c r="J41" s="739" t="s">
        <v>2946</v>
      </c>
      <c r="K41" s="739" t="s">
        <v>1473</v>
      </c>
      <c r="L41" s="742">
        <v>0</v>
      </c>
      <c r="M41" s="742">
        <v>0</v>
      </c>
      <c r="N41" s="739">
        <v>1</v>
      </c>
      <c r="O41" s="743">
        <v>0.5</v>
      </c>
      <c r="P41" s="742"/>
      <c r="Q41" s="744"/>
      <c r="R41" s="739"/>
      <c r="S41" s="744">
        <v>0</v>
      </c>
      <c r="T41" s="743"/>
      <c r="U41" s="738">
        <v>0</v>
      </c>
    </row>
    <row r="42" spans="1:21" ht="14.4" customHeight="1" x14ac:dyDescent="0.3">
      <c r="A42" s="737">
        <v>30</v>
      </c>
      <c r="B42" s="739" t="s">
        <v>506</v>
      </c>
      <c r="C42" s="739" t="s">
        <v>2871</v>
      </c>
      <c r="D42" s="740" t="s">
        <v>3768</v>
      </c>
      <c r="E42" s="741" t="s">
        <v>2881</v>
      </c>
      <c r="F42" s="739" t="s">
        <v>2868</v>
      </c>
      <c r="G42" s="739" t="s">
        <v>2947</v>
      </c>
      <c r="H42" s="739" t="s">
        <v>507</v>
      </c>
      <c r="I42" s="739" t="s">
        <v>1049</v>
      </c>
      <c r="J42" s="739" t="s">
        <v>1050</v>
      </c>
      <c r="K42" s="739" t="s">
        <v>1051</v>
      </c>
      <c r="L42" s="742">
        <v>33</v>
      </c>
      <c r="M42" s="742">
        <v>66</v>
      </c>
      <c r="N42" s="739">
        <v>2</v>
      </c>
      <c r="O42" s="743">
        <v>0.5</v>
      </c>
      <c r="P42" s="742">
        <v>66</v>
      </c>
      <c r="Q42" s="744">
        <v>1</v>
      </c>
      <c r="R42" s="739">
        <v>2</v>
      </c>
      <c r="S42" s="744">
        <v>1</v>
      </c>
      <c r="T42" s="743">
        <v>0.5</v>
      </c>
      <c r="U42" s="738">
        <v>1</v>
      </c>
    </row>
    <row r="43" spans="1:21" ht="14.4" customHeight="1" x14ac:dyDescent="0.3">
      <c r="A43" s="737">
        <v>30</v>
      </c>
      <c r="B43" s="739" t="s">
        <v>506</v>
      </c>
      <c r="C43" s="739" t="s">
        <v>2871</v>
      </c>
      <c r="D43" s="740" t="s">
        <v>3768</v>
      </c>
      <c r="E43" s="741" t="s">
        <v>2881</v>
      </c>
      <c r="F43" s="739" t="s">
        <v>2868</v>
      </c>
      <c r="G43" s="739" t="s">
        <v>2947</v>
      </c>
      <c r="H43" s="739" t="s">
        <v>507</v>
      </c>
      <c r="I43" s="739" t="s">
        <v>2948</v>
      </c>
      <c r="J43" s="739" t="s">
        <v>732</v>
      </c>
      <c r="K43" s="739" t="s">
        <v>2949</v>
      </c>
      <c r="L43" s="742">
        <v>0</v>
      </c>
      <c r="M43" s="742">
        <v>0</v>
      </c>
      <c r="N43" s="739">
        <v>2</v>
      </c>
      <c r="O43" s="743">
        <v>1</v>
      </c>
      <c r="P43" s="742"/>
      <c r="Q43" s="744"/>
      <c r="R43" s="739"/>
      <c r="S43" s="744">
        <v>0</v>
      </c>
      <c r="T43" s="743"/>
      <c r="U43" s="738">
        <v>0</v>
      </c>
    </row>
    <row r="44" spans="1:21" ht="14.4" customHeight="1" x14ac:dyDescent="0.3">
      <c r="A44" s="737">
        <v>30</v>
      </c>
      <c r="B44" s="739" t="s">
        <v>506</v>
      </c>
      <c r="C44" s="739" t="s">
        <v>2871</v>
      </c>
      <c r="D44" s="740" t="s">
        <v>3768</v>
      </c>
      <c r="E44" s="741" t="s">
        <v>2881</v>
      </c>
      <c r="F44" s="739" t="s">
        <v>2868</v>
      </c>
      <c r="G44" s="739" t="s">
        <v>2950</v>
      </c>
      <c r="H44" s="739" t="s">
        <v>507</v>
      </c>
      <c r="I44" s="739" t="s">
        <v>1445</v>
      </c>
      <c r="J44" s="739" t="s">
        <v>1446</v>
      </c>
      <c r="K44" s="739" t="s">
        <v>2813</v>
      </c>
      <c r="L44" s="742">
        <v>34.6</v>
      </c>
      <c r="M44" s="742">
        <v>34.6</v>
      </c>
      <c r="N44" s="739">
        <v>1</v>
      </c>
      <c r="O44" s="743">
        <v>0.5</v>
      </c>
      <c r="P44" s="742"/>
      <c r="Q44" s="744">
        <v>0</v>
      </c>
      <c r="R44" s="739"/>
      <c r="S44" s="744">
        <v>0</v>
      </c>
      <c r="T44" s="743"/>
      <c r="U44" s="738">
        <v>0</v>
      </c>
    </row>
    <row r="45" spans="1:21" ht="14.4" customHeight="1" x14ac:dyDescent="0.3">
      <c r="A45" s="737">
        <v>30</v>
      </c>
      <c r="B45" s="739" t="s">
        <v>506</v>
      </c>
      <c r="C45" s="739" t="s">
        <v>2871</v>
      </c>
      <c r="D45" s="740" t="s">
        <v>3768</v>
      </c>
      <c r="E45" s="741" t="s">
        <v>2881</v>
      </c>
      <c r="F45" s="739" t="s">
        <v>2868</v>
      </c>
      <c r="G45" s="739" t="s">
        <v>2951</v>
      </c>
      <c r="H45" s="739" t="s">
        <v>507</v>
      </c>
      <c r="I45" s="739" t="s">
        <v>2952</v>
      </c>
      <c r="J45" s="739" t="s">
        <v>2953</v>
      </c>
      <c r="K45" s="739" t="s">
        <v>1232</v>
      </c>
      <c r="L45" s="742">
        <v>0</v>
      </c>
      <c r="M45" s="742">
        <v>0</v>
      </c>
      <c r="N45" s="739">
        <v>1</v>
      </c>
      <c r="O45" s="743">
        <v>0.5</v>
      </c>
      <c r="P45" s="742"/>
      <c r="Q45" s="744"/>
      <c r="R45" s="739"/>
      <c r="S45" s="744">
        <v>0</v>
      </c>
      <c r="T45" s="743"/>
      <c r="U45" s="738">
        <v>0</v>
      </c>
    </row>
    <row r="46" spans="1:21" ht="14.4" customHeight="1" x14ac:dyDescent="0.3">
      <c r="A46" s="737">
        <v>30</v>
      </c>
      <c r="B46" s="739" t="s">
        <v>506</v>
      </c>
      <c r="C46" s="739" t="s">
        <v>2871</v>
      </c>
      <c r="D46" s="740" t="s">
        <v>3768</v>
      </c>
      <c r="E46" s="741" t="s">
        <v>2881</v>
      </c>
      <c r="F46" s="739" t="s">
        <v>2868</v>
      </c>
      <c r="G46" s="739" t="s">
        <v>2954</v>
      </c>
      <c r="H46" s="739" t="s">
        <v>507</v>
      </c>
      <c r="I46" s="739" t="s">
        <v>2955</v>
      </c>
      <c r="J46" s="739" t="s">
        <v>2956</v>
      </c>
      <c r="K46" s="739" t="s">
        <v>2957</v>
      </c>
      <c r="L46" s="742">
        <v>166.1</v>
      </c>
      <c r="M46" s="742">
        <v>166.1</v>
      </c>
      <c r="N46" s="739">
        <v>1</v>
      </c>
      <c r="O46" s="743">
        <v>0.5</v>
      </c>
      <c r="P46" s="742"/>
      <c r="Q46" s="744">
        <v>0</v>
      </c>
      <c r="R46" s="739"/>
      <c r="S46" s="744">
        <v>0</v>
      </c>
      <c r="T46" s="743"/>
      <c r="U46" s="738">
        <v>0</v>
      </c>
    </row>
    <row r="47" spans="1:21" ht="14.4" customHeight="1" x14ac:dyDescent="0.3">
      <c r="A47" s="737">
        <v>30</v>
      </c>
      <c r="B47" s="739" t="s">
        <v>506</v>
      </c>
      <c r="C47" s="739" t="s">
        <v>2871</v>
      </c>
      <c r="D47" s="740" t="s">
        <v>3768</v>
      </c>
      <c r="E47" s="741" t="s">
        <v>2881</v>
      </c>
      <c r="F47" s="739" t="s">
        <v>2868</v>
      </c>
      <c r="G47" s="739" t="s">
        <v>2954</v>
      </c>
      <c r="H47" s="739" t="s">
        <v>507</v>
      </c>
      <c r="I47" s="739" t="s">
        <v>2958</v>
      </c>
      <c r="J47" s="739" t="s">
        <v>2959</v>
      </c>
      <c r="K47" s="739" t="s">
        <v>1606</v>
      </c>
      <c r="L47" s="742">
        <v>38.729999999999997</v>
      </c>
      <c r="M47" s="742">
        <v>38.729999999999997</v>
      </c>
      <c r="N47" s="739">
        <v>1</v>
      </c>
      <c r="O47" s="743">
        <v>0.5</v>
      </c>
      <c r="P47" s="742"/>
      <c r="Q47" s="744">
        <v>0</v>
      </c>
      <c r="R47" s="739"/>
      <c r="S47" s="744">
        <v>0</v>
      </c>
      <c r="T47" s="743"/>
      <c r="U47" s="738">
        <v>0</v>
      </c>
    </row>
    <row r="48" spans="1:21" ht="14.4" customHeight="1" x14ac:dyDescent="0.3">
      <c r="A48" s="737">
        <v>30</v>
      </c>
      <c r="B48" s="739" t="s">
        <v>506</v>
      </c>
      <c r="C48" s="739" t="s">
        <v>2871</v>
      </c>
      <c r="D48" s="740" t="s">
        <v>3768</v>
      </c>
      <c r="E48" s="741" t="s">
        <v>2881</v>
      </c>
      <c r="F48" s="739" t="s">
        <v>2868</v>
      </c>
      <c r="G48" s="739" t="s">
        <v>2954</v>
      </c>
      <c r="H48" s="739" t="s">
        <v>507</v>
      </c>
      <c r="I48" s="739" t="s">
        <v>2960</v>
      </c>
      <c r="J48" s="739" t="s">
        <v>2956</v>
      </c>
      <c r="K48" s="739" t="s">
        <v>2961</v>
      </c>
      <c r="L48" s="742">
        <v>0</v>
      </c>
      <c r="M48" s="742">
        <v>0</v>
      </c>
      <c r="N48" s="739">
        <v>1</v>
      </c>
      <c r="O48" s="743">
        <v>0.5</v>
      </c>
      <c r="P48" s="742"/>
      <c r="Q48" s="744"/>
      <c r="R48" s="739"/>
      <c r="S48" s="744">
        <v>0</v>
      </c>
      <c r="T48" s="743"/>
      <c r="U48" s="738">
        <v>0</v>
      </c>
    </row>
    <row r="49" spans="1:21" ht="14.4" customHeight="1" x14ac:dyDescent="0.3">
      <c r="A49" s="737">
        <v>30</v>
      </c>
      <c r="B49" s="739" t="s">
        <v>506</v>
      </c>
      <c r="C49" s="739" t="s">
        <v>2871</v>
      </c>
      <c r="D49" s="740" t="s">
        <v>3768</v>
      </c>
      <c r="E49" s="741" t="s">
        <v>2881</v>
      </c>
      <c r="F49" s="739" t="s">
        <v>2868</v>
      </c>
      <c r="G49" s="739" t="s">
        <v>2962</v>
      </c>
      <c r="H49" s="739" t="s">
        <v>507</v>
      </c>
      <c r="I49" s="739" t="s">
        <v>2963</v>
      </c>
      <c r="J49" s="739" t="s">
        <v>2964</v>
      </c>
      <c r="K49" s="739" t="s">
        <v>2965</v>
      </c>
      <c r="L49" s="742">
        <v>0</v>
      </c>
      <c r="M49" s="742">
        <v>0</v>
      </c>
      <c r="N49" s="739">
        <v>1</v>
      </c>
      <c r="O49" s="743">
        <v>0.5</v>
      </c>
      <c r="P49" s="742"/>
      <c r="Q49" s="744"/>
      <c r="R49" s="739"/>
      <c r="S49" s="744">
        <v>0</v>
      </c>
      <c r="T49" s="743"/>
      <c r="U49" s="738">
        <v>0</v>
      </c>
    </row>
    <row r="50" spans="1:21" ht="14.4" customHeight="1" x14ac:dyDescent="0.3">
      <c r="A50" s="737">
        <v>30</v>
      </c>
      <c r="B50" s="739" t="s">
        <v>506</v>
      </c>
      <c r="C50" s="739" t="s">
        <v>2871</v>
      </c>
      <c r="D50" s="740" t="s">
        <v>3768</v>
      </c>
      <c r="E50" s="741" t="s">
        <v>2881</v>
      </c>
      <c r="F50" s="739" t="s">
        <v>2868</v>
      </c>
      <c r="G50" s="739" t="s">
        <v>2966</v>
      </c>
      <c r="H50" s="739" t="s">
        <v>507</v>
      </c>
      <c r="I50" s="739" t="s">
        <v>1453</v>
      </c>
      <c r="J50" s="739" t="s">
        <v>1454</v>
      </c>
      <c r="K50" s="739" t="s">
        <v>2967</v>
      </c>
      <c r="L50" s="742">
        <v>76.22</v>
      </c>
      <c r="M50" s="742">
        <v>76.22</v>
      </c>
      <c r="N50" s="739">
        <v>1</v>
      </c>
      <c r="O50" s="743">
        <v>0.5</v>
      </c>
      <c r="P50" s="742"/>
      <c r="Q50" s="744">
        <v>0</v>
      </c>
      <c r="R50" s="739"/>
      <c r="S50" s="744">
        <v>0</v>
      </c>
      <c r="T50" s="743"/>
      <c r="U50" s="738">
        <v>0</v>
      </c>
    </row>
    <row r="51" spans="1:21" ht="14.4" customHeight="1" x14ac:dyDescent="0.3">
      <c r="A51" s="737">
        <v>30</v>
      </c>
      <c r="B51" s="739" t="s">
        <v>506</v>
      </c>
      <c r="C51" s="739" t="s">
        <v>2871</v>
      </c>
      <c r="D51" s="740" t="s">
        <v>3768</v>
      </c>
      <c r="E51" s="741" t="s">
        <v>2881</v>
      </c>
      <c r="F51" s="739" t="s">
        <v>2868</v>
      </c>
      <c r="G51" s="739" t="s">
        <v>2968</v>
      </c>
      <c r="H51" s="739" t="s">
        <v>507</v>
      </c>
      <c r="I51" s="739" t="s">
        <v>723</v>
      </c>
      <c r="J51" s="739" t="s">
        <v>2969</v>
      </c>
      <c r="K51" s="739" t="s">
        <v>2970</v>
      </c>
      <c r="L51" s="742">
        <v>23.61</v>
      </c>
      <c r="M51" s="742">
        <v>23.61</v>
      </c>
      <c r="N51" s="739">
        <v>1</v>
      </c>
      <c r="O51" s="743">
        <v>0.5</v>
      </c>
      <c r="P51" s="742"/>
      <c r="Q51" s="744">
        <v>0</v>
      </c>
      <c r="R51" s="739"/>
      <c r="S51" s="744">
        <v>0</v>
      </c>
      <c r="T51" s="743"/>
      <c r="U51" s="738">
        <v>0</v>
      </c>
    </row>
    <row r="52" spans="1:21" ht="14.4" customHeight="1" x14ac:dyDescent="0.3">
      <c r="A52" s="737">
        <v>30</v>
      </c>
      <c r="B52" s="739" t="s">
        <v>506</v>
      </c>
      <c r="C52" s="739" t="s">
        <v>2871</v>
      </c>
      <c r="D52" s="740" t="s">
        <v>3768</v>
      </c>
      <c r="E52" s="741" t="s">
        <v>2881</v>
      </c>
      <c r="F52" s="739" t="s">
        <v>2868</v>
      </c>
      <c r="G52" s="739" t="s">
        <v>2895</v>
      </c>
      <c r="H52" s="739" t="s">
        <v>1843</v>
      </c>
      <c r="I52" s="739" t="s">
        <v>2225</v>
      </c>
      <c r="J52" s="739" t="s">
        <v>2226</v>
      </c>
      <c r="K52" s="739" t="s">
        <v>2227</v>
      </c>
      <c r="L52" s="742">
        <v>93.43</v>
      </c>
      <c r="M52" s="742">
        <v>93.43</v>
      </c>
      <c r="N52" s="739">
        <v>1</v>
      </c>
      <c r="O52" s="743">
        <v>0.5</v>
      </c>
      <c r="P52" s="742">
        <v>93.43</v>
      </c>
      <c r="Q52" s="744">
        <v>1</v>
      </c>
      <c r="R52" s="739">
        <v>1</v>
      </c>
      <c r="S52" s="744">
        <v>1</v>
      </c>
      <c r="T52" s="743">
        <v>0.5</v>
      </c>
      <c r="U52" s="738">
        <v>1</v>
      </c>
    </row>
    <row r="53" spans="1:21" ht="14.4" customHeight="1" x14ac:dyDescent="0.3">
      <c r="A53" s="737">
        <v>30</v>
      </c>
      <c r="B53" s="739" t="s">
        <v>506</v>
      </c>
      <c r="C53" s="739" t="s">
        <v>2871</v>
      </c>
      <c r="D53" s="740" t="s">
        <v>3768</v>
      </c>
      <c r="E53" s="741" t="s">
        <v>2881</v>
      </c>
      <c r="F53" s="739" t="s">
        <v>2868</v>
      </c>
      <c r="G53" s="739" t="s">
        <v>2895</v>
      </c>
      <c r="H53" s="739" t="s">
        <v>1843</v>
      </c>
      <c r="I53" s="739" t="s">
        <v>2251</v>
      </c>
      <c r="J53" s="739" t="s">
        <v>2226</v>
      </c>
      <c r="K53" s="739" t="s">
        <v>2252</v>
      </c>
      <c r="L53" s="742">
        <v>186.87</v>
      </c>
      <c r="M53" s="742">
        <v>186.87</v>
      </c>
      <c r="N53" s="739">
        <v>1</v>
      </c>
      <c r="O53" s="743">
        <v>0.5</v>
      </c>
      <c r="P53" s="742">
        <v>186.87</v>
      </c>
      <c r="Q53" s="744">
        <v>1</v>
      </c>
      <c r="R53" s="739">
        <v>1</v>
      </c>
      <c r="S53" s="744">
        <v>1</v>
      </c>
      <c r="T53" s="743">
        <v>0.5</v>
      </c>
      <c r="U53" s="738">
        <v>1</v>
      </c>
    </row>
    <row r="54" spans="1:21" ht="14.4" customHeight="1" x14ac:dyDescent="0.3">
      <c r="A54" s="737">
        <v>30</v>
      </c>
      <c r="B54" s="739" t="s">
        <v>506</v>
      </c>
      <c r="C54" s="739" t="s">
        <v>2871</v>
      </c>
      <c r="D54" s="740" t="s">
        <v>3768</v>
      </c>
      <c r="E54" s="741" t="s">
        <v>2881</v>
      </c>
      <c r="F54" s="739" t="s">
        <v>2868</v>
      </c>
      <c r="G54" s="739" t="s">
        <v>2895</v>
      </c>
      <c r="H54" s="739" t="s">
        <v>507</v>
      </c>
      <c r="I54" s="739" t="s">
        <v>2971</v>
      </c>
      <c r="J54" s="739" t="s">
        <v>2972</v>
      </c>
      <c r="K54" s="739" t="s">
        <v>2973</v>
      </c>
      <c r="L54" s="742">
        <v>0</v>
      </c>
      <c r="M54" s="742">
        <v>0</v>
      </c>
      <c r="N54" s="739">
        <v>1</v>
      </c>
      <c r="O54" s="743">
        <v>0.5</v>
      </c>
      <c r="P54" s="742"/>
      <c r="Q54" s="744"/>
      <c r="R54" s="739"/>
      <c r="S54" s="744">
        <v>0</v>
      </c>
      <c r="T54" s="743"/>
      <c r="U54" s="738">
        <v>0</v>
      </c>
    </row>
    <row r="55" spans="1:21" ht="14.4" customHeight="1" x14ac:dyDescent="0.3">
      <c r="A55" s="737">
        <v>30</v>
      </c>
      <c r="B55" s="739" t="s">
        <v>506</v>
      </c>
      <c r="C55" s="739" t="s">
        <v>2871</v>
      </c>
      <c r="D55" s="740" t="s">
        <v>3768</v>
      </c>
      <c r="E55" s="741" t="s">
        <v>2881</v>
      </c>
      <c r="F55" s="739" t="s">
        <v>2868</v>
      </c>
      <c r="G55" s="739" t="s">
        <v>2974</v>
      </c>
      <c r="H55" s="739" t="s">
        <v>507</v>
      </c>
      <c r="I55" s="739" t="s">
        <v>2975</v>
      </c>
      <c r="J55" s="739" t="s">
        <v>2976</v>
      </c>
      <c r="K55" s="739" t="s">
        <v>563</v>
      </c>
      <c r="L55" s="742">
        <v>0</v>
      </c>
      <c r="M55" s="742">
        <v>0</v>
      </c>
      <c r="N55" s="739">
        <v>2</v>
      </c>
      <c r="O55" s="743">
        <v>1</v>
      </c>
      <c r="P55" s="742"/>
      <c r="Q55" s="744"/>
      <c r="R55" s="739"/>
      <c r="S55" s="744">
        <v>0</v>
      </c>
      <c r="T55" s="743"/>
      <c r="U55" s="738">
        <v>0</v>
      </c>
    </row>
    <row r="56" spans="1:21" ht="14.4" customHeight="1" x14ac:dyDescent="0.3">
      <c r="A56" s="737">
        <v>30</v>
      </c>
      <c r="B56" s="739" t="s">
        <v>506</v>
      </c>
      <c r="C56" s="739" t="s">
        <v>2871</v>
      </c>
      <c r="D56" s="740" t="s">
        <v>3768</v>
      </c>
      <c r="E56" s="741" t="s">
        <v>2881</v>
      </c>
      <c r="F56" s="739" t="s">
        <v>2868</v>
      </c>
      <c r="G56" s="739" t="s">
        <v>2974</v>
      </c>
      <c r="H56" s="739" t="s">
        <v>507</v>
      </c>
      <c r="I56" s="739" t="s">
        <v>1182</v>
      </c>
      <c r="J56" s="739" t="s">
        <v>880</v>
      </c>
      <c r="K56" s="739" t="s">
        <v>1183</v>
      </c>
      <c r="L56" s="742">
        <v>0</v>
      </c>
      <c r="M56" s="742">
        <v>0</v>
      </c>
      <c r="N56" s="739">
        <v>1</v>
      </c>
      <c r="O56" s="743">
        <v>0.5</v>
      </c>
      <c r="P56" s="742"/>
      <c r="Q56" s="744"/>
      <c r="R56" s="739"/>
      <c r="S56" s="744">
        <v>0</v>
      </c>
      <c r="T56" s="743"/>
      <c r="U56" s="738">
        <v>0</v>
      </c>
    </row>
    <row r="57" spans="1:21" ht="14.4" customHeight="1" x14ac:dyDescent="0.3">
      <c r="A57" s="737">
        <v>30</v>
      </c>
      <c r="B57" s="739" t="s">
        <v>506</v>
      </c>
      <c r="C57" s="739" t="s">
        <v>2871</v>
      </c>
      <c r="D57" s="740" t="s">
        <v>3768</v>
      </c>
      <c r="E57" s="741" t="s">
        <v>2881</v>
      </c>
      <c r="F57" s="739" t="s">
        <v>2868</v>
      </c>
      <c r="G57" s="739" t="s">
        <v>2974</v>
      </c>
      <c r="H57" s="739" t="s">
        <v>507</v>
      </c>
      <c r="I57" s="739" t="s">
        <v>2977</v>
      </c>
      <c r="J57" s="739" t="s">
        <v>1070</v>
      </c>
      <c r="K57" s="739" t="s">
        <v>800</v>
      </c>
      <c r="L57" s="742">
        <v>10.55</v>
      </c>
      <c r="M57" s="742">
        <v>10.55</v>
      </c>
      <c r="N57" s="739">
        <v>1</v>
      </c>
      <c r="O57" s="743">
        <v>0.5</v>
      </c>
      <c r="P57" s="742"/>
      <c r="Q57" s="744">
        <v>0</v>
      </c>
      <c r="R57" s="739"/>
      <c r="S57" s="744">
        <v>0</v>
      </c>
      <c r="T57" s="743"/>
      <c r="U57" s="738">
        <v>0</v>
      </c>
    </row>
    <row r="58" spans="1:21" ht="14.4" customHeight="1" x14ac:dyDescent="0.3">
      <c r="A58" s="737">
        <v>30</v>
      </c>
      <c r="B58" s="739" t="s">
        <v>506</v>
      </c>
      <c r="C58" s="739" t="s">
        <v>2871</v>
      </c>
      <c r="D58" s="740" t="s">
        <v>3768</v>
      </c>
      <c r="E58" s="741" t="s">
        <v>2881</v>
      </c>
      <c r="F58" s="739" t="s">
        <v>2868</v>
      </c>
      <c r="G58" s="739" t="s">
        <v>2974</v>
      </c>
      <c r="H58" s="739" t="s">
        <v>507</v>
      </c>
      <c r="I58" s="739" t="s">
        <v>2978</v>
      </c>
      <c r="J58" s="739" t="s">
        <v>1756</v>
      </c>
      <c r="K58" s="739" t="s">
        <v>2979</v>
      </c>
      <c r="L58" s="742">
        <v>0</v>
      </c>
      <c r="M58" s="742">
        <v>0</v>
      </c>
      <c r="N58" s="739">
        <v>1</v>
      </c>
      <c r="O58" s="743">
        <v>0.5</v>
      </c>
      <c r="P58" s="742"/>
      <c r="Q58" s="744"/>
      <c r="R58" s="739"/>
      <c r="S58" s="744">
        <v>0</v>
      </c>
      <c r="T58" s="743"/>
      <c r="U58" s="738">
        <v>0</v>
      </c>
    </row>
    <row r="59" spans="1:21" ht="14.4" customHeight="1" x14ac:dyDescent="0.3">
      <c r="A59" s="737">
        <v>30</v>
      </c>
      <c r="B59" s="739" t="s">
        <v>506</v>
      </c>
      <c r="C59" s="739" t="s">
        <v>2871</v>
      </c>
      <c r="D59" s="740" t="s">
        <v>3768</v>
      </c>
      <c r="E59" s="741" t="s">
        <v>2881</v>
      </c>
      <c r="F59" s="739" t="s">
        <v>2868</v>
      </c>
      <c r="G59" s="739" t="s">
        <v>2980</v>
      </c>
      <c r="H59" s="739" t="s">
        <v>507</v>
      </c>
      <c r="I59" s="739" t="s">
        <v>894</v>
      </c>
      <c r="J59" s="739" t="s">
        <v>2981</v>
      </c>
      <c r="K59" s="739" t="s">
        <v>2982</v>
      </c>
      <c r="L59" s="742">
        <v>88.76</v>
      </c>
      <c r="M59" s="742">
        <v>177.52</v>
      </c>
      <c r="N59" s="739">
        <v>2</v>
      </c>
      <c r="O59" s="743">
        <v>1</v>
      </c>
      <c r="P59" s="742"/>
      <c r="Q59" s="744">
        <v>0</v>
      </c>
      <c r="R59" s="739"/>
      <c r="S59" s="744">
        <v>0</v>
      </c>
      <c r="T59" s="743"/>
      <c r="U59" s="738">
        <v>0</v>
      </c>
    </row>
    <row r="60" spans="1:21" ht="14.4" customHeight="1" x14ac:dyDescent="0.3">
      <c r="A60" s="737">
        <v>30</v>
      </c>
      <c r="B60" s="739" t="s">
        <v>506</v>
      </c>
      <c r="C60" s="739" t="s">
        <v>2871</v>
      </c>
      <c r="D60" s="740" t="s">
        <v>3768</v>
      </c>
      <c r="E60" s="741" t="s">
        <v>2881</v>
      </c>
      <c r="F60" s="739" t="s">
        <v>2868</v>
      </c>
      <c r="G60" s="739" t="s">
        <v>2983</v>
      </c>
      <c r="H60" s="739" t="s">
        <v>1843</v>
      </c>
      <c r="I60" s="739" t="s">
        <v>2004</v>
      </c>
      <c r="J60" s="739" t="s">
        <v>2005</v>
      </c>
      <c r="K60" s="739" t="s">
        <v>2006</v>
      </c>
      <c r="L60" s="742">
        <v>28.81</v>
      </c>
      <c r="M60" s="742">
        <v>28.81</v>
      </c>
      <c r="N60" s="739">
        <v>1</v>
      </c>
      <c r="O60" s="743">
        <v>0.5</v>
      </c>
      <c r="P60" s="742"/>
      <c r="Q60" s="744">
        <v>0</v>
      </c>
      <c r="R60" s="739"/>
      <c r="S60" s="744">
        <v>0</v>
      </c>
      <c r="T60" s="743"/>
      <c r="U60" s="738">
        <v>0</v>
      </c>
    </row>
    <row r="61" spans="1:21" ht="14.4" customHeight="1" x14ac:dyDescent="0.3">
      <c r="A61" s="737">
        <v>30</v>
      </c>
      <c r="B61" s="739" t="s">
        <v>506</v>
      </c>
      <c r="C61" s="739" t="s">
        <v>2871</v>
      </c>
      <c r="D61" s="740" t="s">
        <v>3768</v>
      </c>
      <c r="E61" s="741" t="s">
        <v>2881</v>
      </c>
      <c r="F61" s="739" t="s">
        <v>2868</v>
      </c>
      <c r="G61" s="739" t="s">
        <v>2984</v>
      </c>
      <c r="H61" s="739" t="s">
        <v>507</v>
      </c>
      <c r="I61" s="739" t="s">
        <v>1226</v>
      </c>
      <c r="J61" s="739" t="s">
        <v>1227</v>
      </c>
      <c r="K61" s="739" t="s">
        <v>1228</v>
      </c>
      <c r="L61" s="742">
        <v>0</v>
      </c>
      <c r="M61" s="742">
        <v>0</v>
      </c>
      <c r="N61" s="739">
        <v>1</v>
      </c>
      <c r="O61" s="743">
        <v>0.5</v>
      </c>
      <c r="P61" s="742"/>
      <c r="Q61" s="744"/>
      <c r="R61" s="739"/>
      <c r="S61" s="744">
        <v>0</v>
      </c>
      <c r="T61" s="743"/>
      <c r="U61" s="738">
        <v>0</v>
      </c>
    </row>
    <row r="62" spans="1:21" ht="14.4" customHeight="1" x14ac:dyDescent="0.3">
      <c r="A62" s="737">
        <v>30</v>
      </c>
      <c r="B62" s="739" t="s">
        <v>506</v>
      </c>
      <c r="C62" s="739" t="s">
        <v>2871</v>
      </c>
      <c r="D62" s="740" t="s">
        <v>3768</v>
      </c>
      <c r="E62" s="741" t="s">
        <v>2881</v>
      </c>
      <c r="F62" s="739" t="s">
        <v>2868</v>
      </c>
      <c r="G62" s="739" t="s">
        <v>2985</v>
      </c>
      <c r="H62" s="739" t="s">
        <v>507</v>
      </c>
      <c r="I62" s="739" t="s">
        <v>2986</v>
      </c>
      <c r="J62" s="739" t="s">
        <v>891</v>
      </c>
      <c r="K62" s="739" t="s">
        <v>2987</v>
      </c>
      <c r="L62" s="742">
        <v>0</v>
      </c>
      <c r="M62" s="742">
        <v>0</v>
      </c>
      <c r="N62" s="739">
        <v>1</v>
      </c>
      <c r="O62" s="743">
        <v>0.5</v>
      </c>
      <c r="P62" s="742">
        <v>0</v>
      </c>
      <c r="Q62" s="744"/>
      <c r="R62" s="739">
        <v>1</v>
      </c>
      <c r="S62" s="744">
        <v>1</v>
      </c>
      <c r="T62" s="743">
        <v>0.5</v>
      </c>
      <c r="U62" s="738">
        <v>1</v>
      </c>
    </row>
    <row r="63" spans="1:21" ht="14.4" customHeight="1" x14ac:dyDescent="0.3">
      <c r="A63" s="737">
        <v>30</v>
      </c>
      <c r="B63" s="739" t="s">
        <v>506</v>
      </c>
      <c r="C63" s="739" t="s">
        <v>2871</v>
      </c>
      <c r="D63" s="740" t="s">
        <v>3768</v>
      </c>
      <c r="E63" s="741" t="s">
        <v>2881</v>
      </c>
      <c r="F63" s="739" t="s">
        <v>2868</v>
      </c>
      <c r="G63" s="739" t="s">
        <v>2988</v>
      </c>
      <c r="H63" s="739" t="s">
        <v>507</v>
      </c>
      <c r="I63" s="739" t="s">
        <v>2989</v>
      </c>
      <c r="J63" s="739" t="s">
        <v>1404</v>
      </c>
      <c r="K63" s="739" t="s">
        <v>2990</v>
      </c>
      <c r="L63" s="742">
        <v>0</v>
      </c>
      <c r="M63" s="742">
        <v>0</v>
      </c>
      <c r="N63" s="739">
        <v>1</v>
      </c>
      <c r="O63" s="743">
        <v>0.5</v>
      </c>
      <c r="P63" s="742"/>
      <c r="Q63" s="744"/>
      <c r="R63" s="739"/>
      <c r="S63" s="744">
        <v>0</v>
      </c>
      <c r="T63" s="743"/>
      <c r="U63" s="738">
        <v>0</v>
      </c>
    </row>
    <row r="64" spans="1:21" ht="14.4" customHeight="1" x14ac:dyDescent="0.3">
      <c r="A64" s="737">
        <v>30</v>
      </c>
      <c r="B64" s="739" t="s">
        <v>506</v>
      </c>
      <c r="C64" s="739" t="s">
        <v>2871</v>
      </c>
      <c r="D64" s="740" t="s">
        <v>3768</v>
      </c>
      <c r="E64" s="741" t="s">
        <v>2881</v>
      </c>
      <c r="F64" s="739" t="s">
        <v>2868</v>
      </c>
      <c r="G64" s="739" t="s">
        <v>2991</v>
      </c>
      <c r="H64" s="739" t="s">
        <v>1843</v>
      </c>
      <c r="I64" s="739" t="s">
        <v>2992</v>
      </c>
      <c r="J64" s="739" t="s">
        <v>2151</v>
      </c>
      <c r="K64" s="739" t="s">
        <v>2993</v>
      </c>
      <c r="L64" s="742">
        <v>0</v>
      </c>
      <c r="M64" s="742">
        <v>0</v>
      </c>
      <c r="N64" s="739">
        <v>1</v>
      </c>
      <c r="O64" s="743">
        <v>0.5</v>
      </c>
      <c r="P64" s="742"/>
      <c r="Q64" s="744"/>
      <c r="R64" s="739"/>
      <c r="S64" s="744">
        <v>0</v>
      </c>
      <c r="T64" s="743"/>
      <c r="U64" s="738">
        <v>0</v>
      </c>
    </row>
    <row r="65" spans="1:21" ht="14.4" customHeight="1" x14ac:dyDescent="0.3">
      <c r="A65" s="737">
        <v>30</v>
      </c>
      <c r="B65" s="739" t="s">
        <v>506</v>
      </c>
      <c r="C65" s="739" t="s">
        <v>2871</v>
      </c>
      <c r="D65" s="740" t="s">
        <v>3768</v>
      </c>
      <c r="E65" s="741" t="s">
        <v>2881</v>
      </c>
      <c r="F65" s="739" t="s">
        <v>2868</v>
      </c>
      <c r="G65" s="739" t="s">
        <v>2991</v>
      </c>
      <c r="H65" s="739" t="s">
        <v>1843</v>
      </c>
      <c r="I65" s="739" t="s">
        <v>2147</v>
      </c>
      <c r="J65" s="739" t="s">
        <v>2755</v>
      </c>
      <c r="K65" s="739" t="s">
        <v>2756</v>
      </c>
      <c r="L65" s="742">
        <v>59.27</v>
      </c>
      <c r="M65" s="742">
        <v>59.27</v>
      </c>
      <c r="N65" s="739">
        <v>1</v>
      </c>
      <c r="O65" s="743">
        <v>0.5</v>
      </c>
      <c r="P65" s="742"/>
      <c r="Q65" s="744">
        <v>0</v>
      </c>
      <c r="R65" s="739"/>
      <c r="S65" s="744">
        <v>0</v>
      </c>
      <c r="T65" s="743"/>
      <c r="U65" s="738">
        <v>0</v>
      </c>
    </row>
    <row r="66" spans="1:21" ht="14.4" customHeight="1" x14ac:dyDescent="0.3">
      <c r="A66" s="737">
        <v>30</v>
      </c>
      <c r="B66" s="739" t="s">
        <v>506</v>
      </c>
      <c r="C66" s="739" t="s">
        <v>2871</v>
      </c>
      <c r="D66" s="740" t="s">
        <v>3768</v>
      </c>
      <c r="E66" s="741" t="s">
        <v>2881</v>
      </c>
      <c r="F66" s="739" t="s">
        <v>2868</v>
      </c>
      <c r="G66" s="739" t="s">
        <v>2991</v>
      </c>
      <c r="H66" s="739" t="s">
        <v>1843</v>
      </c>
      <c r="I66" s="739" t="s">
        <v>2994</v>
      </c>
      <c r="J66" s="739" t="s">
        <v>2757</v>
      </c>
      <c r="K66" s="739" t="s">
        <v>2995</v>
      </c>
      <c r="L66" s="742">
        <v>0</v>
      </c>
      <c r="M66" s="742">
        <v>0</v>
      </c>
      <c r="N66" s="739">
        <v>1</v>
      </c>
      <c r="O66" s="743">
        <v>0.5</v>
      </c>
      <c r="P66" s="742"/>
      <c r="Q66" s="744"/>
      <c r="R66" s="739"/>
      <c r="S66" s="744">
        <v>0</v>
      </c>
      <c r="T66" s="743"/>
      <c r="U66" s="738">
        <v>0</v>
      </c>
    </row>
    <row r="67" spans="1:21" ht="14.4" customHeight="1" x14ac:dyDescent="0.3">
      <c r="A67" s="737">
        <v>30</v>
      </c>
      <c r="B67" s="739" t="s">
        <v>506</v>
      </c>
      <c r="C67" s="739" t="s">
        <v>2871</v>
      </c>
      <c r="D67" s="740" t="s">
        <v>3768</v>
      </c>
      <c r="E67" s="741" t="s">
        <v>2881</v>
      </c>
      <c r="F67" s="739" t="s">
        <v>2868</v>
      </c>
      <c r="G67" s="739" t="s">
        <v>2991</v>
      </c>
      <c r="H67" s="739" t="s">
        <v>1843</v>
      </c>
      <c r="I67" s="739" t="s">
        <v>2230</v>
      </c>
      <c r="J67" s="739" t="s">
        <v>2231</v>
      </c>
      <c r="K67" s="739" t="s">
        <v>2232</v>
      </c>
      <c r="L67" s="742">
        <v>46.07</v>
      </c>
      <c r="M67" s="742">
        <v>46.07</v>
      </c>
      <c r="N67" s="739">
        <v>1</v>
      </c>
      <c r="O67" s="743">
        <v>0.5</v>
      </c>
      <c r="P67" s="742"/>
      <c r="Q67" s="744">
        <v>0</v>
      </c>
      <c r="R67" s="739"/>
      <c r="S67" s="744">
        <v>0</v>
      </c>
      <c r="T67" s="743"/>
      <c r="U67" s="738">
        <v>0</v>
      </c>
    </row>
    <row r="68" spans="1:21" ht="14.4" customHeight="1" x14ac:dyDescent="0.3">
      <c r="A68" s="737">
        <v>30</v>
      </c>
      <c r="B68" s="739" t="s">
        <v>506</v>
      </c>
      <c r="C68" s="739" t="s">
        <v>2871</v>
      </c>
      <c r="D68" s="740" t="s">
        <v>3768</v>
      </c>
      <c r="E68" s="741" t="s">
        <v>2881</v>
      </c>
      <c r="F68" s="739" t="s">
        <v>2868</v>
      </c>
      <c r="G68" s="739" t="s">
        <v>2996</v>
      </c>
      <c r="H68" s="739" t="s">
        <v>1843</v>
      </c>
      <c r="I68" s="739" t="s">
        <v>2997</v>
      </c>
      <c r="J68" s="739" t="s">
        <v>2009</v>
      </c>
      <c r="K68" s="739" t="s">
        <v>2998</v>
      </c>
      <c r="L68" s="742">
        <v>54.98</v>
      </c>
      <c r="M68" s="742">
        <v>54.98</v>
      </c>
      <c r="N68" s="739">
        <v>1</v>
      </c>
      <c r="O68" s="743">
        <v>0.5</v>
      </c>
      <c r="P68" s="742"/>
      <c r="Q68" s="744">
        <v>0</v>
      </c>
      <c r="R68" s="739"/>
      <c r="S68" s="744">
        <v>0</v>
      </c>
      <c r="T68" s="743"/>
      <c r="U68" s="738">
        <v>0</v>
      </c>
    </row>
    <row r="69" spans="1:21" ht="14.4" customHeight="1" x14ac:dyDescent="0.3">
      <c r="A69" s="737">
        <v>30</v>
      </c>
      <c r="B69" s="739" t="s">
        <v>506</v>
      </c>
      <c r="C69" s="739" t="s">
        <v>2871</v>
      </c>
      <c r="D69" s="740" t="s">
        <v>3768</v>
      </c>
      <c r="E69" s="741" t="s">
        <v>2881</v>
      </c>
      <c r="F69" s="739" t="s">
        <v>2868</v>
      </c>
      <c r="G69" s="739" t="s">
        <v>2999</v>
      </c>
      <c r="H69" s="739" t="s">
        <v>1843</v>
      </c>
      <c r="I69" s="739" t="s">
        <v>3000</v>
      </c>
      <c r="J69" s="739" t="s">
        <v>3001</v>
      </c>
      <c r="K69" s="739" t="s">
        <v>1232</v>
      </c>
      <c r="L69" s="742">
        <v>48.56</v>
      </c>
      <c r="M69" s="742">
        <v>97.12</v>
      </c>
      <c r="N69" s="739">
        <v>2</v>
      </c>
      <c r="O69" s="743">
        <v>1</v>
      </c>
      <c r="P69" s="742"/>
      <c r="Q69" s="744">
        <v>0</v>
      </c>
      <c r="R69" s="739"/>
      <c r="S69" s="744">
        <v>0</v>
      </c>
      <c r="T69" s="743"/>
      <c r="U69" s="738">
        <v>0</v>
      </c>
    </row>
    <row r="70" spans="1:21" ht="14.4" customHeight="1" x14ac:dyDescent="0.3">
      <c r="A70" s="737">
        <v>30</v>
      </c>
      <c r="B70" s="739" t="s">
        <v>506</v>
      </c>
      <c r="C70" s="739" t="s">
        <v>2871</v>
      </c>
      <c r="D70" s="740" t="s">
        <v>3768</v>
      </c>
      <c r="E70" s="741" t="s">
        <v>2881</v>
      </c>
      <c r="F70" s="739" t="s">
        <v>2868</v>
      </c>
      <c r="G70" s="739" t="s">
        <v>2999</v>
      </c>
      <c r="H70" s="739" t="s">
        <v>507</v>
      </c>
      <c r="I70" s="739" t="s">
        <v>3002</v>
      </c>
      <c r="J70" s="739" t="s">
        <v>3003</v>
      </c>
      <c r="K70" s="739" t="s">
        <v>3004</v>
      </c>
      <c r="L70" s="742">
        <v>45.32</v>
      </c>
      <c r="M70" s="742">
        <v>45.32</v>
      </c>
      <c r="N70" s="739">
        <v>1</v>
      </c>
      <c r="O70" s="743">
        <v>0.5</v>
      </c>
      <c r="P70" s="742">
        <v>45.32</v>
      </c>
      <c r="Q70" s="744">
        <v>1</v>
      </c>
      <c r="R70" s="739">
        <v>1</v>
      </c>
      <c r="S70" s="744">
        <v>1</v>
      </c>
      <c r="T70" s="743">
        <v>0.5</v>
      </c>
      <c r="U70" s="738">
        <v>1</v>
      </c>
    </row>
    <row r="71" spans="1:21" ht="14.4" customHeight="1" x14ac:dyDescent="0.3">
      <c r="A71" s="737">
        <v>30</v>
      </c>
      <c r="B71" s="739" t="s">
        <v>506</v>
      </c>
      <c r="C71" s="739" t="s">
        <v>2871</v>
      </c>
      <c r="D71" s="740" t="s">
        <v>3768</v>
      </c>
      <c r="E71" s="741" t="s">
        <v>2881</v>
      </c>
      <c r="F71" s="739" t="s">
        <v>2868</v>
      </c>
      <c r="G71" s="739" t="s">
        <v>3005</v>
      </c>
      <c r="H71" s="739" t="s">
        <v>507</v>
      </c>
      <c r="I71" s="739" t="s">
        <v>941</v>
      </c>
      <c r="J71" s="739" t="s">
        <v>3006</v>
      </c>
      <c r="K71" s="739" t="s">
        <v>3007</v>
      </c>
      <c r="L71" s="742">
        <v>0</v>
      </c>
      <c r="M71" s="742">
        <v>0</v>
      </c>
      <c r="N71" s="739">
        <v>1</v>
      </c>
      <c r="O71" s="743">
        <v>1</v>
      </c>
      <c r="P71" s="742"/>
      <c r="Q71" s="744"/>
      <c r="R71" s="739"/>
      <c r="S71" s="744">
        <v>0</v>
      </c>
      <c r="T71" s="743"/>
      <c r="U71" s="738">
        <v>0</v>
      </c>
    </row>
    <row r="72" spans="1:21" ht="14.4" customHeight="1" x14ac:dyDescent="0.3">
      <c r="A72" s="737">
        <v>30</v>
      </c>
      <c r="B72" s="739" t="s">
        <v>506</v>
      </c>
      <c r="C72" s="739" t="s">
        <v>2871</v>
      </c>
      <c r="D72" s="740" t="s">
        <v>3768</v>
      </c>
      <c r="E72" s="741" t="s">
        <v>2881</v>
      </c>
      <c r="F72" s="739" t="s">
        <v>2868</v>
      </c>
      <c r="G72" s="739" t="s">
        <v>3008</v>
      </c>
      <c r="H72" s="739" t="s">
        <v>507</v>
      </c>
      <c r="I72" s="739" t="s">
        <v>3009</v>
      </c>
      <c r="J72" s="739" t="s">
        <v>1430</v>
      </c>
      <c r="K72" s="739" t="s">
        <v>1431</v>
      </c>
      <c r="L72" s="742">
        <v>122.73</v>
      </c>
      <c r="M72" s="742">
        <v>245.46</v>
      </c>
      <c r="N72" s="739">
        <v>2</v>
      </c>
      <c r="O72" s="743">
        <v>1</v>
      </c>
      <c r="P72" s="742"/>
      <c r="Q72" s="744">
        <v>0</v>
      </c>
      <c r="R72" s="739"/>
      <c r="S72" s="744">
        <v>0</v>
      </c>
      <c r="T72" s="743"/>
      <c r="U72" s="738">
        <v>0</v>
      </c>
    </row>
    <row r="73" spans="1:21" ht="14.4" customHeight="1" x14ac:dyDescent="0.3">
      <c r="A73" s="737">
        <v>30</v>
      </c>
      <c r="B73" s="739" t="s">
        <v>506</v>
      </c>
      <c r="C73" s="739" t="s">
        <v>2871</v>
      </c>
      <c r="D73" s="740" t="s">
        <v>3768</v>
      </c>
      <c r="E73" s="741" t="s">
        <v>2881</v>
      </c>
      <c r="F73" s="739" t="s">
        <v>2868</v>
      </c>
      <c r="G73" s="739" t="s">
        <v>3010</v>
      </c>
      <c r="H73" s="739" t="s">
        <v>507</v>
      </c>
      <c r="I73" s="739" t="s">
        <v>3011</v>
      </c>
      <c r="J73" s="739" t="s">
        <v>1339</v>
      </c>
      <c r="K73" s="739" t="s">
        <v>3012</v>
      </c>
      <c r="L73" s="742">
        <v>0</v>
      </c>
      <c r="M73" s="742">
        <v>0</v>
      </c>
      <c r="N73" s="739">
        <v>1</v>
      </c>
      <c r="O73" s="743">
        <v>0.5</v>
      </c>
      <c r="P73" s="742"/>
      <c r="Q73" s="744"/>
      <c r="R73" s="739"/>
      <c r="S73" s="744">
        <v>0</v>
      </c>
      <c r="T73" s="743"/>
      <c r="U73" s="738">
        <v>0</v>
      </c>
    </row>
    <row r="74" spans="1:21" ht="14.4" customHeight="1" x14ac:dyDescent="0.3">
      <c r="A74" s="737">
        <v>30</v>
      </c>
      <c r="B74" s="739" t="s">
        <v>506</v>
      </c>
      <c r="C74" s="739" t="s">
        <v>2871</v>
      </c>
      <c r="D74" s="740" t="s">
        <v>3768</v>
      </c>
      <c r="E74" s="741" t="s">
        <v>2881</v>
      </c>
      <c r="F74" s="739" t="s">
        <v>2868</v>
      </c>
      <c r="G74" s="739" t="s">
        <v>3013</v>
      </c>
      <c r="H74" s="739" t="s">
        <v>1843</v>
      </c>
      <c r="I74" s="739" t="s">
        <v>1920</v>
      </c>
      <c r="J74" s="739" t="s">
        <v>1921</v>
      </c>
      <c r="K74" s="739" t="s">
        <v>2693</v>
      </c>
      <c r="L74" s="742">
        <v>43.21</v>
      </c>
      <c r="M74" s="742">
        <v>129.63</v>
      </c>
      <c r="N74" s="739">
        <v>3</v>
      </c>
      <c r="O74" s="743">
        <v>2</v>
      </c>
      <c r="P74" s="742">
        <v>43.21</v>
      </c>
      <c r="Q74" s="744">
        <v>0.33333333333333337</v>
      </c>
      <c r="R74" s="739">
        <v>1</v>
      </c>
      <c r="S74" s="744">
        <v>0.33333333333333331</v>
      </c>
      <c r="T74" s="743">
        <v>1</v>
      </c>
      <c r="U74" s="738">
        <v>0.5</v>
      </c>
    </row>
    <row r="75" spans="1:21" ht="14.4" customHeight="1" x14ac:dyDescent="0.3">
      <c r="A75" s="737">
        <v>30</v>
      </c>
      <c r="B75" s="739" t="s">
        <v>506</v>
      </c>
      <c r="C75" s="739" t="s">
        <v>2871</v>
      </c>
      <c r="D75" s="740" t="s">
        <v>3768</v>
      </c>
      <c r="E75" s="741" t="s">
        <v>2881</v>
      </c>
      <c r="F75" s="739" t="s">
        <v>2868</v>
      </c>
      <c r="G75" s="739" t="s">
        <v>3014</v>
      </c>
      <c r="H75" s="739" t="s">
        <v>1843</v>
      </c>
      <c r="I75" s="739" t="s">
        <v>1897</v>
      </c>
      <c r="J75" s="739" t="s">
        <v>1898</v>
      </c>
      <c r="K75" s="739" t="s">
        <v>2753</v>
      </c>
      <c r="L75" s="742">
        <v>37.159999999999997</v>
      </c>
      <c r="M75" s="742">
        <v>37.159999999999997</v>
      </c>
      <c r="N75" s="739">
        <v>1</v>
      </c>
      <c r="O75" s="743">
        <v>0.5</v>
      </c>
      <c r="P75" s="742"/>
      <c r="Q75" s="744">
        <v>0</v>
      </c>
      <c r="R75" s="739"/>
      <c r="S75" s="744">
        <v>0</v>
      </c>
      <c r="T75" s="743"/>
      <c r="U75" s="738">
        <v>0</v>
      </c>
    </row>
    <row r="76" spans="1:21" ht="14.4" customHeight="1" x14ac:dyDescent="0.3">
      <c r="A76" s="737">
        <v>30</v>
      </c>
      <c r="B76" s="739" t="s">
        <v>506</v>
      </c>
      <c r="C76" s="739" t="s">
        <v>2871</v>
      </c>
      <c r="D76" s="740" t="s">
        <v>3768</v>
      </c>
      <c r="E76" s="741" t="s">
        <v>2881</v>
      </c>
      <c r="F76" s="739" t="s">
        <v>2868</v>
      </c>
      <c r="G76" s="739" t="s">
        <v>3015</v>
      </c>
      <c r="H76" s="739" t="s">
        <v>507</v>
      </c>
      <c r="I76" s="739" t="s">
        <v>3016</v>
      </c>
      <c r="J76" s="739" t="s">
        <v>582</v>
      </c>
      <c r="K76" s="739" t="s">
        <v>2957</v>
      </c>
      <c r="L76" s="742">
        <v>0</v>
      </c>
      <c r="M76" s="742">
        <v>0</v>
      </c>
      <c r="N76" s="739">
        <v>1</v>
      </c>
      <c r="O76" s="743">
        <v>0.5</v>
      </c>
      <c r="P76" s="742">
        <v>0</v>
      </c>
      <c r="Q76" s="744"/>
      <c r="R76" s="739">
        <v>1</v>
      </c>
      <c r="S76" s="744">
        <v>1</v>
      </c>
      <c r="T76" s="743">
        <v>0.5</v>
      </c>
      <c r="U76" s="738">
        <v>1</v>
      </c>
    </row>
    <row r="77" spans="1:21" ht="14.4" customHeight="1" x14ac:dyDescent="0.3">
      <c r="A77" s="737">
        <v>30</v>
      </c>
      <c r="B77" s="739" t="s">
        <v>506</v>
      </c>
      <c r="C77" s="739" t="s">
        <v>2871</v>
      </c>
      <c r="D77" s="740" t="s">
        <v>3768</v>
      </c>
      <c r="E77" s="741" t="s">
        <v>2881</v>
      </c>
      <c r="F77" s="739" t="s">
        <v>2868</v>
      </c>
      <c r="G77" s="739" t="s">
        <v>3015</v>
      </c>
      <c r="H77" s="739" t="s">
        <v>507</v>
      </c>
      <c r="I77" s="739" t="s">
        <v>769</v>
      </c>
      <c r="J77" s="739" t="s">
        <v>766</v>
      </c>
      <c r="K77" s="739" t="s">
        <v>3017</v>
      </c>
      <c r="L77" s="742">
        <v>10.65</v>
      </c>
      <c r="M77" s="742">
        <v>10.65</v>
      </c>
      <c r="N77" s="739">
        <v>1</v>
      </c>
      <c r="O77" s="743">
        <v>0.5</v>
      </c>
      <c r="P77" s="742"/>
      <c r="Q77" s="744">
        <v>0</v>
      </c>
      <c r="R77" s="739"/>
      <c r="S77" s="744">
        <v>0</v>
      </c>
      <c r="T77" s="743"/>
      <c r="U77" s="738">
        <v>0</v>
      </c>
    </row>
    <row r="78" spans="1:21" ht="14.4" customHeight="1" x14ac:dyDescent="0.3">
      <c r="A78" s="737">
        <v>30</v>
      </c>
      <c r="B78" s="739" t="s">
        <v>506</v>
      </c>
      <c r="C78" s="739" t="s">
        <v>2871</v>
      </c>
      <c r="D78" s="740" t="s">
        <v>3768</v>
      </c>
      <c r="E78" s="741" t="s">
        <v>2881</v>
      </c>
      <c r="F78" s="739" t="s">
        <v>2868</v>
      </c>
      <c r="G78" s="739" t="s">
        <v>3015</v>
      </c>
      <c r="H78" s="739" t="s">
        <v>507</v>
      </c>
      <c r="I78" s="739" t="s">
        <v>783</v>
      </c>
      <c r="J78" s="739" t="s">
        <v>582</v>
      </c>
      <c r="K78" s="739" t="s">
        <v>2816</v>
      </c>
      <c r="L78" s="742">
        <v>35.11</v>
      </c>
      <c r="M78" s="742">
        <v>35.11</v>
      </c>
      <c r="N78" s="739">
        <v>1</v>
      </c>
      <c r="O78" s="743">
        <v>0.5</v>
      </c>
      <c r="P78" s="742"/>
      <c r="Q78" s="744">
        <v>0</v>
      </c>
      <c r="R78" s="739"/>
      <c r="S78" s="744">
        <v>0</v>
      </c>
      <c r="T78" s="743"/>
      <c r="U78" s="738">
        <v>0</v>
      </c>
    </row>
    <row r="79" spans="1:21" ht="14.4" customHeight="1" x14ac:dyDescent="0.3">
      <c r="A79" s="737">
        <v>30</v>
      </c>
      <c r="B79" s="739" t="s">
        <v>506</v>
      </c>
      <c r="C79" s="739" t="s">
        <v>2871</v>
      </c>
      <c r="D79" s="740" t="s">
        <v>3768</v>
      </c>
      <c r="E79" s="741" t="s">
        <v>2881</v>
      </c>
      <c r="F79" s="739" t="s">
        <v>2868</v>
      </c>
      <c r="G79" s="739" t="s">
        <v>3015</v>
      </c>
      <c r="H79" s="739" t="s">
        <v>507</v>
      </c>
      <c r="I79" s="739" t="s">
        <v>3018</v>
      </c>
      <c r="J79" s="739" t="s">
        <v>3019</v>
      </c>
      <c r="K79" s="739" t="s">
        <v>3020</v>
      </c>
      <c r="L79" s="742">
        <v>70.23</v>
      </c>
      <c r="M79" s="742">
        <v>70.23</v>
      </c>
      <c r="N79" s="739">
        <v>1</v>
      </c>
      <c r="O79" s="743">
        <v>0.5</v>
      </c>
      <c r="P79" s="742"/>
      <c r="Q79" s="744">
        <v>0</v>
      </c>
      <c r="R79" s="739"/>
      <c r="S79" s="744">
        <v>0</v>
      </c>
      <c r="T79" s="743"/>
      <c r="U79" s="738">
        <v>0</v>
      </c>
    </row>
    <row r="80" spans="1:21" ht="14.4" customHeight="1" x14ac:dyDescent="0.3">
      <c r="A80" s="737">
        <v>30</v>
      </c>
      <c r="B80" s="739" t="s">
        <v>506</v>
      </c>
      <c r="C80" s="739" t="s">
        <v>2871</v>
      </c>
      <c r="D80" s="740" t="s">
        <v>3768</v>
      </c>
      <c r="E80" s="741" t="s">
        <v>2881</v>
      </c>
      <c r="F80" s="739" t="s">
        <v>2868</v>
      </c>
      <c r="G80" s="739" t="s">
        <v>3015</v>
      </c>
      <c r="H80" s="739" t="s">
        <v>507</v>
      </c>
      <c r="I80" s="739" t="s">
        <v>3021</v>
      </c>
      <c r="J80" s="739" t="s">
        <v>766</v>
      </c>
      <c r="K80" s="739" t="s">
        <v>3022</v>
      </c>
      <c r="L80" s="742">
        <v>0</v>
      </c>
      <c r="M80" s="742">
        <v>0</v>
      </c>
      <c r="N80" s="739">
        <v>2</v>
      </c>
      <c r="O80" s="743">
        <v>1</v>
      </c>
      <c r="P80" s="742">
        <v>0</v>
      </c>
      <c r="Q80" s="744"/>
      <c r="R80" s="739">
        <v>1</v>
      </c>
      <c r="S80" s="744">
        <v>0.5</v>
      </c>
      <c r="T80" s="743">
        <v>0.5</v>
      </c>
      <c r="U80" s="738">
        <v>0.5</v>
      </c>
    </row>
    <row r="81" spans="1:21" ht="14.4" customHeight="1" x14ac:dyDescent="0.3">
      <c r="A81" s="737">
        <v>30</v>
      </c>
      <c r="B81" s="739" t="s">
        <v>506</v>
      </c>
      <c r="C81" s="739" t="s">
        <v>2871</v>
      </c>
      <c r="D81" s="740" t="s">
        <v>3768</v>
      </c>
      <c r="E81" s="741" t="s">
        <v>2881</v>
      </c>
      <c r="F81" s="739" t="s">
        <v>2868</v>
      </c>
      <c r="G81" s="739" t="s">
        <v>3015</v>
      </c>
      <c r="H81" s="739" t="s">
        <v>507</v>
      </c>
      <c r="I81" s="739" t="s">
        <v>3023</v>
      </c>
      <c r="J81" s="739" t="s">
        <v>3024</v>
      </c>
      <c r="K81" s="739" t="s">
        <v>3025</v>
      </c>
      <c r="L81" s="742">
        <v>0</v>
      </c>
      <c r="M81" s="742">
        <v>0</v>
      </c>
      <c r="N81" s="739">
        <v>1</v>
      </c>
      <c r="O81" s="743">
        <v>0.5</v>
      </c>
      <c r="P81" s="742"/>
      <c r="Q81" s="744"/>
      <c r="R81" s="739"/>
      <c r="S81" s="744">
        <v>0</v>
      </c>
      <c r="T81" s="743"/>
      <c r="U81" s="738">
        <v>0</v>
      </c>
    </row>
    <row r="82" spans="1:21" ht="14.4" customHeight="1" x14ac:dyDescent="0.3">
      <c r="A82" s="737">
        <v>30</v>
      </c>
      <c r="B82" s="739" t="s">
        <v>506</v>
      </c>
      <c r="C82" s="739" t="s">
        <v>2871</v>
      </c>
      <c r="D82" s="740" t="s">
        <v>3768</v>
      </c>
      <c r="E82" s="741" t="s">
        <v>2881</v>
      </c>
      <c r="F82" s="739" t="s">
        <v>2868</v>
      </c>
      <c r="G82" s="739" t="s">
        <v>3015</v>
      </c>
      <c r="H82" s="739" t="s">
        <v>507</v>
      </c>
      <c r="I82" s="739" t="s">
        <v>3026</v>
      </c>
      <c r="J82" s="739" t="s">
        <v>3027</v>
      </c>
      <c r="K82" s="739" t="s">
        <v>3028</v>
      </c>
      <c r="L82" s="742">
        <v>16.5</v>
      </c>
      <c r="M82" s="742">
        <v>16.5</v>
      </c>
      <c r="N82" s="739">
        <v>1</v>
      </c>
      <c r="O82" s="743">
        <v>0.5</v>
      </c>
      <c r="P82" s="742">
        <v>16.5</v>
      </c>
      <c r="Q82" s="744">
        <v>1</v>
      </c>
      <c r="R82" s="739">
        <v>1</v>
      </c>
      <c r="S82" s="744">
        <v>1</v>
      </c>
      <c r="T82" s="743">
        <v>0.5</v>
      </c>
      <c r="U82" s="738">
        <v>1</v>
      </c>
    </row>
    <row r="83" spans="1:21" ht="14.4" customHeight="1" x14ac:dyDescent="0.3">
      <c r="A83" s="737">
        <v>30</v>
      </c>
      <c r="B83" s="739" t="s">
        <v>506</v>
      </c>
      <c r="C83" s="739" t="s">
        <v>2871</v>
      </c>
      <c r="D83" s="740" t="s">
        <v>3768</v>
      </c>
      <c r="E83" s="741" t="s">
        <v>2881</v>
      </c>
      <c r="F83" s="739" t="s">
        <v>2868</v>
      </c>
      <c r="G83" s="739" t="s">
        <v>3029</v>
      </c>
      <c r="H83" s="739" t="s">
        <v>1843</v>
      </c>
      <c r="I83" s="739" t="s">
        <v>2052</v>
      </c>
      <c r="J83" s="739" t="s">
        <v>2716</v>
      </c>
      <c r="K83" s="739" t="s">
        <v>2717</v>
      </c>
      <c r="L83" s="742">
        <v>105.46</v>
      </c>
      <c r="M83" s="742">
        <v>105.46</v>
      </c>
      <c r="N83" s="739">
        <v>1</v>
      </c>
      <c r="O83" s="743">
        <v>0.5</v>
      </c>
      <c r="P83" s="742"/>
      <c r="Q83" s="744">
        <v>0</v>
      </c>
      <c r="R83" s="739"/>
      <c r="S83" s="744">
        <v>0</v>
      </c>
      <c r="T83" s="743"/>
      <c r="U83" s="738">
        <v>0</v>
      </c>
    </row>
    <row r="84" spans="1:21" ht="14.4" customHeight="1" x14ac:dyDescent="0.3">
      <c r="A84" s="737">
        <v>30</v>
      </c>
      <c r="B84" s="739" t="s">
        <v>506</v>
      </c>
      <c r="C84" s="739" t="s">
        <v>2871</v>
      </c>
      <c r="D84" s="740" t="s">
        <v>3768</v>
      </c>
      <c r="E84" s="741" t="s">
        <v>2881</v>
      </c>
      <c r="F84" s="739" t="s">
        <v>2868</v>
      </c>
      <c r="G84" s="739" t="s">
        <v>3030</v>
      </c>
      <c r="H84" s="739" t="s">
        <v>1843</v>
      </c>
      <c r="I84" s="739" t="s">
        <v>2132</v>
      </c>
      <c r="J84" s="739" t="s">
        <v>1882</v>
      </c>
      <c r="K84" s="739" t="s">
        <v>2704</v>
      </c>
      <c r="L84" s="742">
        <v>407.55</v>
      </c>
      <c r="M84" s="742">
        <v>4075.5</v>
      </c>
      <c r="N84" s="739">
        <v>10</v>
      </c>
      <c r="O84" s="743">
        <v>4.5</v>
      </c>
      <c r="P84" s="742">
        <v>407.55</v>
      </c>
      <c r="Q84" s="744">
        <v>0.1</v>
      </c>
      <c r="R84" s="739">
        <v>1</v>
      </c>
      <c r="S84" s="744">
        <v>0.1</v>
      </c>
      <c r="T84" s="743">
        <v>0.5</v>
      </c>
      <c r="U84" s="738">
        <v>0.1111111111111111</v>
      </c>
    </row>
    <row r="85" spans="1:21" ht="14.4" customHeight="1" x14ac:dyDescent="0.3">
      <c r="A85" s="737">
        <v>30</v>
      </c>
      <c r="B85" s="739" t="s">
        <v>506</v>
      </c>
      <c r="C85" s="739" t="s">
        <v>2871</v>
      </c>
      <c r="D85" s="740" t="s">
        <v>3768</v>
      </c>
      <c r="E85" s="741" t="s">
        <v>2881</v>
      </c>
      <c r="F85" s="739" t="s">
        <v>2868</v>
      </c>
      <c r="G85" s="739" t="s">
        <v>3030</v>
      </c>
      <c r="H85" s="739" t="s">
        <v>1843</v>
      </c>
      <c r="I85" s="739" t="s">
        <v>3031</v>
      </c>
      <c r="J85" s="739" t="s">
        <v>1882</v>
      </c>
      <c r="K85" s="739" t="s">
        <v>2706</v>
      </c>
      <c r="L85" s="742">
        <v>543.39</v>
      </c>
      <c r="M85" s="742">
        <v>2716.95</v>
      </c>
      <c r="N85" s="739">
        <v>5</v>
      </c>
      <c r="O85" s="743">
        <v>1.5</v>
      </c>
      <c r="P85" s="742"/>
      <c r="Q85" s="744">
        <v>0</v>
      </c>
      <c r="R85" s="739"/>
      <c r="S85" s="744">
        <v>0</v>
      </c>
      <c r="T85" s="743"/>
      <c r="U85" s="738">
        <v>0</v>
      </c>
    </row>
    <row r="86" spans="1:21" ht="14.4" customHeight="1" x14ac:dyDescent="0.3">
      <c r="A86" s="737">
        <v>30</v>
      </c>
      <c r="B86" s="739" t="s">
        <v>506</v>
      </c>
      <c r="C86" s="739" t="s">
        <v>2871</v>
      </c>
      <c r="D86" s="740" t="s">
        <v>3768</v>
      </c>
      <c r="E86" s="741" t="s">
        <v>2881</v>
      </c>
      <c r="F86" s="739" t="s">
        <v>2868</v>
      </c>
      <c r="G86" s="739" t="s">
        <v>3032</v>
      </c>
      <c r="H86" s="739" t="s">
        <v>1843</v>
      </c>
      <c r="I86" s="739" t="s">
        <v>2118</v>
      </c>
      <c r="J86" s="739" t="s">
        <v>2119</v>
      </c>
      <c r="K86" s="739" t="s">
        <v>1606</v>
      </c>
      <c r="L86" s="742">
        <v>31.09</v>
      </c>
      <c r="M86" s="742">
        <v>31.09</v>
      </c>
      <c r="N86" s="739">
        <v>1</v>
      </c>
      <c r="O86" s="743">
        <v>0.5</v>
      </c>
      <c r="P86" s="742"/>
      <c r="Q86" s="744">
        <v>0</v>
      </c>
      <c r="R86" s="739"/>
      <c r="S86" s="744">
        <v>0</v>
      </c>
      <c r="T86" s="743"/>
      <c r="U86" s="738">
        <v>0</v>
      </c>
    </row>
    <row r="87" spans="1:21" ht="14.4" customHeight="1" x14ac:dyDescent="0.3">
      <c r="A87" s="737">
        <v>30</v>
      </c>
      <c r="B87" s="739" t="s">
        <v>506</v>
      </c>
      <c r="C87" s="739" t="s">
        <v>2871</v>
      </c>
      <c r="D87" s="740" t="s">
        <v>3768</v>
      </c>
      <c r="E87" s="741" t="s">
        <v>2881</v>
      </c>
      <c r="F87" s="739" t="s">
        <v>2868</v>
      </c>
      <c r="G87" s="739" t="s">
        <v>2896</v>
      </c>
      <c r="H87" s="739" t="s">
        <v>1843</v>
      </c>
      <c r="I87" s="739" t="s">
        <v>2897</v>
      </c>
      <c r="J87" s="739" t="s">
        <v>556</v>
      </c>
      <c r="K87" s="739" t="s">
        <v>557</v>
      </c>
      <c r="L87" s="742">
        <v>28.81</v>
      </c>
      <c r="M87" s="742">
        <v>288.09999999999997</v>
      </c>
      <c r="N87" s="739">
        <v>10</v>
      </c>
      <c r="O87" s="743">
        <v>5.5</v>
      </c>
      <c r="P87" s="742"/>
      <c r="Q87" s="744">
        <v>0</v>
      </c>
      <c r="R87" s="739"/>
      <c r="S87" s="744">
        <v>0</v>
      </c>
      <c r="T87" s="743"/>
      <c r="U87" s="738">
        <v>0</v>
      </c>
    </row>
    <row r="88" spans="1:21" ht="14.4" customHeight="1" x14ac:dyDescent="0.3">
      <c r="A88" s="737">
        <v>30</v>
      </c>
      <c r="B88" s="739" t="s">
        <v>506</v>
      </c>
      <c r="C88" s="739" t="s">
        <v>2871</v>
      </c>
      <c r="D88" s="740" t="s">
        <v>3768</v>
      </c>
      <c r="E88" s="741" t="s">
        <v>2881</v>
      </c>
      <c r="F88" s="739" t="s">
        <v>2868</v>
      </c>
      <c r="G88" s="739" t="s">
        <v>3033</v>
      </c>
      <c r="H88" s="739" t="s">
        <v>1843</v>
      </c>
      <c r="I88" s="739" t="s">
        <v>2020</v>
      </c>
      <c r="J88" s="739" t="s">
        <v>2734</v>
      </c>
      <c r="K88" s="739" t="s">
        <v>1232</v>
      </c>
      <c r="L88" s="742">
        <v>87.41</v>
      </c>
      <c r="M88" s="742">
        <v>174.82</v>
      </c>
      <c r="N88" s="739">
        <v>2</v>
      </c>
      <c r="O88" s="743">
        <v>1.5</v>
      </c>
      <c r="P88" s="742">
        <v>87.41</v>
      </c>
      <c r="Q88" s="744">
        <v>0.5</v>
      </c>
      <c r="R88" s="739">
        <v>1</v>
      </c>
      <c r="S88" s="744">
        <v>0.5</v>
      </c>
      <c r="T88" s="743">
        <v>0.5</v>
      </c>
      <c r="U88" s="738">
        <v>0.33333333333333331</v>
      </c>
    </row>
    <row r="89" spans="1:21" ht="14.4" customHeight="1" x14ac:dyDescent="0.3">
      <c r="A89" s="737">
        <v>30</v>
      </c>
      <c r="B89" s="739" t="s">
        <v>506</v>
      </c>
      <c r="C89" s="739" t="s">
        <v>2871</v>
      </c>
      <c r="D89" s="740" t="s">
        <v>3768</v>
      </c>
      <c r="E89" s="741" t="s">
        <v>2881</v>
      </c>
      <c r="F89" s="739" t="s">
        <v>2868</v>
      </c>
      <c r="G89" s="739" t="s">
        <v>3033</v>
      </c>
      <c r="H89" s="739" t="s">
        <v>1843</v>
      </c>
      <c r="I89" s="739" t="s">
        <v>2163</v>
      </c>
      <c r="J89" s="739" t="s">
        <v>2036</v>
      </c>
      <c r="K89" s="739" t="s">
        <v>1188</v>
      </c>
      <c r="L89" s="742">
        <v>524.45000000000005</v>
      </c>
      <c r="M89" s="742">
        <v>524.45000000000005</v>
      </c>
      <c r="N89" s="739">
        <v>1</v>
      </c>
      <c r="O89" s="743">
        <v>0.5</v>
      </c>
      <c r="P89" s="742">
        <v>524.45000000000005</v>
      </c>
      <c r="Q89" s="744">
        <v>1</v>
      </c>
      <c r="R89" s="739">
        <v>1</v>
      </c>
      <c r="S89" s="744">
        <v>1</v>
      </c>
      <c r="T89" s="743">
        <v>0.5</v>
      </c>
      <c r="U89" s="738">
        <v>1</v>
      </c>
    </row>
    <row r="90" spans="1:21" ht="14.4" customHeight="1" x14ac:dyDescent="0.3">
      <c r="A90" s="737">
        <v>30</v>
      </c>
      <c r="B90" s="739" t="s">
        <v>506</v>
      </c>
      <c r="C90" s="739" t="s">
        <v>2871</v>
      </c>
      <c r="D90" s="740" t="s">
        <v>3768</v>
      </c>
      <c r="E90" s="741" t="s">
        <v>2881</v>
      </c>
      <c r="F90" s="739" t="s">
        <v>2868</v>
      </c>
      <c r="G90" s="739" t="s">
        <v>3034</v>
      </c>
      <c r="H90" s="739" t="s">
        <v>507</v>
      </c>
      <c r="I90" s="739" t="s">
        <v>3035</v>
      </c>
      <c r="J90" s="739" t="s">
        <v>3036</v>
      </c>
      <c r="K90" s="739" t="s">
        <v>3037</v>
      </c>
      <c r="L90" s="742">
        <v>0</v>
      </c>
      <c r="M90" s="742">
        <v>0</v>
      </c>
      <c r="N90" s="739">
        <v>1</v>
      </c>
      <c r="O90" s="743">
        <v>0.5</v>
      </c>
      <c r="P90" s="742"/>
      <c r="Q90" s="744"/>
      <c r="R90" s="739"/>
      <c r="S90" s="744">
        <v>0</v>
      </c>
      <c r="T90" s="743"/>
      <c r="U90" s="738">
        <v>0</v>
      </c>
    </row>
    <row r="91" spans="1:21" ht="14.4" customHeight="1" x14ac:dyDescent="0.3">
      <c r="A91" s="737">
        <v>30</v>
      </c>
      <c r="B91" s="739" t="s">
        <v>506</v>
      </c>
      <c r="C91" s="739" t="s">
        <v>2871</v>
      </c>
      <c r="D91" s="740" t="s">
        <v>3768</v>
      </c>
      <c r="E91" s="741" t="s">
        <v>2881</v>
      </c>
      <c r="F91" s="739" t="s">
        <v>2868</v>
      </c>
      <c r="G91" s="739" t="s">
        <v>3038</v>
      </c>
      <c r="H91" s="739" t="s">
        <v>1843</v>
      </c>
      <c r="I91" s="739" t="s">
        <v>1928</v>
      </c>
      <c r="J91" s="739" t="s">
        <v>2732</v>
      </c>
      <c r="K91" s="739" t="s">
        <v>1085</v>
      </c>
      <c r="L91" s="742">
        <v>48.27</v>
      </c>
      <c r="M91" s="742">
        <v>48.27</v>
      </c>
      <c r="N91" s="739">
        <v>1</v>
      </c>
      <c r="O91" s="743">
        <v>0.5</v>
      </c>
      <c r="P91" s="742"/>
      <c r="Q91" s="744">
        <v>0</v>
      </c>
      <c r="R91" s="739"/>
      <c r="S91" s="744">
        <v>0</v>
      </c>
      <c r="T91" s="743"/>
      <c r="U91" s="738">
        <v>0</v>
      </c>
    </row>
    <row r="92" spans="1:21" ht="14.4" customHeight="1" x14ac:dyDescent="0.3">
      <c r="A92" s="737">
        <v>30</v>
      </c>
      <c r="B92" s="739" t="s">
        <v>506</v>
      </c>
      <c r="C92" s="739" t="s">
        <v>2871</v>
      </c>
      <c r="D92" s="740" t="s">
        <v>3768</v>
      </c>
      <c r="E92" s="741" t="s">
        <v>2881</v>
      </c>
      <c r="F92" s="739" t="s">
        <v>2868</v>
      </c>
      <c r="G92" s="739" t="s">
        <v>3039</v>
      </c>
      <c r="H92" s="739" t="s">
        <v>507</v>
      </c>
      <c r="I92" s="739" t="s">
        <v>922</v>
      </c>
      <c r="J92" s="739" t="s">
        <v>923</v>
      </c>
      <c r="K92" s="739" t="s">
        <v>2836</v>
      </c>
      <c r="L92" s="742">
        <v>105.46</v>
      </c>
      <c r="M92" s="742">
        <v>105.46</v>
      </c>
      <c r="N92" s="739">
        <v>1</v>
      </c>
      <c r="O92" s="743">
        <v>0.5</v>
      </c>
      <c r="P92" s="742"/>
      <c r="Q92" s="744">
        <v>0</v>
      </c>
      <c r="R92" s="739"/>
      <c r="S92" s="744">
        <v>0</v>
      </c>
      <c r="T92" s="743"/>
      <c r="U92" s="738">
        <v>0</v>
      </c>
    </row>
    <row r="93" spans="1:21" ht="14.4" customHeight="1" x14ac:dyDescent="0.3">
      <c r="A93" s="737">
        <v>30</v>
      </c>
      <c r="B93" s="739" t="s">
        <v>506</v>
      </c>
      <c r="C93" s="739" t="s">
        <v>2871</v>
      </c>
      <c r="D93" s="740" t="s">
        <v>3768</v>
      </c>
      <c r="E93" s="741" t="s">
        <v>2881</v>
      </c>
      <c r="F93" s="739" t="s">
        <v>2868</v>
      </c>
      <c r="G93" s="739" t="s">
        <v>3040</v>
      </c>
      <c r="H93" s="739" t="s">
        <v>1843</v>
      </c>
      <c r="I93" s="739" t="s">
        <v>3041</v>
      </c>
      <c r="J93" s="739" t="s">
        <v>2247</v>
      </c>
      <c r="K93" s="739" t="s">
        <v>892</v>
      </c>
      <c r="L93" s="742">
        <v>117.73</v>
      </c>
      <c r="M93" s="742">
        <v>117.73</v>
      </c>
      <c r="N93" s="739">
        <v>1</v>
      </c>
      <c r="O93" s="743">
        <v>0.5</v>
      </c>
      <c r="P93" s="742">
        <v>117.73</v>
      </c>
      <c r="Q93" s="744">
        <v>1</v>
      </c>
      <c r="R93" s="739">
        <v>1</v>
      </c>
      <c r="S93" s="744">
        <v>1</v>
      </c>
      <c r="T93" s="743">
        <v>0.5</v>
      </c>
      <c r="U93" s="738">
        <v>1</v>
      </c>
    </row>
    <row r="94" spans="1:21" ht="14.4" customHeight="1" x14ac:dyDescent="0.3">
      <c r="A94" s="737">
        <v>30</v>
      </c>
      <c r="B94" s="739" t="s">
        <v>506</v>
      </c>
      <c r="C94" s="739" t="s">
        <v>2871</v>
      </c>
      <c r="D94" s="740" t="s">
        <v>3768</v>
      </c>
      <c r="E94" s="741" t="s">
        <v>2881</v>
      </c>
      <c r="F94" s="739" t="s">
        <v>2868</v>
      </c>
      <c r="G94" s="739" t="s">
        <v>3042</v>
      </c>
      <c r="H94" s="739" t="s">
        <v>507</v>
      </c>
      <c r="I94" s="739" t="s">
        <v>982</v>
      </c>
      <c r="J94" s="739" t="s">
        <v>3043</v>
      </c>
      <c r="K94" s="739" t="s">
        <v>3044</v>
      </c>
      <c r="L94" s="742">
        <v>0</v>
      </c>
      <c r="M94" s="742">
        <v>0</v>
      </c>
      <c r="N94" s="739">
        <v>1</v>
      </c>
      <c r="O94" s="743">
        <v>0.5</v>
      </c>
      <c r="P94" s="742"/>
      <c r="Q94" s="744"/>
      <c r="R94" s="739"/>
      <c r="S94" s="744">
        <v>0</v>
      </c>
      <c r="T94" s="743"/>
      <c r="U94" s="738">
        <v>0</v>
      </c>
    </row>
    <row r="95" spans="1:21" ht="14.4" customHeight="1" x14ac:dyDescent="0.3">
      <c r="A95" s="737">
        <v>30</v>
      </c>
      <c r="B95" s="739" t="s">
        <v>506</v>
      </c>
      <c r="C95" s="739" t="s">
        <v>2871</v>
      </c>
      <c r="D95" s="740" t="s">
        <v>3768</v>
      </c>
      <c r="E95" s="741" t="s">
        <v>2881</v>
      </c>
      <c r="F95" s="739" t="s">
        <v>2868</v>
      </c>
      <c r="G95" s="739" t="s">
        <v>3045</v>
      </c>
      <c r="H95" s="739" t="s">
        <v>507</v>
      </c>
      <c r="I95" s="739" t="s">
        <v>3046</v>
      </c>
      <c r="J95" s="739" t="s">
        <v>1235</v>
      </c>
      <c r="K95" s="739" t="s">
        <v>1236</v>
      </c>
      <c r="L95" s="742">
        <v>0</v>
      </c>
      <c r="M95" s="742">
        <v>0</v>
      </c>
      <c r="N95" s="739">
        <v>1</v>
      </c>
      <c r="O95" s="743">
        <v>0.5</v>
      </c>
      <c r="P95" s="742"/>
      <c r="Q95" s="744"/>
      <c r="R95" s="739"/>
      <c r="S95" s="744">
        <v>0</v>
      </c>
      <c r="T95" s="743"/>
      <c r="U95" s="738">
        <v>0</v>
      </c>
    </row>
    <row r="96" spans="1:21" ht="14.4" customHeight="1" x14ac:dyDescent="0.3">
      <c r="A96" s="737">
        <v>30</v>
      </c>
      <c r="B96" s="739" t="s">
        <v>506</v>
      </c>
      <c r="C96" s="739" t="s">
        <v>2871</v>
      </c>
      <c r="D96" s="740" t="s">
        <v>3768</v>
      </c>
      <c r="E96" s="741" t="s">
        <v>2881</v>
      </c>
      <c r="F96" s="739" t="s">
        <v>2868</v>
      </c>
      <c r="G96" s="739" t="s">
        <v>3047</v>
      </c>
      <c r="H96" s="739" t="s">
        <v>507</v>
      </c>
      <c r="I96" s="739" t="s">
        <v>826</v>
      </c>
      <c r="J96" s="739" t="s">
        <v>3048</v>
      </c>
      <c r="K96" s="739" t="s">
        <v>3049</v>
      </c>
      <c r="L96" s="742">
        <v>0</v>
      </c>
      <c r="M96" s="742">
        <v>0</v>
      </c>
      <c r="N96" s="739">
        <v>7</v>
      </c>
      <c r="O96" s="743">
        <v>4</v>
      </c>
      <c r="P96" s="742">
        <v>0</v>
      </c>
      <c r="Q96" s="744"/>
      <c r="R96" s="739">
        <v>1</v>
      </c>
      <c r="S96" s="744">
        <v>0.14285714285714285</v>
      </c>
      <c r="T96" s="743">
        <v>0.5</v>
      </c>
      <c r="U96" s="738">
        <v>0.125</v>
      </c>
    </row>
    <row r="97" spans="1:21" ht="14.4" customHeight="1" x14ac:dyDescent="0.3">
      <c r="A97" s="737">
        <v>30</v>
      </c>
      <c r="B97" s="739" t="s">
        <v>506</v>
      </c>
      <c r="C97" s="739" t="s">
        <v>2871</v>
      </c>
      <c r="D97" s="740" t="s">
        <v>3768</v>
      </c>
      <c r="E97" s="741" t="s">
        <v>2881</v>
      </c>
      <c r="F97" s="739" t="s">
        <v>2868</v>
      </c>
      <c r="G97" s="739" t="s">
        <v>2898</v>
      </c>
      <c r="H97" s="739" t="s">
        <v>507</v>
      </c>
      <c r="I97" s="739" t="s">
        <v>677</v>
      </c>
      <c r="J97" s="739" t="s">
        <v>678</v>
      </c>
      <c r="K97" s="739" t="s">
        <v>3050</v>
      </c>
      <c r="L97" s="742">
        <v>42.08</v>
      </c>
      <c r="M97" s="742">
        <v>84.16</v>
      </c>
      <c r="N97" s="739">
        <v>2</v>
      </c>
      <c r="O97" s="743">
        <v>1</v>
      </c>
      <c r="P97" s="742"/>
      <c r="Q97" s="744">
        <v>0</v>
      </c>
      <c r="R97" s="739"/>
      <c r="S97" s="744">
        <v>0</v>
      </c>
      <c r="T97" s="743"/>
      <c r="U97" s="738">
        <v>0</v>
      </c>
    </row>
    <row r="98" spans="1:21" ht="14.4" customHeight="1" x14ac:dyDescent="0.3">
      <c r="A98" s="737">
        <v>30</v>
      </c>
      <c r="B98" s="739" t="s">
        <v>506</v>
      </c>
      <c r="C98" s="739" t="s">
        <v>2871</v>
      </c>
      <c r="D98" s="740" t="s">
        <v>3768</v>
      </c>
      <c r="E98" s="741" t="s">
        <v>2881</v>
      </c>
      <c r="F98" s="739" t="s">
        <v>2868</v>
      </c>
      <c r="G98" s="739" t="s">
        <v>3051</v>
      </c>
      <c r="H98" s="739" t="s">
        <v>507</v>
      </c>
      <c r="I98" s="739" t="s">
        <v>978</v>
      </c>
      <c r="J98" s="739" t="s">
        <v>979</v>
      </c>
      <c r="K98" s="739" t="s">
        <v>3052</v>
      </c>
      <c r="L98" s="742">
        <v>657.67</v>
      </c>
      <c r="M98" s="742">
        <v>657.67</v>
      </c>
      <c r="N98" s="739">
        <v>1</v>
      </c>
      <c r="O98" s="743">
        <v>0.5</v>
      </c>
      <c r="P98" s="742"/>
      <c r="Q98" s="744">
        <v>0</v>
      </c>
      <c r="R98" s="739"/>
      <c r="S98" s="744">
        <v>0</v>
      </c>
      <c r="T98" s="743"/>
      <c r="U98" s="738">
        <v>0</v>
      </c>
    </row>
    <row r="99" spans="1:21" ht="14.4" customHeight="1" x14ac:dyDescent="0.3">
      <c r="A99" s="737">
        <v>30</v>
      </c>
      <c r="B99" s="739" t="s">
        <v>506</v>
      </c>
      <c r="C99" s="739" t="s">
        <v>2871</v>
      </c>
      <c r="D99" s="740" t="s">
        <v>3768</v>
      </c>
      <c r="E99" s="741" t="s">
        <v>2881</v>
      </c>
      <c r="F99" s="739" t="s">
        <v>2868</v>
      </c>
      <c r="G99" s="739" t="s">
        <v>3053</v>
      </c>
      <c r="H99" s="739" t="s">
        <v>507</v>
      </c>
      <c r="I99" s="739" t="s">
        <v>2385</v>
      </c>
      <c r="J99" s="739" t="s">
        <v>2382</v>
      </c>
      <c r="K99" s="739" t="s">
        <v>3054</v>
      </c>
      <c r="L99" s="742">
        <v>186.27</v>
      </c>
      <c r="M99" s="742">
        <v>186.27</v>
      </c>
      <c r="N99" s="739">
        <v>1</v>
      </c>
      <c r="O99" s="743">
        <v>1</v>
      </c>
      <c r="P99" s="742"/>
      <c r="Q99" s="744">
        <v>0</v>
      </c>
      <c r="R99" s="739"/>
      <c r="S99" s="744">
        <v>0</v>
      </c>
      <c r="T99" s="743"/>
      <c r="U99" s="738">
        <v>0</v>
      </c>
    </row>
    <row r="100" spans="1:21" ht="14.4" customHeight="1" x14ac:dyDescent="0.3">
      <c r="A100" s="737">
        <v>30</v>
      </c>
      <c r="B100" s="739" t="s">
        <v>506</v>
      </c>
      <c r="C100" s="739" t="s">
        <v>2871</v>
      </c>
      <c r="D100" s="740" t="s">
        <v>3768</v>
      </c>
      <c r="E100" s="741" t="s">
        <v>2881</v>
      </c>
      <c r="F100" s="739" t="s">
        <v>2868</v>
      </c>
      <c r="G100" s="739" t="s">
        <v>3055</v>
      </c>
      <c r="H100" s="739" t="s">
        <v>1843</v>
      </c>
      <c r="I100" s="739" t="s">
        <v>2070</v>
      </c>
      <c r="J100" s="739" t="s">
        <v>2071</v>
      </c>
      <c r="K100" s="739" t="s">
        <v>2072</v>
      </c>
      <c r="L100" s="742">
        <v>109.97</v>
      </c>
      <c r="M100" s="742">
        <v>109.97</v>
      </c>
      <c r="N100" s="739">
        <v>1</v>
      </c>
      <c r="O100" s="743">
        <v>0.5</v>
      </c>
      <c r="P100" s="742"/>
      <c r="Q100" s="744">
        <v>0</v>
      </c>
      <c r="R100" s="739"/>
      <c r="S100" s="744">
        <v>0</v>
      </c>
      <c r="T100" s="743"/>
      <c r="U100" s="738">
        <v>0</v>
      </c>
    </row>
    <row r="101" spans="1:21" ht="14.4" customHeight="1" x14ac:dyDescent="0.3">
      <c r="A101" s="737">
        <v>30</v>
      </c>
      <c r="B101" s="739" t="s">
        <v>506</v>
      </c>
      <c r="C101" s="739" t="s">
        <v>2871</v>
      </c>
      <c r="D101" s="740" t="s">
        <v>3768</v>
      </c>
      <c r="E101" s="741" t="s">
        <v>2881</v>
      </c>
      <c r="F101" s="739" t="s">
        <v>2868</v>
      </c>
      <c r="G101" s="739" t="s">
        <v>3055</v>
      </c>
      <c r="H101" s="739" t="s">
        <v>1843</v>
      </c>
      <c r="I101" s="739" t="s">
        <v>2070</v>
      </c>
      <c r="J101" s="739" t="s">
        <v>2071</v>
      </c>
      <c r="K101" s="739" t="s">
        <v>2072</v>
      </c>
      <c r="L101" s="742">
        <v>93.46</v>
      </c>
      <c r="M101" s="742">
        <v>93.46</v>
      </c>
      <c r="N101" s="739">
        <v>1</v>
      </c>
      <c r="O101" s="743">
        <v>0.5</v>
      </c>
      <c r="P101" s="742"/>
      <c r="Q101" s="744">
        <v>0</v>
      </c>
      <c r="R101" s="739"/>
      <c r="S101" s="744">
        <v>0</v>
      </c>
      <c r="T101" s="743"/>
      <c r="U101" s="738">
        <v>0</v>
      </c>
    </row>
    <row r="102" spans="1:21" ht="14.4" customHeight="1" x14ac:dyDescent="0.3">
      <c r="A102" s="737">
        <v>30</v>
      </c>
      <c r="B102" s="739" t="s">
        <v>506</v>
      </c>
      <c r="C102" s="739" t="s">
        <v>2871</v>
      </c>
      <c r="D102" s="740" t="s">
        <v>3768</v>
      </c>
      <c r="E102" s="741" t="s">
        <v>2881</v>
      </c>
      <c r="F102" s="739" t="s">
        <v>2868</v>
      </c>
      <c r="G102" s="739" t="s">
        <v>3056</v>
      </c>
      <c r="H102" s="739" t="s">
        <v>507</v>
      </c>
      <c r="I102" s="739" t="s">
        <v>3057</v>
      </c>
      <c r="J102" s="739" t="s">
        <v>1759</v>
      </c>
      <c r="K102" s="739" t="s">
        <v>3058</v>
      </c>
      <c r="L102" s="742">
        <v>0</v>
      </c>
      <c r="M102" s="742">
        <v>0</v>
      </c>
      <c r="N102" s="739">
        <v>1</v>
      </c>
      <c r="O102" s="743">
        <v>0.5</v>
      </c>
      <c r="P102" s="742"/>
      <c r="Q102" s="744"/>
      <c r="R102" s="739"/>
      <c r="S102" s="744">
        <v>0</v>
      </c>
      <c r="T102" s="743"/>
      <c r="U102" s="738">
        <v>0</v>
      </c>
    </row>
    <row r="103" spans="1:21" ht="14.4" customHeight="1" x14ac:dyDescent="0.3">
      <c r="A103" s="737">
        <v>30</v>
      </c>
      <c r="B103" s="739" t="s">
        <v>506</v>
      </c>
      <c r="C103" s="739" t="s">
        <v>2871</v>
      </c>
      <c r="D103" s="740" t="s">
        <v>3768</v>
      </c>
      <c r="E103" s="741" t="s">
        <v>2881</v>
      </c>
      <c r="F103" s="739" t="s">
        <v>2868</v>
      </c>
      <c r="G103" s="739" t="s">
        <v>3059</v>
      </c>
      <c r="H103" s="739" t="s">
        <v>507</v>
      </c>
      <c r="I103" s="739" t="s">
        <v>3060</v>
      </c>
      <c r="J103" s="739" t="s">
        <v>795</v>
      </c>
      <c r="K103" s="739" t="s">
        <v>2480</v>
      </c>
      <c r="L103" s="742">
        <v>0</v>
      </c>
      <c r="M103" s="742">
        <v>0</v>
      </c>
      <c r="N103" s="739">
        <v>1</v>
      </c>
      <c r="O103" s="743">
        <v>0.5</v>
      </c>
      <c r="P103" s="742"/>
      <c r="Q103" s="744"/>
      <c r="R103" s="739"/>
      <c r="S103" s="744">
        <v>0</v>
      </c>
      <c r="T103" s="743"/>
      <c r="U103" s="738">
        <v>0</v>
      </c>
    </row>
    <row r="104" spans="1:21" ht="14.4" customHeight="1" x14ac:dyDescent="0.3">
      <c r="A104" s="737">
        <v>30</v>
      </c>
      <c r="B104" s="739" t="s">
        <v>506</v>
      </c>
      <c r="C104" s="739" t="s">
        <v>2871</v>
      </c>
      <c r="D104" s="740" t="s">
        <v>3768</v>
      </c>
      <c r="E104" s="741" t="s">
        <v>2881</v>
      </c>
      <c r="F104" s="739" t="s">
        <v>2868</v>
      </c>
      <c r="G104" s="739" t="s">
        <v>3059</v>
      </c>
      <c r="H104" s="739" t="s">
        <v>507</v>
      </c>
      <c r="I104" s="739" t="s">
        <v>794</v>
      </c>
      <c r="J104" s="739" t="s">
        <v>795</v>
      </c>
      <c r="K104" s="739" t="s">
        <v>2903</v>
      </c>
      <c r="L104" s="742">
        <v>122.73</v>
      </c>
      <c r="M104" s="742">
        <v>122.73</v>
      </c>
      <c r="N104" s="739">
        <v>1</v>
      </c>
      <c r="O104" s="743">
        <v>0.5</v>
      </c>
      <c r="P104" s="742"/>
      <c r="Q104" s="744">
        <v>0</v>
      </c>
      <c r="R104" s="739"/>
      <c r="S104" s="744">
        <v>0</v>
      </c>
      <c r="T104" s="743"/>
      <c r="U104" s="738">
        <v>0</v>
      </c>
    </row>
    <row r="105" spans="1:21" ht="14.4" customHeight="1" x14ac:dyDescent="0.3">
      <c r="A105" s="737">
        <v>30</v>
      </c>
      <c r="B105" s="739" t="s">
        <v>506</v>
      </c>
      <c r="C105" s="739" t="s">
        <v>2871</v>
      </c>
      <c r="D105" s="740" t="s">
        <v>3768</v>
      </c>
      <c r="E105" s="741" t="s">
        <v>2881</v>
      </c>
      <c r="F105" s="739" t="s">
        <v>2868</v>
      </c>
      <c r="G105" s="739" t="s">
        <v>3061</v>
      </c>
      <c r="H105" s="739" t="s">
        <v>507</v>
      </c>
      <c r="I105" s="739" t="s">
        <v>1238</v>
      </c>
      <c r="J105" s="739" t="s">
        <v>1231</v>
      </c>
      <c r="K105" s="739" t="s">
        <v>3062</v>
      </c>
      <c r="L105" s="742">
        <v>33.549999999999997</v>
      </c>
      <c r="M105" s="742">
        <v>33.549999999999997</v>
      </c>
      <c r="N105" s="739">
        <v>1</v>
      </c>
      <c r="O105" s="743">
        <v>1</v>
      </c>
      <c r="P105" s="742"/>
      <c r="Q105" s="744">
        <v>0</v>
      </c>
      <c r="R105" s="739"/>
      <c r="S105" s="744">
        <v>0</v>
      </c>
      <c r="T105" s="743"/>
      <c r="U105" s="738">
        <v>0</v>
      </c>
    </row>
    <row r="106" spans="1:21" ht="14.4" customHeight="1" x14ac:dyDescent="0.3">
      <c r="A106" s="737">
        <v>30</v>
      </c>
      <c r="B106" s="739" t="s">
        <v>506</v>
      </c>
      <c r="C106" s="739" t="s">
        <v>2871</v>
      </c>
      <c r="D106" s="740" t="s">
        <v>3768</v>
      </c>
      <c r="E106" s="741" t="s">
        <v>2881</v>
      </c>
      <c r="F106" s="739" t="s">
        <v>2868</v>
      </c>
      <c r="G106" s="739" t="s">
        <v>3061</v>
      </c>
      <c r="H106" s="739" t="s">
        <v>507</v>
      </c>
      <c r="I106" s="739" t="s">
        <v>1230</v>
      </c>
      <c r="J106" s="739" t="s">
        <v>1231</v>
      </c>
      <c r="K106" s="739" t="s">
        <v>3063</v>
      </c>
      <c r="L106" s="742">
        <v>50.32</v>
      </c>
      <c r="M106" s="742">
        <v>50.32</v>
      </c>
      <c r="N106" s="739">
        <v>1</v>
      </c>
      <c r="O106" s="743">
        <v>0.5</v>
      </c>
      <c r="P106" s="742"/>
      <c r="Q106" s="744">
        <v>0</v>
      </c>
      <c r="R106" s="739"/>
      <c r="S106" s="744">
        <v>0</v>
      </c>
      <c r="T106" s="743"/>
      <c r="U106" s="738">
        <v>0</v>
      </c>
    </row>
    <row r="107" spans="1:21" ht="14.4" customHeight="1" x14ac:dyDescent="0.3">
      <c r="A107" s="737">
        <v>30</v>
      </c>
      <c r="B107" s="739" t="s">
        <v>506</v>
      </c>
      <c r="C107" s="739" t="s">
        <v>2871</v>
      </c>
      <c r="D107" s="740" t="s">
        <v>3768</v>
      </c>
      <c r="E107" s="741" t="s">
        <v>2881</v>
      </c>
      <c r="F107" s="739" t="s">
        <v>2868</v>
      </c>
      <c r="G107" s="739" t="s">
        <v>3064</v>
      </c>
      <c r="H107" s="739" t="s">
        <v>507</v>
      </c>
      <c r="I107" s="739" t="s">
        <v>3065</v>
      </c>
      <c r="J107" s="739" t="s">
        <v>773</v>
      </c>
      <c r="K107" s="739" t="s">
        <v>3066</v>
      </c>
      <c r="L107" s="742">
        <v>0</v>
      </c>
      <c r="M107" s="742">
        <v>0</v>
      </c>
      <c r="N107" s="739">
        <v>2</v>
      </c>
      <c r="O107" s="743">
        <v>1</v>
      </c>
      <c r="P107" s="742"/>
      <c r="Q107" s="744"/>
      <c r="R107" s="739"/>
      <c r="S107" s="744">
        <v>0</v>
      </c>
      <c r="T107" s="743"/>
      <c r="U107" s="738">
        <v>0</v>
      </c>
    </row>
    <row r="108" spans="1:21" ht="14.4" customHeight="1" x14ac:dyDescent="0.3">
      <c r="A108" s="737">
        <v>30</v>
      </c>
      <c r="B108" s="739" t="s">
        <v>506</v>
      </c>
      <c r="C108" s="739" t="s">
        <v>2871</v>
      </c>
      <c r="D108" s="740" t="s">
        <v>3768</v>
      </c>
      <c r="E108" s="741" t="s">
        <v>2881</v>
      </c>
      <c r="F108" s="739" t="s">
        <v>2868</v>
      </c>
      <c r="G108" s="739" t="s">
        <v>3067</v>
      </c>
      <c r="H108" s="739" t="s">
        <v>507</v>
      </c>
      <c r="I108" s="739" t="s">
        <v>1141</v>
      </c>
      <c r="J108" s="739" t="s">
        <v>1142</v>
      </c>
      <c r="K108" s="739" t="s">
        <v>1143</v>
      </c>
      <c r="L108" s="742">
        <v>140.46</v>
      </c>
      <c r="M108" s="742">
        <v>140.46</v>
      </c>
      <c r="N108" s="739">
        <v>1</v>
      </c>
      <c r="O108" s="743">
        <v>1</v>
      </c>
      <c r="P108" s="742"/>
      <c r="Q108" s="744">
        <v>0</v>
      </c>
      <c r="R108" s="739"/>
      <c r="S108" s="744">
        <v>0</v>
      </c>
      <c r="T108" s="743"/>
      <c r="U108" s="738">
        <v>0</v>
      </c>
    </row>
    <row r="109" spans="1:21" ht="14.4" customHeight="1" x14ac:dyDescent="0.3">
      <c r="A109" s="737">
        <v>30</v>
      </c>
      <c r="B109" s="739" t="s">
        <v>506</v>
      </c>
      <c r="C109" s="739" t="s">
        <v>2871</v>
      </c>
      <c r="D109" s="740" t="s">
        <v>3768</v>
      </c>
      <c r="E109" s="741" t="s">
        <v>2881</v>
      </c>
      <c r="F109" s="739" t="s">
        <v>2868</v>
      </c>
      <c r="G109" s="739" t="s">
        <v>3068</v>
      </c>
      <c r="H109" s="739" t="s">
        <v>507</v>
      </c>
      <c r="I109" s="739" t="s">
        <v>3069</v>
      </c>
      <c r="J109" s="739" t="s">
        <v>911</v>
      </c>
      <c r="K109" s="739" t="s">
        <v>912</v>
      </c>
      <c r="L109" s="742">
        <v>87.89</v>
      </c>
      <c r="M109" s="742">
        <v>87.89</v>
      </c>
      <c r="N109" s="739">
        <v>1</v>
      </c>
      <c r="O109" s="743">
        <v>0.5</v>
      </c>
      <c r="P109" s="742"/>
      <c r="Q109" s="744">
        <v>0</v>
      </c>
      <c r="R109" s="739"/>
      <c r="S109" s="744">
        <v>0</v>
      </c>
      <c r="T109" s="743"/>
      <c r="U109" s="738">
        <v>0</v>
      </c>
    </row>
    <row r="110" spans="1:21" ht="14.4" customHeight="1" x14ac:dyDescent="0.3">
      <c r="A110" s="737">
        <v>30</v>
      </c>
      <c r="B110" s="739" t="s">
        <v>506</v>
      </c>
      <c r="C110" s="739" t="s">
        <v>2871</v>
      </c>
      <c r="D110" s="740" t="s">
        <v>3768</v>
      </c>
      <c r="E110" s="741" t="s">
        <v>2881</v>
      </c>
      <c r="F110" s="739" t="s">
        <v>2868</v>
      </c>
      <c r="G110" s="739" t="s">
        <v>3070</v>
      </c>
      <c r="H110" s="739" t="s">
        <v>507</v>
      </c>
      <c r="I110" s="739" t="s">
        <v>1041</v>
      </c>
      <c r="J110" s="739" t="s">
        <v>1042</v>
      </c>
      <c r="K110" s="739" t="s">
        <v>1043</v>
      </c>
      <c r="L110" s="742">
        <v>43.61</v>
      </c>
      <c r="M110" s="742">
        <v>43.61</v>
      </c>
      <c r="N110" s="739">
        <v>1</v>
      </c>
      <c r="O110" s="743">
        <v>0.5</v>
      </c>
      <c r="P110" s="742"/>
      <c r="Q110" s="744">
        <v>0</v>
      </c>
      <c r="R110" s="739"/>
      <c r="S110" s="744">
        <v>0</v>
      </c>
      <c r="T110" s="743"/>
      <c r="U110" s="738">
        <v>0</v>
      </c>
    </row>
    <row r="111" spans="1:21" ht="14.4" customHeight="1" x14ac:dyDescent="0.3">
      <c r="A111" s="737">
        <v>30</v>
      </c>
      <c r="B111" s="739" t="s">
        <v>506</v>
      </c>
      <c r="C111" s="739" t="s">
        <v>2871</v>
      </c>
      <c r="D111" s="740" t="s">
        <v>3768</v>
      </c>
      <c r="E111" s="741" t="s">
        <v>2881</v>
      </c>
      <c r="F111" s="739" t="s">
        <v>2868</v>
      </c>
      <c r="G111" s="739" t="s">
        <v>3071</v>
      </c>
      <c r="H111" s="739" t="s">
        <v>1843</v>
      </c>
      <c r="I111" s="739" t="s">
        <v>3072</v>
      </c>
      <c r="J111" s="739" t="s">
        <v>3073</v>
      </c>
      <c r="K111" s="739" t="s">
        <v>3074</v>
      </c>
      <c r="L111" s="742">
        <v>251.52</v>
      </c>
      <c r="M111" s="742">
        <v>251.52</v>
      </c>
      <c r="N111" s="739">
        <v>1</v>
      </c>
      <c r="O111" s="743">
        <v>0.5</v>
      </c>
      <c r="P111" s="742"/>
      <c r="Q111" s="744">
        <v>0</v>
      </c>
      <c r="R111" s="739"/>
      <c r="S111" s="744">
        <v>0</v>
      </c>
      <c r="T111" s="743"/>
      <c r="U111" s="738">
        <v>0</v>
      </c>
    </row>
    <row r="112" spans="1:21" ht="14.4" customHeight="1" x14ac:dyDescent="0.3">
      <c r="A112" s="737">
        <v>30</v>
      </c>
      <c r="B112" s="739" t="s">
        <v>506</v>
      </c>
      <c r="C112" s="739" t="s">
        <v>2871</v>
      </c>
      <c r="D112" s="740" t="s">
        <v>3768</v>
      </c>
      <c r="E112" s="741" t="s">
        <v>2881</v>
      </c>
      <c r="F112" s="739" t="s">
        <v>2868</v>
      </c>
      <c r="G112" s="739" t="s">
        <v>3075</v>
      </c>
      <c r="H112" s="739" t="s">
        <v>1843</v>
      </c>
      <c r="I112" s="739" t="s">
        <v>1851</v>
      </c>
      <c r="J112" s="739" t="s">
        <v>1852</v>
      </c>
      <c r="K112" s="739" t="s">
        <v>3076</v>
      </c>
      <c r="L112" s="742">
        <v>0</v>
      </c>
      <c r="M112" s="742">
        <v>0</v>
      </c>
      <c r="N112" s="739">
        <v>1</v>
      </c>
      <c r="O112" s="743">
        <v>0.5</v>
      </c>
      <c r="P112" s="742"/>
      <c r="Q112" s="744"/>
      <c r="R112" s="739"/>
      <c r="S112" s="744">
        <v>0</v>
      </c>
      <c r="T112" s="743"/>
      <c r="U112" s="738">
        <v>0</v>
      </c>
    </row>
    <row r="113" spans="1:21" ht="14.4" customHeight="1" x14ac:dyDescent="0.3">
      <c r="A113" s="737">
        <v>30</v>
      </c>
      <c r="B113" s="739" t="s">
        <v>506</v>
      </c>
      <c r="C113" s="739" t="s">
        <v>2871</v>
      </c>
      <c r="D113" s="740" t="s">
        <v>3768</v>
      </c>
      <c r="E113" s="741" t="s">
        <v>2881</v>
      </c>
      <c r="F113" s="739" t="s">
        <v>2868</v>
      </c>
      <c r="G113" s="739" t="s">
        <v>3077</v>
      </c>
      <c r="H113" s="739" t="s">
        <v>1843</v>
      </c>
      <c r="I113" s="739" t="s">
        <v>2260</v>
      </c>
      <c r="J113" s="739" t="s">
        <v>2261</v>
      </c>
      <c r="K113" s="739" t="s">
        <v>2711</v>
      </c>
      <c r="L113" s="742">
        <v>792.3</v>
      </c>
      <c r="M113" s="742">
        <v>792.3</v>
      </c>
      <c r="N113" s="739">
        <v>1</v>
      </c>
      <c r="O113" s="743">
        <v>1</v>
      </c>
      <c r="P113" s="742"/>
      <c r="Q113" s="744">
        <v>0</v>
      </c>
      <c r="R113" s="739"/>
      <c r="S113" s="744">
        <v>0</v>
      </c>
      <c r="T113" s="743"/>
      <c r="U113" s="738">
        <v>0</v>
      </c>
    </row>
    <row r="114" spans="1:21" ht="14.4" customHeight="1" x14ac:dyDescent="0.3">
      <c r="A114" s="737">
        <v>30</v>
      </c>
      <c r="B114" s="739" t="s">
        <v>506</v>
      </c>
      <c r="C114" s="739" t="s">
        <v>2871</v>
      </c>
      <c r="D114" s="740" t="s">
        <v>3768</v>
      </c>
      <c r="E114" s="741" t="s">
        <v>2881</v>
      </c>
      <c r="F114" s="739" t="s">
        <v>2868</v>
      </c>
      <c r="G114" s="739" t="s">
        <v>3078</v>
      </c>
      <c r="H114" s="739" t="s">
        <v>1843</v>
      </c>
      <c r="I114" s="739" t="s">
        <v>1958</v>
      </c>
      <c r="J114" s="739" t="s">
        <v>1959</v>
      </c>
      <c r="K114" s="739" t="s">
        <v>1960</v>
      </c>
      <c r="L114" s="742">
        <v>53.57</v>
      </c>
      <c r="M114" s="742">
        <v>53.57</v>
      </c>
      <c r="N114" s="739">
        <v>1</v>
      </c>
      <c r="O114" s="743">
        <v>0.5</v>
      </c>
      <c r="P114" s="742"/>
      <c r="Q114" s="744">
        <v>0</v>
      </c>
      <c r="R114" s="739"/>
      <c r="S114" s="744">
        <v>0</v>
      </c>
      <c r="T114" s="743"/>
      <c r="U114" s="738">
        <v>0</v>
      </c>
    </row>
    <row r="115" spans="1:21" ht="14.4" customHeight="1" x14ac:dyDescent="0.3">
      <c r="A115" s="737">
        <v>30</v>
      </c>
      <c r="B115" s="739" t="s">
        <v>506</v>
      </c>
      <c r="C115" s="739" t="s">
        <v>2871</v>
      </c>
      <c r="D115" s="740" t="s">
        <v>3768</v>
      </c>
      <c r="E115" s="741" t="s">
        <v>2881</v>
      </c>
      <c r="F115" s="739" t="s">
        <v>2868</v>
      </c>
      <c r="G115" s="739" t="s">
        <v>3078</v>
      </c>
      <c r="H115" s="739" t="s">
        <v>1843</v>
      </c>
      <c r="I115" s="739" t="s">
        <v>2178</v>
      </c>
      <c r="J115" s="739" t="s">
        <v>1959</v>
      </c>
      <c r="K115" s="739" t="s">
        <v>2179</v>
      </c>
      <c r="L115" s="742">
        <v>133.94</v>
      </c>
      <c r="M115" s="742">
        <v>133.94</v>
      </c>
      <c r="N115" s="739">
        <v>1</v>
      </c>
      <c r="O115" s="743">
        <v>0.5</v>
      </c>
      <c r="P115" s="742">
        <v>133.94</v>
      </c>
      <c r="Q115" s="744">
        <v>1</v>
      </c>
      <c r="R115" s="739">
        <v>1</v>
      </c>
      <c r="S115" s="744">
        <v>1</v>
      </c>
      <c r="T115" s="743">
        <v>0.5</v>
      </c>
      <c r="U115" s="738">
        <v>1</v>
      </c>
    </row>
    <row r="116" spans="1:21" ht="14.4" customHeight="1" x14ac:dyDescent="0.3">
      <c r="A116" s="737">
        <v>30</v>
      </c>
      <c r="B116" s="739" t="s">
        <v>506</v>
      </c>
      <c r="C116" s="739" t="s">
        <v>2871</v>
      </c>
      <c r="D116" s="740" t="s">
        <v>3768</v>
      </c>
      <c r="E116" s="741" t="s">
        <v>2881</v>
      </c>
      <c r="F116" s="739" t="s">
        <v>2869</v>
      </c>
      <c r="G116" s="739" t="s">
        <v>3079</v>
      </c>
      <c r="H116" s="739" t="s">
        <v>507</v>
      </c>
      <c r="I116" s="739" t="s">
        <v>3080</v>
      </c>
      <c r="J116" s="739" t="s">
        <v>3081</v>
      </c>
      <c r="K116" s="739"/>
      <c r="L116" s="742">
        <v>0</v>
      </c>
      <c r="M116" s="742">
        <v>0</v>
      </c>
      <c r="N116" s="739">
        <v>1</v>
      </c>
      <c r="O116" s="743">
        <v>1</v>
      </c>
      <c r="P116" s="742"/>
      <c r="Q116" s="744"/>
      <c r="R116" s="739"/>
      <c r="S116" s="744">
        <v>0</v>
      </c>
      <c r="T116" s="743"/>
      <c r="U116" s="738">
        <v>0</v>
      </c>
    </row>
    <row r="117" spans="1:21" ht="14.4" customHeight="1" x14ac:dyDescent="0.3">
      <c r="A117" s="737">
        <v>30</v>
      </c>
      <c r="B117" s="739" t="s">
        <v>506</v>
      </c>
      <c r="C117" s="739" t="s">
        <v>2871</v>
      </c>
      <c r="D117" s="740" t="s">
        <v>3768</v>
      </c>
      <c r="E117" s="741" t="s">
        <v>2881</v>
      </c>
      <c r="F117" s="739" t="s">
        <v>2869</v>
      </c>
      <c r="G117" s="739" t="s">
        <v>3079</v>
      </c>
      <c r="H117" s="739" t="s">
        <v>507</v>
      </c>
      <c r="I117" s="739" t="s">
        <v>3082</v>
      </c>
      <c r="J117" s="739" t="s">
        <v>3081</v>
      </c>
      <c r="K117" s="739"/>
      <c r="L117" s="742">
        <v>0</v>
      </c>
      <c r="M117" s="742">
        <v>0</v>
      </c>
      <c r="N117" s="739">
        <v>1</v>
      </c>
      <c r="O117" s="743">
        <v>1</v>
      </c>
      <c r="P117" s="742">
        <v>0</v>
      </c>
      <c r="Q117" s="744"/>
      <c r="R117" s="739">
        <v>1</v>
      </c>
      <c r="S117" s="744">
        <v>1</v>
      </c>
      <c r="T117" s="743">
        <v>1</v>
      </c>
      <c r="U117" s="738">
        <v>1</v>
      </c>
    </row>
    <row r="118" spans="1:21" ht="14.4" customHeight="1" x14ac:dyDescent="0.3">
      <c r="A118" s="737">
        <v>30</v>
      </c>
      <c r="B118" s="739" t="s">
        <v>506</v>
      </c>
      <c r="C118" s="739" t="s">
        <v>2871</v>
      </c>
      <c r="D118" s="740" t="s">
        <v>3768</v>
      </c>
      <c r="E118" s="741" t="s">
        <v>2881</v>
      </c>
      <c r="F118" s="739" t="s">
        <v>2869</v>
      </c>
      <c r="G118" s="739" t="s">
        <v>3079</v>
      </c>
      <c r="H118" s="739" t="s">
        <v>507</v>
      </c>
      <c r="I118" s="739" t="s">
        <v>3083</v>
      </c>
      <c r="J118" s="739" t="s">
        <v>3081</v>
      </c>
      <c r="K118" s="739"/>
      <c r="L118" s="742">
        <v>0</v>
      </c>
      <c r="M118" s="742">
        <v>0</v>
      </c>
      <c r="N118" s="739">
        <v>1</v>
      </c>
      <c r="O118" s="743">
        <v>1</v>
      </c>
      <c r="P118" s="742">
        <v>0</v>
      </c>
      <c r="Q118" s="744"/>
      <c r="R118" s="739">
        <v>1</v>
      </c>
      <c r="S118" s="744">
        <v>1</v>
      </c>
      <c r="T118" s="743">
        <v>1</v>
      </c>
      <c r="U118" s="738">
        <v>1</v>
      </c>
    </row>
    <row r="119" spans="1:21" ht="14.4" customHeight="1" x14ac:dyDescent="0.3">
      <c r="A119" s="737">
        <v>30</v>
      </c>
      <c r="B119" s="739" t="s">
        <v>506</v>
      </c>
      <c r="C119" s="739" t="s">
        <v>2871</v>
      </c>
      <c r="D119" s="740" t="s">
        <v>3768</v>
      </c>
      <c r="E119" s="741" t="s">
        <v>2881</v>
      </c>
      <c r="F119" s="739" t="s">
        <v>2870</v>
      </c>
      <c r="G119" s="739" t="s">
        <v>3084</v>
      </c>
      <c r="H119" s="739" t="s">
        <v>507</v>
      </c>
      <c r="I119" s="739" t="s">
        <v>3085</v>
      </c>
      <c r="J119" s="739" t="s">
        <v>3086</v>
      </c>
      <c r="K119" s="739" t="s">
        <v>3087</v>
      </c>
      <c r="L119" s="742">
        <v>4000</v>
      </c>
      <c r="M119" s="742">
        <v>4000</v>
      </c>
      <c r="N119" s="739">
        <v>1</v>
      </c>
      <c r="O119" s="743">
        <v>1</v>
      </c>
      <c r="P119" s="742"/>
      <c r="Q119" s="744">
        <v>0</v>
      </c>
      <c r="R119" s="739"/>
      <c r="S119" s="744">
        <v>0</v>
      </c>
      <c r="T119" s="743"/>
      <c r="U119" s="738">
        <v>0</v>
      </c>
    </row>
    <row r="120" spans="1:21" ht="14.4" customHeight="1" x14ac:dyDescent="0.3">
      <c r="A120" s="737">
        <v>30</v>
      </c>
      <c r="B120" s="739" t="s">
        <v>506</v>
      </c>
      <c r="C120" s="739" t="s">
        <v>2871</v>
      </c>
      <c r="D120" s="740" t="s">
        <v>3768</v>
      </c>
      <c r="E120" s="741" t="s">
        <v>2882</v>
      </c>
      <c r="F120" s="739" t="s">
        <v>2868</v>
      </c>
      <c r="G120" s="739" t="s">
        <v>2901</v>
      </c>
      <c r="H120" s="739" t="s">
        <v>507</v>
      </c>
      <c r="I120" s="739" t="s">
        <v>1061</v>
      </c>
      <c r="J120" s="739" t="s">
        <v>1062</v>
      </c>
      <c r="K120" s="739" t="s">
        <v>1063</v>
      </c>
      <c r="L120" s="742">
        <v>72.55</v>
      </c>
      <c r="M120" s="742">
        <v>145.1</v>
      </c>
      <c r="N120" s="739">
        <v>2</v>
      </c>
      <c r="O120" s="743">
        <v>1</v>
      </c>
      <c r="P120" s="742">
        <v>145.1</v>
      </c>
      <c r="Q120" s="744">
        <v>1</v>
      </c>
      <c r="R120" s="739">
        <v>2</v>
      </c>
      <c r="S120" s="744">
        <v>1</v>
      </c>
      <c r="T120" s="743">
        <v>1</v>
      </c>
      <c r="U120" s="738">
        <v>1</v>
      </c>
    </row>
    <row r="121" spans="1:21" ht="14.4" customHeight="1" x14ac:dyDescent="0.3">
      <c r="A121" s="737">
        <v>30</v>
      </c>
      <c r="B121" s="739" t="s">
        <v>506</v>
      </c>
      <c r="C121" s="739" t="s">
        <v>2871</v>
      </c>
      <c r="D121" s="740" t="s">
        <v>3768</v>
      </c>
      <c r="E121" s="741" t="s">
        <v>2882</v>
      </c>
      <c r="F121" s="739" t="s">
        <v>2868</v>
      </c>
      <c r="G121" s="739" t="s">
        <v>2901</v>
      </c>
      <c r="H121" s="739" t="s">
        <v>507</v>
      </c>
      <c r="I121" s="739" t="s">
        <v>639</v>
      </c>
      <c r="J121" s="739" t="s">
        <v>640</v>
      </c>
      <c r="K121" s="739" t="s">
        <v>3088</v>
      </c>
      <c r="L121" s="742">
        <v>65.28</v>
      </c>
      <c r="M121" s="742">
        <v>65.28</v>
      </c>
      <c r="N121" s="739">
        <v>1</v>
      </c>
      <c r="O121" s="743">
        <v>0.5</v>
      </c>
      <c r="P121" s="742"/>
      <c r="Q121" s="744">
        <v>0</v>
      </c>
      <c r="R121" s="739"/>
      <c r="S121" s="744">
        <v>0</v>
      </c>
      <c r="T121" s="743"/>
      <c r="U121" s="738">
        <v>0</v>
      </c>
    </row>
    <row r="122" spans="1:21" ht="14.4" customHeight="1" x14ac:dyDescent="0.3">
      <c r="A122" s="737">
        <v>30</v>
      </c>
      <c r="B122" s="739" t="s">
        <v>506</v>
      </c>
      <c r="C122" s="739" t="s">
        <v>2871</v>
      </c>
      <c r="D122" s="740" t="s">
        <v>3768</v>
      </c>
      <c r="E122" s="741" t="s">
        <v>2882</v>
      </c>
      <c r="F122" s="739" t="s">
        <v>2868</v>
      </c>
      <c r="G122" s="739" t="s">
        <v>2901</v>
      </c>
      <c r="H122" s="739" t="s">
        <v>507</v>
      </c>
      <c r="I122" s="739" t="s">
        <v>665</v>
      </c>
      <c r="J122" s="739" t="s">
        <v>2902</v>
      </c>
      <c r="K122" s="739" t="s">
        <v>2903</v>
      </c>
      <c r="L122" s="742">
        <v>36.270000000000003</v>
      </c>
      <c r="M122" s="742">
        <v>36.270000000000003</v>
      </c>
      <c r="N122" s="739">
        <v>1</v>
      </c>
      <c r="O122" s="743">
        <v>0.5</v>
      </c>
      <c r="P122" s="742"/>
      <c r="Q122" s="744">
        <v>0</v>
      </c>
      <c r="R122" s="739"/>
      <c r="S122" s="744">
        <v>0</v>
      </c>
      <c r="T122" s="743"/>
      <c r="U122" s="738">
        <v>0</v>
      </c>
    </row>
    <row r="123" spans="1:21" ht="14.4" customHeight="1" x14ac:dyDescent="0.3">
      <c r="A123" s="737">
        <v>30</v>
      </c>
      <c r="B123" s="739" t="s">
        <v>506</v>
      </c>
      <c r="C123" s="739" t="s">
        <v>2871</v>
      </c>
      <c r="D123" s="740" t="s">
        <v>3768</v>
      </c>
      <c r="E123" s="741" t="s">
        <v>2882</v>
      </c>
      <c r="F123" s="739" t="s">
        <v>2868</v>
      </c>
      <c r="G123" s="739" t="s">
        <v>2904</v>
      </c>
      <c r="H123" s="739" t="s">
        <v>1843</v>
      </c>
      <c r="I123" s="739" t="s">
        <v>1980</v>
      </c>
      <c r="J123" s="739" t="s">
        <v>2831</v>
      </c>
      <c r="K123" s="739" t="s">
        <v>2832</v>
      </c>
      <c r="L123" s="742">
        <v>4.7</v>
      </c>
      <c r="M123" s="742">
        <v>9.4</v>
      </c>
      <c r="N123" s="739">
        <v>2</v>
      </c>
      <c r="O123" s="743">
        <v>1</v>
      </c>
      <c r="P123" s="742"/>
      <c r="Q123" s="744">
        <v>0</v>
      </c>
      <c r="R123" s="739"/>
      <c r="S123" s="744">
        <v>0</v>
      </c>
      <c r="T123" s="743"/>
      <c r="U123" s="738">
        <v>0</v>
      </c>
    </row>
    <row r="124" spans="1:21" ht="14.4" customHeight="1" x14ac:dyDescent="0.3">
      <c r="A124" s="737">
        <v>30</v>
      </c>
      <c r="B124" s="739" t="s">
        <v>506</v>
      </c>
      <c r="C124" s="739" t="s">
        <v>2871</v>
      </c>
      <c r="D124" s="740" t="s">
        <v>3768</v>
      </c>
      <c r="E124" s="741" t="s">
        <v>2882</v>
      </c>
      <c r="F124" s="739" t="s">
        <v>2868</v>
      </c>
      <c r="G124" s="739" t="s">
        <v>3089</v>
      </c>
      <c r="H124" s="739" t="s">
        <v>1843</v>
      </c>
      <c r="I124" s="739" t="s">
        <v>3090</v>
      </c>
      <c r="J124" s="739" t="s">
        <v>1868</v>
      </c>
      <c r="K124" s="739" t="s">
        <v>3091</v>
      </c>
      <c r="L124" s="742">
        <v>72</v>
      </c>
      <c r="M124" s="742">
        <v>72</v>
      </c>
      <c r="N124" s="739">
        <v>1</v>
      </c>
      <c r="O124" s="743">
        <v>0.5</v>
      </c>
      <c r="P124" s="742">
        <v>72</v>
      </c>
      <c r="Q124" s="744">
        <v>1</v>
      </c>
      <c r="R124" s="739">
        <v>1</v>
      </c>
      <c r="S124" s="744">
        <v>1</v>
      </c>
      <c r="T124" s="743">
        <v>0.5</v>
      </c>
      <c r="U124" s="738">
        <v>1</v>
      </c>
    </row>
    <row r="125" spans="1:21" ht="14.4" customHeight="1" x14ac:dyDescent="0.3">
      <c r="A125" s="737">
        <v>30</v>
      </c>
      <c r="B125" s="739" t="s">
        <v>506</v>
      </c>
      <c r="C125" s="739" t="s">
        <v>2871</v>
      </c>
      <c r="D125" s="740" t="s">
        <v>3768</v>
      </c>
      <c r="E125" s="741" t="s">
        <v>2882</v>
      </c>
      <c r="F125" s="739" t="s">
        <v>2868</v>
      </c>
      <c r="G125" s="739" t="s">
        <v>2905</v>
      </c>
      <c r="H125" s="739" t="s">
        <v>507</v>
      </c>
      <c r="I125" s="739" t="s">
        <v>3092</v>
      </c>
      <c r="J125" s="739" t="s">
        <v>2907</v>
      </c>
      <c r="K125" s="739" t="s">
        <v>1860</v>
      </c>
      <c r="L125" s="742">
        <v>62.18</v>
      </c>
      <c r="M125" s="742">
        <v>62.18</v>
      </c>
      <c r="N125" s="739">
        <v>1</v>
      </c>
      <c r="O125" s="743">
        <v>0.5</v>
      </c>
      <c r="P125" s="742"/>
      <c r="Q125" s="744">
        <v>0</v>
      </c>
      <c r="R125" s="739"/>
      <c r="S125" s="744">
        <v>0</v>
      </c>
      <c r="T125" s="743"/>
      <c r="U125" s="738">
        <v>0</v>
      </c>
    </row>
    <row r="126" spans="1:21" ht="14.4" customHeight="1" x14ac:dyDescent="0.3">
      <c r="A126" s="737">
        <v>30</v>
      </c>
      <c r="B126" s="739" t="s">
        <v>506</v>
      </c>
      <c r="C126" s="739" t="s">
        <v>2871</v>
      </c>
      <c r="D126" s="740" t="s">
        <v>3768</v>
      </c>
      <c r="E126" s="741" t="s">
        <v>2882</v>
      </c>
      <c r="F126" s="739" t="s">
        <v>2868</v>
      </c>
      <c r="G126" s="739" t="s">
        <v>2890</v>
      </c>
      <c r="H126" s="739" t="s">
        <v>1843</v>
      </c>
      <c r="I126" s="739" t="s">
        <v>3093</v>
      </c>
      <c r="J126" s="739" t="s">
        <v>3094</v>
      </c>
      <c r="K126" s="739" t="s">
        <v>1036</v>
      </c>
      <c r="L126" s="742">
        <v>117.73</v>
      </c>
      <c r="M126" s="742">
        <v>117.73</v>
      </c>
      <c r="N126" s="739">
        <v>1</v>
      </c>
      <c r="O126" s="743">
        <v>0.5</v>
      </c>
      <c r="P126" s="742"/>
      <c r="Q126" s="744">
        <v>0</v>
      </c>
      <c r="R126" s="739"/>
      <c r="S126" s="744">
        <v>0</v>
      </c>
      <c r="T126" s="743"/>
      <c r="U126" s="738">
        <v>0</v>
      </c>
    </row>
    <row r="127" spans="1:21" ht="14.4" customHeight="1" x14ac:dyDescent="0.3">
      <c r="A127" s="737">
        <v>30</v>
      </c>
      <c r="B127" s="739" t="s">
        <v>506</v>
      </c>
      <c r="C127" s="739" t="s">
        <v>2871</v>
      </c>
      <c r="D127" s="740" t="s">
        <v>3768</v>
      </c>
      <c r="E127" s="741" t="s">
        <v>2882</v>
      </c>
      <c r="F127" s="739" t="s">
        <v>2868</v>
      </c>
      <c r="G127" s="739" t="s">
        <v>2912</v>
      </c>
      <c r="H127" s="739" t="s">
        <v>1843</v>
      </c>
      <c r="I127" s="739" t="s">
        <v>1961</v>
      </c>
      <c r="J127" s="739" t="s">
        <v>1962</v>
      </c>
      <c r="K127" s="739" t="s">
        <v>1963</v>
      </c>
      <c r="L127" s="742">
        <v>155.69999999999999</v>
      </c>
      <c r="M127" s="742">
        <v>311.39999999999998</v>
      </c>
      <c r="N127" s="739">
        <v>2</v>
      </c>
      <c r="O127" s="743">
        <v>1</v>
      </c>
      <c r="P127" s="742">
        <v>155.69999999999999</v>
      </c>
      <c r="Q127" s="744">
        <v>0.5</v>
      </c>
      <c r="R127" s="739">
        <v>1</v>
      </c>
      <c r="S127" s="744">
        <v>0.5</v>
      </c>
      <c r="T127" s="743">
        <v>0.5</v>
      </c>
      <c r="U127" s="738">
        <v>0.5</v>
      </c>
    </row>
    <row r="128" spans="1:21" ht="14.4" customHeight="1" x14ac:dyDescent="0.3">
      <c r="A128" s="737">
        <v>30</v>
      </c>
      <c r="B128" s="739" t="s">
        <v>506</v>
      </c>
      <c r="C128" s="739" t="s">
        <v>2871</v>
      </c>
      <c r="D128" s="740" t="s">
        <v>3768</v>
      </c>
      <c r="E128" s="741" t="s">
        <v>2882</v>
      </c>
      <c r="F128" s="739" t="s">
        <v>2868</v>
      </c>
      <c r="G128" s="739" t="s">
        <v>2914</v>
      </c>
      <c r="H128" s="739" t="s">
        <v>1843</v>
      </c>
      <c r="I128" s="739" t="s">
        <v>1905</v>
      </c>
      <c r="J128" s="739" t="s">
        <v>1906</v>
      </c>
      <c r="K128" s="739" t="s">
        <v>1377</v>
      </c>
      <c r="L128" s="742">
        <v>35.11</v>
      </c>
      <c r="M128" s="742">
        <v>70.22</v>
      </c>
      <c r="N128" s="739">
        <v>2</v>
      </c>
      <c r="O128" s="743">
        <v>1</v>
      </c>
      <c r="P128" s="742"/>
      <c r="Q128" s="744">
        <v>0</v>
      </c>
      <c r="R128" s="739"/>
      <c r="S128" s="744">
        <v>0</v>
      </c>
      <c r="T128" s="743"/>
      <c r="U128" s="738">
        <v>0</v>
      </c>
    </row>
    <row r="129" spans="1:21" ht="14.4" customHeight="1" x14ac:dyDescent="0.3">
      <c r="A129" s="737">
        <v>30</v>
      </c>
      <c r="B129" s="739" t="s">
        <v>506</v>
      </c>
      <c r="C129" s="739" t="s">
        <v>2871</v>
      </c>
      <c r="D129" s="740" t="s">
        <v>3768</v>
      </c>
      <c r="E129" s="741" t="s">
        <v>2882</v>
      </c>
      <c r="F129" s="739" t="s">
        <v>2868</v>
      </c>
      <c r="G129" s="739" t="s">
        <v>3095</v>
      </c>
      <c r="H129" s="739" t="s">
        <v>1843</v>
      </c>
      <c r="I129" s="739" t="s">
        <v>1864</v>
      </c>
      <c r="J129" s="739" t="s">
        <v>2725</v>
      </c>
      <c r="K129" s="739" t="s">
        <v>1232</v>
      </c>
      <c r="L129" s="742">
        <v>57.83</v>
      </c>
      <c r="M129" s="742">
        <v>57.83</v>
      </c>
      <c r="N129" s="739">
        <v>1</v>
      </c>
      <c r="O129" s="743">
        <v>0.5</v>
      </c>
      <c r="P129" s="742"/>
      <c r="Q129" s="744">
        <v>0</v>
      </c>
      <c r="R129" s="739"/>
      <c r="S129" s="744">
        <v>0</v>
      </c>
      <c r="T129" s="743"/>
      <c r="U129" s="738">
        <v>0</v>
      </c>
    </row>
    <row r="130" spans="1:21" ht="14.4" customHeight="1" x14ac:dyDescent="0.3">
      <c r="A130" s="737">
        <v>30</v>
      </c>
      <c r="B130" s="739" t="s">
        <v>506</v>
      </c>
      <c r="C130" s="739" t="s">
        <v>2871</v>
      </c>
      <c r="D130" s="740" t="s">
        <v>3768</v>
      </c>
      <c r="E130" s="741" t="s">
        <v>2882</v>
      </c>
      <c r="F130" s="739" t="s">
        <v>2868</v>
      </c>
      <c r="G130" s="739" t="s">
        <v>3096</v>
      </c>
      <c r="H130" s="739" t="s">
        <v>507</v>
      </c>
      <c r="I130" s="739" t="s">
        <v>934</v>
      </c>
      <c r="J130" s="739" t="s">
        <v>3097</v>
      </c>
      <c r="K130" s="739" t="s">
        <v>3098</v>
      </c>
      <c r="L130" s="742">
        <v>0</v>
      </c>
      <c r="M130" s="742">
        <v>0</v>
      </c>
      <c r="N130" s="739">
        <v>1</v>
      </c>
      <c r="O130" s="743">
        <v>1</v>
      </c>
      <c r="P130" s="742"/>
      <c r="Q130" s="744"/>
      <c r="R130" s="739"/>
      <c r="S130" s="744">
        <v>0</v>
      </c>
      <c r="T130" s="743"/>
      <c r="U130" s="738">
        <v>0</v>
      </c>
    </row>
    <row r="131" spans="1:21" ht="14.4" customHeight="1" x14ac:dyDescent="0.3">
      <c r="A131" s="737">
        <v>30</v>
      </c>
      <c r="B131" s="739" t="s">
        <v>506</v>
      </c>
      <c r="C131" s="739" t="s">
        <v>2871</v>
      </c>
      <c r="D131" s="740" t="s">
        <v>3768</v>
      </c>
      <c r="E131" s="741" t="s">
        <v>2882</v>
      </c>
      <c r="F131" s="739" t="s">
        <v>2868</v>
      </c>
      <c r="G131" s="739" t="s">
        <v>3099</v>
      </c>
      <c r="H131" s="739" t="s">
        <v>507</v>
      </c>
      <c r="I131" s="739" t="s">
        <v>1601</v>
      </c>
      <c r="J131" s="739" t="s">
        <v>1602</v>
      </c>
      <c r="K131" s="739" t="s">
        <v>1603</v>
      </c>
      <c r="L131" s="742">
        <v>0</v>
      </c>
      <c r="M131" s="742">
        <v>0</v>
      </c>
      <c r="N131" s="739">
        <v>1</v>
      </c>
      <c r="O131" s="743">
        <v>0.5</v>
      </c>
      <c r="P131" s="742">
        <v>0</v>
      </c>
      <c r="Q131" s="744"/>
      <c r="R131" s="739">
        <v>1</v>
      </c>
      <c r="S131" s="744">
        <v>1</v>
      </c>
      <c r="T131" s="743">
        <v>0.5</v>
      </c>
      <c r="U131" s="738">
        <v>1</v>
      </c>
    </row>
    <row r="132" spans="1:21" ht="14.4" customHeight="1" x14ac:dyDescent="0.3">
      <c r="A132" s="737">
        <v>30</v>
      </c>
      <c r="B132" s="739" t="s">
        <v>506</v>
      </c>
      <c r="C132" s="739" t="s">
        <v>2871</v>
      </c>
      <c r="D132" s="740" t="s">
        <v>3768</v>
      </c>
      <c r="E132" s="741" t="s">
        <v>2882</v>
      </c>
      <c r="F132" s="739" t="s">
        <v>2868</v>
      </c>
      <c r="G132" s="739" t="s">
        <v>3100</v>
      </c>
      <c r="H132" s="739" t="s">
        <v>507</v>
      </c>
      <c r="I132" s="739" t="s">
        <v>3101</v>
      </c>
      <c r="J132" s="739" t="s">
        <v>3102</v>
      </c>
      <c r="K132" s="739" t="s">
        <v>3103</v>
      </c>
      <c r="L132" s="742">
        <v>0</v>
      </c>
      <c r="M132" s="742">
        <v>0</v>
      </c>
      <c r="N132" s="739">
        <v>1</v>
      </c>
      <c r="O132" s="743">
        <v>0.5</v>
      </c>
      <c r="P132" s="742">
        <v>0</v>
      </c>
      <c r="Q132" s="744"/>
      <c r="R132" s="739">
        <v>1</v>
      </c>
      <c r="S132" s="744">
        <v>1</v>
      </c>
      <c r="T132" s="743">
        <v>0.5</v>
      </c>
      <c r="U132" s="738">
        <v>1</v>
      </c>
    </row>
    <row r="133" spans="1:21" ht="14.4" customHeight="1" x14ac:dyDescent="0.3">
      <c r="A133" s="737">
        <v>30</v>
      </c>
      <c r="B133" s="739" t="s">
        <v>506</v>
      </c>
      <c r="C133" s="739" t="s">
        <v>2871</v>
      </c>
      <c r="D133" s="740" t="s">
        <v>3768</v>
      </c>
      <c r="E133" s="741" t="s">
        <v>2882</v>
      </c>
      <c r="F133" s="739" t="s">
        <v>2868</v>
      </c>
      <c r="G133" s="739" t="s">
        <v>3104</v>
      </c>
      <c r="H133" s="739" t="s">
        <v>1843</v>
      </c>
      <c r="I133" s="739" t="s">
        <v>2056</v>
      </c>
      <c r="J133" s="739" t="s">
        <v>2057</v>
      </c>
      <c r="K133" s="739" t="s">
        <v>892</v>
      </c>
      <c r="L133" s="742">
        <v>65.989999999999995</v>
      </c>
      <c r="M133" s="742">
        <v>65.989999999999995</v>
      </c>
      <c r="N133" s="739">
        <v>1</v>
      </c>
      <c r="O133" s="743">
        <v>0.5</v>
      </c>
      <c r="P133" s="742"/>
      <c r="Q133" s="744">
        <v>0</v>
      </c>
      <c r="R133" s="739"/>
      <c r="S133" s="744">
        <v>0</v>
      </c>
      <c r="T133" s="743"/>
      <c r="U133" s="738">
        <v>0</v>
      </c>
    </row>
    <row r="134" spans="1:21" ht="14.4" customHeight="1" x14ac:dyDescent="0.3">
      <c r="A134" s="737">
        <v>30</v>
      </c>
      <c r="B134" s="739" t="s">
        <v>506</v>
      </c>
      <c r="C134" s="739" t="s">
        <v>2871</v>
      </c>
      <c r="D134" s="740" t="s">
        <v>3768</v>
      </c>
      <c r="E134" s="741" t="s">
        <v>2882</v>
      </c>
      <c r="F134" s="739" t="s">
        <v>2868</v>
      </c>
      <c r="G134" s="739" t="s">
        <v>3104</v>
      </c>
      <c r="H134" s="739" t="s">
        <v>1843</v>
      </c>
      <c r="I134" s="739" t="s">
        <v>2165</v>
      </c>
      <c r="J134" s="739" t="s">
        <v>2166</v>
      </c>
      <c r="K134" s="739" t="s">
        <v>1036</v>
      </c>
      <c r="L134" s="742">
        <v>132</v>
      </c>
      <c r="M134" s="742">
        <v>264</v>
      </c>
      <c r="N134" s="739">
        <v>2</v>
      </c>
      <c r="O134" s="743">
        <v>1</v>
      </c>
      <c r="P134" s="742">
        <v>132</v>
      </c>
      <c r="Q134" s="744">
        <v>0.5</v>
      </c>
      <c r="R134" s="739">
        <v>1</v>
      </c>
      <c r="S134" s="744">
        <v>0.5</v>
      </c>
      <c r="T134" s="743">
        <v>0.5</v>
      </c>
      <c r="U134" s="738">
        <v>0.5</v>
      </c>
    </row>
    <row r="135" spans="1:21" ht="14.4" customHeight="1" x14ac:dyDescent="0.3">
      <c r="A135" s="737">
        <v>30</v>
      </c>
      <c r="B135" s="739" t="s">
        <v>506</v>
      </c>
      <c r="C135" s="739" t="s">
        <v>2871</v>
      </c>
      <c r="D135" s="740" t="s">
        <v>3768</v>
      </c>
      <c r="E135" s="741" t="s">
        <v>2882</v>
      </c>
      <c r="F135" s="739" t="s">
        <v>2868</v>
      </c>
      <c r="G135" s="739" t="s">
        <v>3105</v>
      </c>
      <c r="H135" s="739" t="s">
        <v>507</v>
      </c>
      <c r="I135" s="739" t="s">
        <v>632</v>
      </c>
      <c r="J135" s="739" t="s">
        <v>633</v>
      </c>
      <c r="K135" s="739" t="s">
        <v>820</v>
      </c>
      <c r="L135" s="742">
        <v>0</v>
      </c>
      <c r="M135" s="742">
        <v>0</v>
      </c>
      <c r="N135" s="739">
        <v>2</v>
      </c>
      <c r="O135" s="743">
        <v>1.5</v>
      </c>
      <c r="P135" s="742">
        <v>0</v>
      </c>
      <c r="Q135" s="744"/>
      <c r="R135" s="739">
        <v>1</v>
      </c>
      <c r="S135" s="744">
        <v>0.5</v>
      </c>
      <c r="T135" s="743">
        <v>1</v>
      </c>
      <c r="U135" s="738">
        <v>0.66666666666666663</v>
      </c>
    </row>
    <row r="136" spans="1:21" ht="14.4" customHeight="1" x14ac:dyDescent="0.3">
      <c r="A136" s="737">
        <v>30</v>
      </c>
      <c r="B136" s="739" t="s">
        <v>506</v>
      </c>
      <c r="C136" s="739" t="s">
        <v>2871</v>
      </c>
      <c r="D136" s="740" t="s">
        <v>3768</v>
      </c>
      <c r="E136" s="741" t="s">
        <v>2882</v>
      </c>
      <c r="F136" s="739" t="s">
        <v>2868</v>
      </c>
      <c r="G136" s="739" t="s">
        <v>2918</v>
      </c>
      <c r="H136" s="739" t="s">
        <v>507</v>
      </c>
      <c r="I136" s="739" t="s">
        <v>914</v>
      </c>
      <c r="J136" s="739" t="s">
        <v>2919</v>
      </c>
      <c r="K136" s="739" t="s">
        <v>2920</v>
      </c>
      <c r="L136" s="742">
        <v>23.72</v>
      </c>
      <c r="M136" s="742">
        <v>47.44</v>
      </c>
      <c r="N136" s="739">
        <v>2</v>
      </c>
      <c r="O136" s="743">
        <v>1</v>
      </c>
      <c r="P136" s="742">
        <v>23.72</v>
      </c>
      <c r="Q136" s="744">
        <v>0.5</v>
      </c>
      <c r="R136" s="739">
        <v>1</v>
      </c>
      <c r="S136" s="744">
        <v>0.5</v>
      </c>
      <c r="T136" s="743">
        <v>0.5</v>
      </c>
      <c r="U136" s="738">
        <v>0.5</v>
      </c>
    </row>
    <row r="137" spans="1:21" ht="14.4" customHeight="1" x14ac:dyDescent="0.3">
      <c r="A137" s="737">
        <v>30</v>
      </c>
      <c r="B137" s="739" t="s">
        <v>506</v>
      </c>
      <c r="C137" s="739" t="s">
        <v>2871</v>
      </c>
      <c r="D137" s="740" t="s">
        <v>3768</v>
      </c>
      <c r="E137" s="741" t="s">
        <v>2882</v>
      </c>
      <c r="F137" s="739" t="s">
        <v>2868</v>
      </c>
      <c r="G137" s="739" t="s">
        <v>2921</v>
      </c>
      <c r="H137" s="739" t="s">
        <v>507</v>
      </c>
      <c r="I137" s="739" t="s">
        <v>715</v>
      </c>
      <c r="J137" s="739" t="s">
        <v>716</v>
      </c>
      <c r="K137" s="739" t="s">
        <v>2922</v>
      </c>
      <c r="L137" s="742">
        <v>91.11</v>
      </c>
      <c r="M137" s="742">
        <v>273.33</v>
      </c>
      <c r="N137" s="739">
        <v>3</v>
      </c>
      <c r="O137" s="743">
        <v>1.5</v>
      </c>
      <c r="P137" s="742"/>
      <c r="Q137" s="744">
        <v>0</v>
      </c>
      <c r="R137" s="739"/>
      <c r="S137" s="744">
        <v>0</v>
      </c>
      <c r="T137" s="743"/>
      <c r="U137" s="738">
        <v>0</v>
      </c>
    </row>
    <row r="138" spans="1:21" ht="14.4" customHeight="1" x14ac:dyDescent="0.3">
      <c r="A138" s="737">
        <v>30</v>
      </c>
      <c r="B138" s="739" t="s">
        <v>506</v>
      </c>
      <c r="C138" s="739" t="s">
        <v>2871</v>
      </c>
      <c r="D138" s="740" t="s">
        <v>3768</v>
      </c>
      <c r="E138" s="741" t="s">
        <v>2882</v>
      </c>
      <c r="F138" s="739" t="s">
        <v>2868</v>
      </c>
      <c r="G138" s="739" t="s">
        <v>2921</v>
      </c>
      <c r="H138" s="739" t="s">
        <v>507</v>
      </c>
      <c r="I138" s="739" t="s">
        <v>994</v>
      </c>
      <c r="J138" s="739" t="s">
        <v>716</v>
      </c>
      <c r="K138" s="739" t="s">
        <v>2923</v>
      </c>
      <c r="L138" s="742">
        <v>45.56</v>
      </c>
      <c r="M138" s="742">
        <v>91.12</v>
      </c>
      <c r="N138" s="739">
        <v>2</v>
      </c>
      <c r="O138" s="743">
        <v>1</v>
      </c>
      <c r="P138" s="742">
        <v>45.56</v>
      </c>
      <c r="Q138" s="744">
        <v>0.5</v>
      </c>
      <c r="R138" s="739">
        <v>1</v>
      </c>
      <c r="S138" s="744">
        <v>0.5</v>
      </c>
      <c r="T138" s="743">
        <v>0.5</v>
      </c>
      <c r="U138" s="738">
        <v>0.5</v>
      </c>
    </row>
    <row r="139" spans="1:21" ht="14.4" customHeight="1" x14ac:dyDescent="0.3">
      <c r="A139" s="737">
        <v>30</v>
      </c>
      <c r="B139" s="739" t="s">
        <v>506</v>
      </c>
      <c r="C139" s="739" t="s">
        <v>2871</v>
      </c>
      <c r="D139" s="740" t="s">
        <v>3768</v>
      </c>
      <c r="E139" s="741" t="s">
        <v>2882</v>
      </c>
      <c r="F139" s="739" t="s">
        <v>2868</v>
      </c>
      <c r="G139" s="739" t="s">
        <v>3106</v>
      </c>
      <c r="H139" s="739" t="s">
        <v>507</v>
      </c>
      <c r="I139" s="739" t="s">
        <v>3107</v>
      </c>
      <c r="J139" s="739" t="s">
        <v>3108</v>
      </c>
      <c r="K139" s="739" t="s">
        <v>3109</v>
      </c>
      <c r="L139" s="742">
        <v>264.23</v>
      </c>
      <c r="M139" s="742">
        <v>264.23</v>
      </c>
      <c r="N139" s="739">
        <v>1</v>
      </c>
      <c r="O139" s="743">
        <v>0.5</v>
      </c>
      <c r="P139" s="742"/>
      <c r="Q139" s="744">
        <v>0</v>
      </c>
      <c r="R139" s="739"/>
      <c r="S139" s="744">
        <v>0</v>
      </c>
      <c r="T139" s="743"/>
      <c r="U139" s="738">
        <v>0</v>
      </c>
    </row>
    <row r="140" spans="1:21" ht="14.4" customHeight="1" x14ac:dyDescent="0.3">
      <c r="A140" s="737">
        <v>30</v>
      </c>
      <c r="B140" s="739" t="s">
        <v>506</v>
      </c>
      <c r="C140" s="739" t="s">
        <v>2871</v>
      </c>
      <c r="D140" s="740" t="s">
        <v>3768</v>
      </c>
      <c r="E140" s="741" t="s">
        <v>2882</v>
      </c>
      <c r="F140" s="739" t="s">
        <v>2868</v>
      </c>
      <c r="G140" s="739" t="s">
        <v>3110</v>
      </c>
      <c r="H140" s="739" t="s">
        <v>1843</v>
      </c>
      <c r="I140" s="739" t="s">
        <v>2068</v>
      </c>
      <c r="J140" s="739" t="s">
        <v>2069</v>
      </c>
      <c r="K140" s="739" t="s">
        <v>2719</v>
      </c>
      <c r="L140" s="742">
        <v>131.54</v>
      </c>
      <c r="M140" s="742">
        <v>131.54</v>
      </c>
      <c r="N140" s="739">
        <v>1</v>
      </c>
      <c r="O140" s="743">
        <v>1</v>
      </c>
      <c r="P140" s="742"/>
      <c r="Q140" s="744">
        <v>0</v>
      </c>
      <c r="R140" s="739"/>
      <c r="S140" s="744">
        <v>0</v>
      </c>
      <c r="T140" s="743"/>
      <c r="U140" s="738">
        <v>0</v>
      </c>
    </row>
    <row r="141" spans="1:21" ht="14.4" customHeight="1" x14ac:dyDescent="0.3">
      <c r="A141" s="737">
        <v>30</v>
      </c>
      <c r="B141" s="739" t="s">
        <v>506</v>
      </c>
      <c r="C141" s="739" t="s">
        <v>2871</v>
      </c>
      <c r="D141" s="740" t="s">
        <v>3768</v>
      </c>
      <c r="E141" s="741" t="s">
        <v>2882</v>
      </c>
      <c r="F141" s="739" t="s">
        <v>2868</v>
      </c>
      <c r="G141" s="739" t="s">
        <v>3111</v>
      </c>
      <c r="H141" s="739" t="s">
        <v>1843</v>
      </c>
      <c r="I141" s="739" t="s">
        <v>2115</v>
      </c>
      <c r="J141" s="739" t="s">
        <v>2116</v>
      </c>
      <c r="K141" s="739" t="s">
        <v>892</v>
      </c>
      <c r="L141" s="742">
        <v>132</v>
      </c>
      <c r="M141" s="742">
        <v>132</v>
      </c>
      <c r="N141" s="739">
        <v>1</v>
      </c>
      <c r="O141" s="743">
        <v>0.5</v>
      </c>
      <c r="P141" s="742"/>
      <c r="Q141" s="744">
        <v>0</v>
      </c>
      <c r="R141" s="739"/>
      <c r="S141" s="744">
        <v>0</v>
      </c>
      <c r="T141" s="743"/>
      <c r="U141" s="738">
        <v>0</v>
      </c>
    </row>
    <row r="142" spans="1:21" ht="14.4" customHeight="1" x14ac:dyDescent="0.3">
      <c r="A142" s="737">
        <v>30</v>
      </c>
      <c r="B142" s="739" t="s">
        <v>506</v>
      </c>
      <c r="C142" s="739" t="s">
        <v>2871</v>
      </c>
      <c r="D142" s="740" t="s">
        <v>3768</v>
      </c>
      <c r="E142" s="741" t="s">
        <v>2882</v>
      </c>
      <c r="F142" s="739" t="s">
        <v>2868</v>
      </c>
      <c r="G142" s="739" t="s">
        <v>2891</v>
      </c>
      <c r="H142" s="739" t="s">
        <v>507</v>
      </c>
      <c r="I142" s="739" t="s">
        <v>833</v>
      </c>
      <c r="J142" s="739" t="s">
        <v>834</v>
      </c>
      <c r="K142" s="739" t="s">
        <v>3112</v>
      </c>
      <c r="L142" s="742">
        <v>58.97</v>
      </c>
      <c r="M142" s="742">
        <v>58.97</v>
      </c>
      <c r="N142" s="739">
        <v>1</v>
      </c>
      <c r="O142" s="743">
        <v>0.5</v>
      </c>
      <c r="P142" s="742"/>
      <c r="Q142" s="744">
        <v>0</v>
      </c>
      <c r="R142" s="739"/>
      <c r="S142" s="744">
        <v>0</v>
      </c>
      <c r="T142" s="743"/>
      <c r="U142" s="738">
        <v>0</v>
      </c>
    </row>
    <row r="143" spans="1:21" ht="14.4" customHeight="1" x14ac:dyDescent="0.3">
      <c r="A143" s="737">
        <v>30</v>
      </c>
      <c r="B143" s="739" t="s">
        <v>506</v>
      </c>
      <c r="C143" s="739" t="s">
        <v>2871</v>
      </c>
      <c r="D143" s="740" t="s">
        <v>3768</v>
      </c>
      <c r="E143" s="741" t="s">
        <v>2882</v>
      </c>
      <c r="F143" s="739" t="s">
        <v>2868</v>
      </c>
      <c r="G143" s="739" t="s">
        <v>2891</v>
      </c>
      <c r="H143" s="739" t="s">
        <v>507</v>
      </c>
      <c r="I143" s="739" t="s">
        <v>837</v>
      </c>
      <c r="J143" s="739" t="s">
        <v>834</v>
      </c>
      <c r="K143" s="739" t="s">
        <v>3113</v>
      </c>
      <c r="L143" s="742">
        <v>98.29</v>
      </c>
      <c r="M143" s="742">
        <v>98.29</v>
      </c>
      <c r="N143" s="739">
        <v>1</v>
      </c>
      <c r="O143" s="743">
        <v>0.5</v>
      </c>
      <c r="P143" s="742"/>
      <c r="Q143" s="744">
        <v>0</v>
      </c>
      <c r="R143" s="739"/>
      <c r="S143" s="744">
        <v>0</v>
      </c>
      <c r="T143" s="743"/>
      <c r="U143" s="738">
        <v>0</v>
      </c>
    </row>
    <row r="144" spans="1:21" ht="14.4" customHeight="1" x14ac:dyDescent="0.3">
      <c r="A144" s="737">
        <v>30</v>
      </c>
      <c r="B144" s="739" t="s">
        <v>506</v>
      </c>
      <c r="C144" s="739" t="s">
        <v>2871</v>
      </c>
      <c r="D144" s="740" t="s">
        <v>3768</v>
      </c>
      <c r="E144" s="741" t="s">
        <v>2882</v>
      </c>
      <c r="F144" s="739" t="s">
        <v>2868</v>
      </c>
      <c r="G144" s="739" t="s">
        <v>2891</v>
      </c>
      <c r="H144" s="739" t="s">
        <v>507</v>
      </c>
      <c r="I144" s="739" t="s">
        <v>997</v>
      </c>
      <c r="J144" s="739" t="s">
        <v>2893</v>
      </c>
      <c r="K144" s="739" t="s">
        <v>2943</v>
      </c>
      <c r="L144" s="742">
        <v>63.7</v>
      </c>
      <c r="M144" s="742">
        <v>318.5</v>
      </c>
      <c r="N144" s="739">
        <v>5</v>
      </c>
      <c r="O144" s="743">
        <v>2.5</v>
      </c>
      <c r="P144" s="742">
        <v>63.7</v>
      </c>
      <c r="Q144" s="744">
        <v>0.2</v>
      </c>
      <c r="R144" s="739">
        <v>1</v>
      </c>
      <c r="S144" s="744">
        <v>0.2</v>
      </c>
      <c r="T144" s="743">
        <v>0.5</v>
      </c>
      <c r="U144" s="738">
        <v>0.2</v>
      </c>
    </row>
    <row r="145" spans="1:21" ht="14.4" customHeight="1" x14ac:dyDescent="0.3">
      <c r="A145" s="737">
        <v>30</v>
      </c>
      <c r="B145" s="739" t="s">
        <v>506</v>
      </c>
      <c r="C145" s="739" t="s">
        <v>2871</v>
      </c>
      <c r="D145" s="740" t="s">
        <v>3768</v>
      </c>
      <c r="E145" s="741" t="s">
        <v>2882</v>
      </c>
      <c r="F145" s="739" t="s">
        <v>2868</v>
      </c>
      <c r="G145" s="739" t="s">
        <v>3114</v>
      </c>
      <c r="H145" s="739" t="s">
        <v>1843</v>
      </c>
      <c r="I145" s="739" t="s">
        <v>1972</v>
      </c>
      <c r="J145" s="739" t="s">
        <v>1977</v>
      </c>
      <c r="K145" s="739" t="s">
        <v>2825</v>
      </c>
      <c r="L145" s="742">
        <v>424.24</v>
      </c>
      <c r="M145" s="742">
        <v>848.48</v>
      </c>
      <c r="N145" s="739">
        <v>2</v>
      </c>
      <c r="O145" s="743">
        <v>1</v>
      </c>
      <c r="P145" s="742"/>
      <c r="Q145" s="744">
        <v>0</v>
      </c>
      <c r="R145" s="739"/>
      <c r="S145" s="744">
        <v>0</v>
      </c>
      <c r="T145" s="743"/>
      <c r="U145" s="738">
        <v>0</v>
      </c>
    </row>
    <row r="146" spans="1:21" ht="14.4" customHeight="1" x14ac:dyDescent="0.3">
      <c r="A146" s="737">
        <v>30</v>
      </c>
      <c r="B146" s="739" t="s">
        <v>506</v>
      </c>
      <c r="C146" s="739" t="s">
        <v>2871</v>
      </c>
      <c r="D146" s="740" t="s">
        <v>3768</v>
      </c>
      <c r="E146" s="741" t="s">
        <v>2882</v>
      </c>
      <c r="F146" s="739" t="s">
        <v>2868</v>
      </c>
      <c r="G146" s="739" t="s">
        <v>3114</v>
      </c>
      <c r="H146" s="739" t="s">
        <v>1843</v>
      </c>
      <c r="I146" s="739" t="s">
        <v>1976</v>
      </c>
      <c r="J146" s="739" t="s">
        <v>1977</v>
      </c>
      <c r="K146" s="739" t="s">
        <v>1978</v>
      </c>
      <c r="L146" s="742">
        <v>848.49</v>
      </c>
      <c r="M146" s="742">
        <v>848.49</v>
      </c>
      <c r="N146" s="739">
        <v>1</v>
      </c>
      <c r="O146" s="743">
        <v>0.5</v>
      </c>
      <c r="P146" s="742"/>
      <c r="Q146" s="744">
        <v>0</v>
      </c>
      <c r="R146" s="739"/>
      <c r="S146" s="744">
        <v>0</v>
      </c>
      <c r="T146" s="743"/>
      <c r="U146" s="738">
        <v>0</v>
      </c>
    </row>
    <row r="147" spans="1:21" ht="14.4" customHeight="1" x14ac:dyDescent="0.3">
      <c r="A147" s="737">
        <v>30</v>
      </c>
      <c r="B147" s="739" t="s">
        <v>506</v>
      </c>
      <c r="C147" s="739" t="s">
        <v>2871</v>
      </c>
      <c r="D147" s="740" t="s">
        <v>3768</v>
      </c>
      <c r="E147" s="741" t="s">
        <v>2882</v>
      </c>
      <c r="F147" s="739" t="s">
        <v>2868</v>
      </c>
      <c r="G147" s="739" t="s">
        <v>3115</v>
      </c>
      <c r="H147" s="739" t="s">
        <v>507</v>
      </c>
      <c r="I147" s="739" t="s">
        <v>3116</v>
      </c>
      <c r="J147" s="739" t="s">
        <v>3117</v>
      </c>
      <c r="K147" s="739" t="s">
        <v>3118</v>
      </c>
      <c r="L147" s="742">
        <v>84.39</v>
      </c>
      <c r="M147" s="742">
        <v>84.39</v>
      </c>
      <c r="N147" s="739">
        <v>1</v>
      </c>
      <c r="O147" s="743">
        <v>0.5</v>
      </c>
      <c r="P147" s="742">
        <v>84.39</v>
      </c>
      <c r="Q147" s="744">
        <v>1</v>
      </c>
      <c r="R147" s="739">
        <v>1</v>
      </c>
      <c r="S147" s="744">
        <v>1</v>
      </c>
      <c r="T147" s="743">
        <v>0.5</v>
      </c>
      <c r="U147" s="738">
        <v>1</v>
      </c>
    </row>
    <row r="148" spans="1:21" ht="14.4" customHeight="1" x14ac:dyDescent="0.3">
      <c r="A148" s="737">
        <v>30</v>
      </c>
      <c r="B148" s="739" t="s">
        <v>506</v>
      </c>
      <c r="C148" s="739" t="s">
        <v>2871</v>
      </c>
      <c r="D148" s="740" t="s">
        <v>3768</v>
      </c>
      <c r="E148" s="741" t="s">
        <v>2882</v>
      </c>
      <c r="F148" s="739" t="s">
        <v>2868</v>
      </c>
      <c r="G148" s="739" t="s">
        <v>2947</v>
      </c>
      <c r="H148" s="739" t="s">
        <v>507</v>
      </c>
      <c r="I148" s="739" t="s">
        <v>1049</v>
      </c>
      <c r="J148" s="739" t="s">
        <v>1050</v>
      </c>
      <c r="K148" s="739" t="s">
        <v>1051</v>
      </c>
      <c r="L148" s="742">
        <v>33</v>
      </c>
      <c r="M148" s="742">
        <v>33</v>
      </c>
      <c r="N148" s="739">
        <v>1</v>
      </c>
      <c r="O148" s="743">
        <v>0.5</v>
      </c>
      <c r="P148" s="742"/>
      <c r="Q148" s="744">
        <v>0</v>
      </c>
      <c r="R148" s="739"/>
      <c r="S148" s="744">
        <v>0</v>
      </c>
      <c r="T148" s="743"/>
      <c r="U148" s="738">
        <v>0</v>
      </c>
    </row>
    <row r="149" spans="1:21" ht="14.4" customHeight="1" x14ac:dyDescent="0.3">
      <c r="A149" s="737">
        <v>30</v>
      </c>
      <c r="B149" s="739" t="s">
        <v>506</v>
      </c>
      <c r="C149" s="739" t="s">
        <v>2871</v>
      </c>
      <c r="D149" s="740" t="s">
        <v>3768</v>
      </c>
      <c r="E149" s="741" t="s">
        <v>2882</v>
      </c>
      <c r="F149" s="739" t="s">
        <v>2868</v>
      </c>
      <c r="G149" s="739" t="s">
        <v>2947</v>
      </c>
      <c r="H149" s="739" t="s">
        <v>507</v>
      </c>
      <c r="I149" s="739" t="s">
        <v>731</v>
      </c>
      <c r="J149" s="739" t="s">
        <v>732</v>
      </c>
      <c r="K149" s="739" t="s">
        <v>3119</v>
      </c>
      <c r="L149" s="742">
        <v>55.01</v>
      </c>
      <c r="M149" s="742">
        <v>110.02</v>
      </c>
      <c r="N149" s="739">
        <v>2</v>
      </c>
      <c r="O149" s="743">
        <v>1</v>
      </c>
      <c r="P149" s="742"/>
      <c r="Q149" s="744">
        <v>0</v>
      </c>
      <c r="R149" s="739"/>
      <c r="S149" s="744">
        <v>0</v>
      </c>
      <c r="T149" s="743"/>
      <c r="U149" s="738">
        <v>0</v>
      </c>
    </row>
    <row r="150" spans="1:21" ht="14.4" customHeight="1" x14ac:dyDescent="0.3">
      <c r="A150" s="737">
        <v>30</v>
      </c>
      <c r="B150" s="739" t="s">
        <v>506</v>
      </c>
      <c r="C150" s="739" t="s">
        <v>2871</v>
      </c>
      <c r="D150" s="740" t="s">
        <v>3768</v>
      </c>
      <c r="E150" s="741" t="s">
        <v>2882</v>
      </c>
      <c r="F150" s="739" t="s">
        <v>2868</v>
      </c>
      <c r="G150" s="739" t="s">
        <v>2950</v>
      </c>
      <c r="H150" s="739" t="s">
        <v>507</v>
      </c>
      <c r="I150" s="739" t="s">
        <v>1445</v>
      </c>
      <c r="J150" s="739" t="s">
        <v>1446</v>
      </c>
      <c r="K150" s="739" t="s">
        <v>2813</v>
      </c>
      <c r="L150" s="742">
        <v>34.6</v>
      </c>
      <c r="M150" s="742">
        <v>138.4</v>
      </c>
      <c r="N150" s="739">
        <v>4</v>
      </c>
      <c r="O150" s="743">
        <v>3</v>
      </c>
      <c r="P150" s="742">
        <v>34.6</v>
      </c>
      <c r="Q150" s="744">
        <v>0.25</v>
      </c>
      <c r="R150" s="739">
        <v>1</v>
      </c>
      <c r="S150" s="744">
        <v>0.25</v>
      </c>
      <c r="T150" s="743">
        <v>1</v>
      </c>
      <c r="U150" s="738">
        <v>0.33333333333333331</v>
      </c>
    </row>
    <row r="151" spans="1:21" ht="14.4" customHeight="1" x14ac:dyDescent="0.3">
      <c r="A151" s="737">
        <v>30</v>
      </c>
      <c r="B151" s="739" t="s">
        <v>506</v>
      </c>
      <c r="C151" s="739" t="s">
        <v>2871</v>
      </c>
      <c r="D151" s="740" t="s">
        <v>3768</v>
      </c>
      <c r="E151" s="741" t="s">
        <v>2882</v>
      </c>
      <c r="F151" s="739" t="s">
        <v>2868</v>
      </c>
      <c r="G151" s="739" t="s">
        <v>3120</v>
      </c>
      <c r="H151" s="739" t="s">
        <v>507</v>
      </c>
      <c r="I151" s="739" t="s">
        <v>986</v>
      </c>
      <c r="J151" s="739" t="s">
        <v>987</v>
      </c>
      <c r="K151" s="739" t="s">
        <v>3121</v>
      </c>
      <c r="L151" s="742">
        <v>45.86</v>
      </c>
      <c r="M151" s="742">
        <v>91.72</v>
      </c>
      <c r="N151" s="739">
        <v>2</v>
      </c>
      <c r="O151" s="743">
        <v>1</v>
      </c>
      <c r="P151" s="742"/>
      <c r="Q151" s="744">
        <v>0</v>
      </c>
      <c r="R151" s="739"/>
      <c r="S151" s="744">
        <v>0</v>
      </c>
      <c r="T151" s="743"/>
      <c r="U151" s="738">
        <v>0</v>
      </c>
    </row>
    <row r="152" spans="1:21" ht="14.4" customHeight="1" x14ac:dyDescent="0.3">
      <c r="A152" s="737">
        <v>30</v>
      </c>
      <c r="B152" s="739" t="s">
        <v>506</v>
      </c>
      <c r="C152" s="739" t="s">
        <v>2871</v>
      </c>
      <c r="D152" s="740" t="s">
        <v>3768</v>
      </c>
      <c r="E152" s="741" t="s">
        <v>2882</v>
      </c>
      <c r="F152" s="739" t="s">
        <v>2868</v>
      </c>
      <c r="G152" s="739" t="s">
        <v>3122</v>
      </c>
      <c r="H152" s="739" t="s">
        <v>507</v>
      </c>
      <c r="I152" s="739" t="s">
        <v>776</v>
      </c>
      <c r="J152" s="739" t="s">
        <v>777</v>
      </c>
      <c r="K152" s="739" t="s">
        <v>3123</v>
      </c>
      <c r="L152" s="742">
        <v>151.51</v>
      </c>
      <c r="M152" s="742">
        <v>151.51</v>
      </c>
      <c r="N152" s="739">
        <v>1</v>
      </c>
      <c r="O152" s="743">
        <v>0.5</v>
      </c>
      <c r="P152" s="742"/>
      <c r="Q152" s="744">
        <v>0</v>
      </c>
      <c r="R152" s="739"/>
      <c r="S152" s="744">
        <v>0</v>
      </c>
      <c r="T152" s="743"/>
      <c r="U152" s="738">
        <v>0</v>
      </c>
    </row>
    <row r="153" spans="1:21" ht="14.4" customHeight="1" x14ac:dyDescent="0.3">
      <c r="A153" s="737">
        <v>30</v>
      </c>
      <c r="B153" s="739" t="s">
        <v>506</v>
      </c>
      <c r="C153" s="739" t="s">
        <v>2871</v>
      </c>
      <c r="D153" s="740" t="s">
        <v>3768</v>
      </c>
      <c r="E153" s="741" t="s">
        <v>2882</v>
      </c>
      <c r="F153" s="739" t="s">
        <v>2868</v>
      </c>
      <c r="G153" s="739" t="s">
        <v>2954</v>
      </c>
      <c r="H153" s="739" t="s">
        <v>507</v>
      </c>
      <c r="I153" s="739" t="s">
        <v>2955</v>
      </c>
      <c r="J153" s="739" t="s">
        <v>2956</v>
      </c>
      <c r="K153" s="739" t="s">
        <v>2957</v>
      </c>
      <c r="L153" s="742">
        <v>166.1</v>
      </c>
      <c r="M153" s="742">
        <v>166.1</v>
      </c>
      <c r="N153" s="739">
        <v>1</v>
      </c>
      <c r="O153" s="743">
        <v>0.5</v>
      </c>
      <c r="P153" s="742"/>
      <c r="Q153" s="744">
        <v>0</v>
      </c>
      <c r="R153" s="739"/>
      <c r="S153" s="744">
        <v>0</v>
      </c>
      <c r="T153" s="743"/>
      <c r="U153" s="738">
        <v>0</v>
      </c>
    </row>
    <row r="154" spans="1:21" ht="14.4" customHeight="1" x14ac:dyDescent="0.3">
      <c r="A154" s="737">
        <v>30</v>
      </c>
      <c r="B154" s="739" t="s">
        <v>506</v>
      </c>
      <c r="C154" s="739" t="s">
        <v>2871</v>
      </c>
      <c r="D154" s="740" t="s">
        <v>3768</v>
      </c>
      <c r="E154" s="741" t="s">
        <v>2882</v>
      </c>
      <c r="F154" s="739" t="s">
        <v>2868</v>
      </c>
      <c r="G154" s="739" t="s">
        <v>3124</v>
      </c>
      <c r="H154" s="739" t="s">
        <v>507</v>
      </c>
      <c r="I154" s="739" t="s">
        <v>3125</v>
      </c>
      <c r="J154" s="739" t="s">
        <v>3126</v>
      </c>
      <c r="K154" s="739" t="s">
        <v>3127</v>
      </c>
      <c r="L154" s="742">
        <v>31.09</v>
      </c>
      <c r="M154" s="742">
        <v>31.09</v>
      </c>
      <c r="N154" s="739">
        <v>1</v>
      </c>
      <c r="O154" s="743">
        <v>0.5</v>
      </c>
      <c r="P154" s="742"/>
      <c r="Q154" s="744">
        <v>0</v>
      </c>
      <c r="R154" s="739"/>
      <c r="S154" s="744">
        <v>0</v>
      </c>
      <c r="T154" s="743"/>
      <c r="U154" s="738">
        <v>0</v>
      </c>
    </row>
    <row r="155" spans="1:21" ht="14.4" customHeight="1" x14ac:dyDescent="0.3">
      <c r="A155" s="737">
        <v>30</v>
      </c>
      <c r="B155" s="739" t="s">
        <v>506</v>
      </c>
      <c r="C155" s="739" t="s">
        <v>2871</v>
      </c>
      <c r="D155" s="740" t="s">
        <v>3768</v>
      </c>
      <c r="E155" s="741" t="s">
        <v>2882</v>
      </c>
      <c r="F155" s="739" t="s">
        <v>2868</v>
      </c>
      <c r="G155" s="739" t="s">
        <v>2895</v>
      </c>
      <c r="H155" s="739" t="s">
        <v>1843</v>
      </c>
      <c r="I155" s="739" t="s">
        <v>2225</v>
      </c>
      <c r="J155" s="739" t="s">
        <v>2226</v>
      </c>
      <c r="K155" s="739" t="s">
        <v>2227</v>
      </c>
      <c r="L155" s="742">
        <v>93.43</v>
      </c>
      <c r="M155" s="742">
        <v>186.86</v>
      </c>
      <c r="N155" s="739">
        <v>2</v>
      </c>
      <c r="O155" s="743">
        <v>1</v>
      </c>
      <c r="P155" s="742"/>
      <c r="Q155" s="744">
        <v>0</v>
      </c>
      <c r="R155" s="739"/>
      <c r="S155" s="744">
        <v>0</v>
      </c>
      <c r="T155" s="743"/>
      <c r="U155" s="738">
        <v>0</v>
      </c>
    </row>
    <row r="156" spans="1:21" ht="14.4" customHeight="1" x14ac:dyDescent="0.3">
      <c r="A156" s="737">
        <v>30</v>
      </c>
      <c r="B156" s="739" t="s">
        <v>506</v>
      </c>
      <c r="C156" s="739" t="s">
        <v>2871</v>
      </c>
      <c r="D156" s="740" t="s">
        <v>3768</v>
      </c>
      <c r="E156" s="741" t="s">
        <v>2882</v>
      </c>
      <c r="F156" s="739" t="s">
        <v>2868</v>
      </c>
      <c r="G156" s="739" t="s">
        <v>3128</v>
      </c>
      <c r="H156" s="739" t="s">
        <v>507</v>
      </c>
      <c r="I156" s="739" t="s">
        <v>616</v>
      </c>
      <c r="J156" s="739" t="s">
        <v>3129</v>
      </c>
      <c r="K156" s="739" t="s">
        <v>3130</v>
      </c>
      <c r="L156" s="742">
        <v>44.59</v>
      </c>
      <c r="M156" s="742">
        <v>44.59</v>
      </c>
      <c r="N156" s="739">
        <v>1</v>
      </c>
      <c r="O156" s="743">
        <v>0.5</v>
      </c>
      <c r="P156" s="742"/>
      <c r="Q156" s="744">
        <v>0</v>
      </c>
      <c r="R156" s="739"/>
      <c r="S156" s="744">
        <v>0</v>
      </c>
      <c r="T156" s="743"/>
      <c r="U156" s="738">
        <v>0</v>
      </c>
    </row>
    <row r="157" spans="1:21" ht="14.4" customHeight="1" x14ac:dyDescent="0.3">
      <c r="A157" s="737">
        <v>30</v>
      </c>
      <c r="B157" s="739" t="s">
        <v>506</v>
      </c>
      <c r="C157" s="739" t="s">
        <v>2871</v>
      </c>
      <c r="D157" s="740" t="s">
        <v>3768</v>
      </c>
      <c r="E157" s="741" t="s">
        <v>2882</v>
      </c>
      <c r="F157" s="739" t="s">
        <v>2868</v>
      </c>
      <c r="G157" s="739" t="s">
        <v>2974</v>
      </c>
      <c r="H157" s="739" t="s">
        <v>507</v>
      </c>
      <c r="I157" s="739" t="s">
        <v>3131</v>
      </c>
      <c r="J157" s="739" t="s">
        <v>1070</v>
      </c>
      <c r="K157" s="739" t="s">
        <v>3118</v>
      </c>
      <c r="L157" s="742">
        <v>26.37</v>
      </c>
      <c r="M157" s="742">
        <v>52.74</v>
      </c>
      <c r="N157" s="739">
        <v>2</v>
      </c>
      <c r="O157" s="743">
        <v>1</v>
      </c>
      <c r="P157" s="742"/>
      <c r="Q157" s="744">
        <v>0</v>
      </c>
      <c r="R157" s="739"/>
      <c r="S157" s="744">
        <v>0</v>
      </c>
      <c r="T157" s="743"/>
      <c r="U157" s="738">
        <v>0</v>
      </c>
    </row>
    <row r="158" spans="1:21" ht="14.4" customHeight="1" x14ac:dyDescent="0.3">
      <c r="A158" s="737">
        <v>30</v>
      </c>
      <c r="B158" s="739" t="s">
        <v>506</v>
      </c>
      <c r="C158" s="739" t="s">
        <v>2871</v>
      </c>
      <c r="D158" s="740" t="s">
        <v>3768</v>
      </c>
      <c r="E158" s="741" t="s">
        <v>2882</v>
      </c>
      <c r="F158" s="739" t="s">
        <v>2868</v>
      </c>
      <c r="G158" s="739" t="s">
        <v>2974</v>
      </c>
      <c r="H158" s="739" t="s">
        <v>507</v>
      </c>
      <c r="I158" s="739" t="s">
        <v>1182</v>
      </c>
      <c r="J158" s="739" t="s">
        <v>880</v>
      </c>
      <c r="K158" s="739" t="s">
        <v>1183</v>
      </c>
      <c r="L158" s="742">
        <v>0</v>
      </c>
      <c r="M158" s="742">
        <v>0</v>
      </c>
      <c r="N158" s="739">
        <v>2</v>
      </c>
      <c r="O158" s="743">
        <v>1</v>
      </c>
      <c r="P158" s="742">
        <v>0</v>
      </c>
      <c r="Q158" s="744"/>
      <c r="R158" s="739">
        <v>2</v>
      </c>
      <c r="S158" s="744">
        <v>1</v>
      </c>
      <c r="T158" s="743">
        <v>1</v>
      </c>
      <c r="U158" s="738">
        <v>1</v>
      </c>
    </row>
    <row r="159" spans="1:21" ht="14.4" customHeight="1" x14ac:dyDescent="0.3">
      <c r="A159" s="737">
        <v>30</v>
      </c>
      <c r="B159" s="739" t="s">
        <v>506</v>
      </c>
      <c r="C159" s="739" t="s">
        <v>2871</v>
      </c>
      <c r="D159" s="740" t="s">
        <v>3768</v>
      </c>
      <c r="E159" s="741" t="s">
        <v>2882</v>
      </c>
      <c r="F159" s="739" t="s">
        <v>2868</v>
      </c>
      <c r="G159" s="739" t="s">
        <v>2974</v>
      </c>
      <c r="H159" s="739" t="s">
        <v>507</v>
      </c>
      <c r="I159" s="739" t="s">
        <v>1184</v>
      </c>
      <c r="J159" s="739" t="s">
        <v>880</v>
      </c>
      <c r="K159" s="739" t="s">
        <v>1185</v>
      </c>
      <c r="L159" s="742">
        <v>0</v>
      </c>
      <c r="M159" s="742">
        <v>0</v>
      </c>
      <c r="N159" s="739">
        <v>1</v>
      </c>
      <c r="O159" s="743">
        <v>0.5</v>
      </c>
      <c r="P159" s="742"/>
      <c r="Q159" s="744"/>
      <c r="R159" s="739"/>
      <c r="S159" s="744">
        <v>0</v>
      </c>
      <c r="T159" s="743"/>
      <c r="U159" s="738">
        <v>0</v>
      </c>
    </row>
    <row r="160" spans="1:21" ht="14.4" customHeight="1" x14ac:dyDescent="0.3">
      <c r="A160" s="737">
        <v>30</v>
      </c>
      <c r="B160" s="739" t="s">
        <v>506</v>
      </c>
      <c r="C160" s="739" t="s">
        <v>2871</v>
      </c>
      <c r="D160" s="740" t="s">
        <v>3768</v>
      </c>
      <c r="E160" s="741" t="s">
        <v>2882</v>
      </c>
      <c r="F160" s="739" t="s">
        <v>2868</v>
      </c>
      <c r="G160" s="739" t="s">
        <v>2974</v>
      </c>
      <c r="H160" s="739" t="s">
        <v>507</v>
      </c>
      <c r="I160" s="739" t="s">
        <v>2977</v>
      </c>
      <c r="J160" s="739" t="s">
        <v>1070</v>
      </c>
      <c r="K160" s="739" t="s">
        <v>800</v>
      </c>
      <c r="L160" s="742">
        <v>10.55</v>
      </c>
      <c r="M160" s="742">
        <v>21.1</v>
      </c>
      <c r="N160" s="739">
        <v>2</v>
      </c>
      <c r="O160" s="743">
        <v>1</v>
      </c>
      <c r="P160" s="742"/>
      <c r="Q160" s="744">
        <v>0</v>
      </c>
      <c r="R160" s="739"/>
      <c r="S160" s="744">
        <v>0</v>
      </c>
      <c r="T160" s="743"/>
      <c r="U160" s="738">
        <v>0</v>
      </c>
    </row>
    <row r="161" spans="1:21" ht="14.4" customHeight="1" x14ac:dyDescent="0.3">
      <c r="A161" s="737">
        <v>30</v>
      </c>
      <c r="B161" s="739" t="s">
        <v>506</v>
      </c>
      <c r="C161" s="739" t="s">
        <v>2871</v>
      </c>
      <c r="D161" s="740" t="s">
        <v>3768</v>
      </c>
      <c r="E161" s="741" t="s">
        <v>2882</v>
      </c>
      <c r="F161" s="739" t="s">
        <v>2868</v>
      </c>
      <c r="G161" s="739" t="s">
        <v>2974</v>
      </c>
      <c r="H161" s="739" t="s">
        <v>507</v>
      </c>
      <c r="I161" s="739" t="s">
        <v>1755</v>
      </c>
      <c r="J161" s="739" t="s">
        <v>1756</v>
      </c>
      <c r="K161" s="739" t="s">
        <v>1757</v>
      </c>
      <c r="L161" s="742">
        <v>31.65</v>
      </c>
      <c r="M161" s="742">
        <v>94.949999999999989</v>
      </c>
      <c r="N161" s="739">
        <v>3</v>
      </c>
      <c r="O161" s="743">
        <v>1.5</v>
      </c>
      <c r="P161" s="742">
        <v>31.65</v>
      </c>
      <c r="Q161" s="744">
        <v>0.33333333333333337</v>
      </c>
      <c r="R161" s="739">
        <v>1</v>
      </c>
      <c r="S161" s="744">
        <v>0.33333333333333331</v>
      </c>
      <c r="T161" s="743">
        <v>0.5</v>
      </c>
      <c r="U161" s="738">
        <v>0.33333333333333331</v>
      </c>
    </row>
    <row r="162" spans="1:21" ht="14.4" customHeight="1" x14ac:dyDescent="0.3">
      <c r="A162" s="737">
        <v>30</v>
      </c>
      <c r="B162" s="739" t="s">
        <v>506</v>
      </c>
      <c r="C162" s="739" t="s">
        <v>2871</v>
      </c>
      <c r="D162" s="740" t="s">
        <v>3768</v>
      </c>
      <c r="E162" s="741" t="s">
        <v>2882</v>
      </c>
      <c r="F162" s="739" t="s">
        <v>2868</v>
      </c>
      <c r="G162" s="739" t="s">
        <v>3132</v>
      </c>
      <c r="H162" s="739" t="s">
        <v>507</v>
      </c>
      <c r="I162" s="739" t="s">
        <v>3133</v>
      </c>
      <c r="J162" s="739" t="s">
        <v>3134</v>
      </c>
      <c r="K162" s="739" t="s">
        <v>1513</v>
      </c>
      <c r="L162" s="742">
        <v>206.53</v>
      </c>
      <c r="M162" s="742">
        <v>206.53</v>
      </c>
      <c r="N162" s="739">
        <v>1</v>
      </c>
      <c r="O162" s="743">
        <v>1</v>
      </c>
      <c r="P162" s="742"/>
      <c r="Q162" s="744">
        <v>0</v>
      </c>
      <c r="R162" s="739"/>
      <c r="S162" s="744">
        <v>0</v>
      </c>
      <c r="T162" s="743"/>
      <c r="U162" s="738">
        <v>0</v>
      </c>
    </row>
    <row r="163" spans="1:21" ht="14.4" customHeight="1" x14ac:dyDescent="0.3">
      <c r="A163" s="737">
        <v>30</v>
      </c>
      <c r="B163" s="739" t="s">
        <v>506</v>
      </c>
      <c r="C163" s="739" t="s">
        <v>2871</v>
      </c>
      <c r="D163" s="740" t="s">
        <v>3768</v>
      </c>
      <c r="E163" s="741" t="s">
        <v>2882</v>
      </c>
      <c r="F163" s="739" t="s">
        <v>2868</v>
      </c>
      <c r="G163" s="739" t="s">
        <v>2980</v>
      </c>
      <c r="H163" s="739" t="s">
        <v>507</v>
      </c>
      <c r="I163" s="739" t="s">
        <v>894</v>
      </c>
      <c r="J163" s="739" t="s">
        <v>2981</v>
      </c>
      <c r="K163" s="739" t="s">
        <v>2982</v>
      </c>
      <c r="L163" s="742">
        <v>88.76</v>
      </c>
      <c r="M163" s="742">
        <v>443.8</v>
      </c>
      <c r="N163" s="739">
        <v>5</v>
      </c>
      <c r="O163" s="743">
        <v>3</v>
      </c>
      <c r="P163" s="742">
        <v>88.76</v>
      </c>
      <c r="Q163" s="744">
        <v>0.2</v>
      </c>
      <c r="R163" s="739">
        <v>1</v>
      </c>
      <c r="S163" s="744">
        <v>0.2</v>
      </c>
      <c r="T163" s="743">
        <v>0.5</v>
      </c>
      <c r="U163" s="738">
        <v>0.16666666666666666</v>
      </c>
    </row>
    <row r="164" spans="1:21" ht="14.4" customHeight="1" x14ac:dyDescent="0.3">
      <c r="A164" s="737">
        <v>30</v>
      </c>
      <c r="B164" s="739" t="s">
        <v>506</v>
      </c>
      <c r="C164" s="739" t="s">
        <v>2871</v>
      </c>
      <c r="D164" s="740" t="s">
        <v>3768</v>
      </c>
      <c r="E164" s="741" t="s">
        <v>2882</v>
      </c>
      <c r="F164" s="739" t="s">
        <v>2868</v>
      </c>
      <c r="G164" s="739" t="s">
        <v>3135</v>
      </c>
      <c r="H164" s="739" t="s">
        <v>1843</v>
      </c>
      <c r="I164" s="739" t="s">
        <v>1901</v>
      </c>
      <c r="J164" s="739" t="s">
        <v>1902</v>
      </c>
      <c r="K164" s="739" t="s">
        <v>1903</v>
      </c>
      <c r="L164" s="742">
        <v>0</v>
      </c>
      <c r="M164" s="742">
        <v>0</v>
      </c>
      <c r="N164" s="739">
        <v>3</v>
      </c>
      <c r="O164" s="743">
        <v>1.5</v>
      </c>
      <c r="P164" s="742"/>
      <c r="Q164" s="744"/>
      <c r="R164" s="739"/>
      <c r="S164" s="744">
        <v>0</v>
      </c>
      <c r="T164" s="743"/>
      <c r="U164" s="738">
        <v>0</v>
      </c>
    </row>
    <row r="165" spans="1:21" ht="14.4" customHeight="1" x14ac:dyDescent="0.3">
      <c r="A165" s="737">
        <v>30</v>
      </c>
      <c r="B165" s="739" t="s">
        <v>506</v>
      </c>
      <c r="C165" s="739" t="s">
        <v>2871</v>
      </c>
      <c r="D165" s="740" t="s">
        <v>3768</v>
      </c>
      <c r="E165" s="741" t="s">
        <v>2882</v>
      </c>
      <c r="F165" s="739" t="s">
        <v>2868</v>
      </c>
      <c r="G165" s="739" t="s">
        <v>2984</v>
      </c>
      <c r="H165" s="739" t="s">
        <v>507</v>
      </c>
      <c r="I165" s="739" t="s">
        <v>1226</v>
      </c>
      <c r="J165" s="739" t="s">
        <v>1227</v>
      </c>
      <c r="K165" s="739" t="s">
        <v>1228</v>
      </c>
      <c r="L165" s="742">
        <v>0</v>
      </c>
      <c r="M165" s="742">
        <v>0</v>
      </c>
      <c r="N165" s="739">
        <v>2</v>
      </c>
      <c r="O165" s="743">
        <v>1</v>
      </c>
      <c r="P165" s="742"/>
      <c r="Q165" s="744"/>
      <c r="R165" s="739"/>
      <c r="S165" s="744">
        <v>0</v>
      </c>
      <c r="T165" s="743"/>
      <c r="U165" s="738">
        <v>0</v>
      </c>
    </row>
    <row r="166" spans="1:21" ht="14.4" customHeight="1" x14ac:dyDescent="0.3">
      <c r="A166" s="737">
        <v>30</v>
      </c>
      <c r="B166" s="739" t="s">
        <v>506</v>
      </c>
      <c r="C166" s="739" t="s">
        <v>2871</v>
      </c>
      <c r="D166" s="740" t="s">
        <v>3768</v>
      </c>
      <c r="E166" s="741" t="s">
        <v>2882</v>
      </c>
      <c r="F166" s="739" t="s">
        <v>2868</v>
      </c>
      <c r="G166" s="739" t="s">
        <v>2988</v>
      </c>
      <c r="H166" s="739" t="s">
        <v>507</v>
      </c>
      <c r="I166" s="739" t="s">
        <v>1403</v>
      </c>
      <c r="J166" s="739" t="s">
        <v>1404</v>
      </c>
      <c r="K166" s="739" t="s">
        <v>3136</v>
      </c>
      <c r="L166" s="742">
        <v>229.15</v>
      </c>
      <c r="M166" s="742">
        <v>458.3</v>
      </c>
      <c r="N166" s="739">
        <v>2</v>
      </c>
      <c r="O166" s="743">
        <v>1</v>
      </c>
      <c r="P166" s="742">
        <v>229.15</v>
      </c>
      <c r="Q166" s="744">
        <v>0.5</v>
      </c>
      <c r="R166" s="739">
        <v>1</v>
      </c>
      <c r="S166" s="744">
        <v>0.5</v>
      </c>
      <c r="T166" s="743">
        <v>0.5</v>
      </c>
      <c r="U166" s="738">
        <v>0.5</v>
      </c>
    </row>
    <row r="167" spans="1:21" ht="14.4" customHeight="1" x14ac:dyDescent="0.3">
      <c r="A167" s="737">
        <v>30</v>
      </c>
      <c r="B167" s="739" t="s">
        <v>506</v>
      </c>
      <c r="C167" s="739" t="s">
        <v>2871</v>
      </c>
      <c r="D167" s="740" t="s">
        <v>3768</v>
      </c>
      <c r="E167" s="741" t="s">
        <v>2882</v>
      </c>
      <c r="F167" s="739" t="s">
        <v>2868</v>
      </c>
      <c r="G167" s="739" t="s">
        <v>2988</v>
      </c>
      <c r="H167" s="739" t="s">
        <v>507</v>
      </c>
      <c r="I167" s="739" t="s">
        <v>780</v>
      </c>
      <c r="J167" s="739" t="s">
        <v>3137</v>
      </c>
      <c r="K167" s="739" t="s">
        <v>3138</v>
      </c>
      <c r="L167" s="742">
        <v>572.87</v>
      </c>
      <c r="M167" s="742">
        <v>572.87</v>
      </c>
      <c r="N167" s="739">
        <v>1</v>
      </c>
      <c r="O167" s="743">
        <v>0.5</v>
      </c>
      <c r="P167" s="742"/>
      <c r="Q167" s="744">
        <v>0</v>
      </c>
      <c r="R167" s="739"/>
      <c r="S167" s="744">
        <v>0</v>
      </c>
      <c r="T167" s="743"/>
      <c r="U167" s="738">
        <v>0</v>
      </c>
    </row>
    <row r="168" spans="1:21" ht="14.4" customHeight="1" x14ac:dyDescent="0.3">
      <c r="A168" s="737">
        <v>30</v>
      </c>
      <c r="B168" s="739" t="s">
        <v>506</v>
      </c>
      <c r="C168" s="739" t="s">
        <v>2871</v>
      </c>
      <c r="D168" s="740" t="s">
        <v>3768</v>
      </c>
      <c r="E168" s="741" t="s">
        <v>2882</v>
      </c>
      <c r="F168" s="739" t="s">
        <v>2868</v>
      </c>
      <c r="G168" s="739" t="s">
        <v>2991</v>
      </c>
      <c r="H168" s="739" t="s">
        <v>1843</v>
      </c>
      <c r="I168" s="739" t="s">
        <v>2233</v>
      </c>
      <c r="J168" s="739" t="s">
        <v>2234</v>
      </c>
      <c r="K168" s="739" t="s">
        <v>2235</v>
      </c>
      <c r="L168" s="742">
        <v>59.27</v>
      </c>
      <c r="M168" s="742">
        <v>59.27</v>
      </c>
      <c r="N168" s="739">
        <v>1</v>
      </c>
      <c r="O168" s="743">
        <v>0.5</v>
      </c>
      <c r="P168" s="742"/>
      <c r="Q168" s="744">
        <v>0</v>
      </c>
      <c r="R168" s="739"/>
      <c r="S168" s="744">
        <v>0</v>
      </c>
      <c r="T168" s="743"/>
      <c r="U168" s="738">
        <v>0</v>
      </c>
    </row>
    <row r="169" spans="1:21" ht="14.4" customHeight="1" x14ac:dyDescent="0.3">
      <c r="A169" s="737">
        <v>30</v>
      </c>
      <c r="B169" s="739" t="s">
        <v>506</v>
      </c>
      <c r="C169" s="739" t="s">
        <v>2871</v>
      </c>
      <c r="D169" s="740" t="s">
        <v>3768</v>
      </c>
      <c r="E169" s="741" t="s">
        <v>2882</v>
      </c>
      <c r="F169" s="739" t="s">
        <v>2868</v>
      </c>
      <c r="G169" s="739" t="s">
        <v>2991</v>
      </c>
      <c r="H169" s="739" t="s">
        <v>1843</v>
      </c>
      <c r="I169" s="739" t="s">
        <v>2074</v>
      </c>
      <c r="J169" s="739" t="s">
        <v>2757</v>
      </c>
      <c r="K169" s="739" t="s">
        <v>2758</v>
      </c>
      <c r="L169" s="742">
        <v>46.07</v>
      </c>
      <c r="M169" s="742">
        <v>46.07</v>
      </c>
      <c r="N169" s="739">
        <v>1</v>
      </c>
      <c r="O169" s="743">
        <v>0.5</v>
      </c>
      <c r="P169" s="742"/>
      <c r="Q169" s="744">
        <v>0</v>
      </c>
      <c r="R169" s="739"/>
      <c r="S169" s="744">
        <v>0</v>
      </c>
      <c r="T169" s="743"/>
      <c r="U169" s="738">
        <v>0</v>
      </c>
    </row>
    <row r="170" spans="1:21" ht="14.4" customHeight="1" x14ac:dyDescent="0.3">
      <c r="A170" s="737">
        <v>30</v>
      </c>
      <c r="B170" s="739" t="s">
        <v>506</v>
      </c>
      <c r="C170" s="739" t="s">
        <v>2871</v>
      </c>
      <c r="D170" s="740" t="s">
        <v>3768</v>
      </c>
      <c r="E170" s="741" t="s">
        <v>2882</v>
      </c>
      <c r="F170" s="739" t="s">
        <v>2868</v>
      </c>
      <c r="G170" s="739" t="s">
        <v>2991</v>
      </c>
      <c r="H170" s="739" t="s">
        <v>1843</v>
      </c>
      <c r="I170" s="739" t="s">
        <v>2230</v>
      </c>
      <c r="J170" s="739" t="s">
        <v>2231</v>
      </c>
      <c r="K170" s="739" t="s">
        <v>2232</v>
      </c>
      <c r="L170" s="742">
        <v>46.07</v>
      </c>
      <c r="M170" s="742">
        <v>46.07</v>
      </c>
      <c r="N170" s="739">
        <v>1</v>
      </c>
      <c r="O170" s="743">
        <v>0.5</v>
      </c>
      <c r="P170" s="742"/>
      <c r="Q170" s="744">
        <v>0</v>
      </c>
      <c r="R170" s="739"/>
      <c r="S170" s="744">
        <v>0</v>
      </c>
      <c r="T170" s="743"/>
      <c r="U170" s="738">
        <v>0</v>
      </c>
    </row>
    <row r="171" spans="1:21" ht="14.4" customHeight="1" x14ac:dyDescent="0.3">
      <c r="A171" s="737">
        <v>30</v>
      </c>
      <c r="B171" s="739" t="s">
        <v>506</v>
      </c>
      <c r="C171" s="739" t="s">
        <v>2871</v>
      </c>
      <c r="D171" s="740" t="s">
        <v>3768</v>
      </c>
      <c r="E171" s="741" t="s">
        <v>2882</v>
      </c>
      <c r="F171" s="739" t="s">
        <v>2868</v>
      </c>
      <c r="G171" s="739" t="s">
        <v>2996</v>
      </c>
      <c r="H171" s="739" t="s">
        <v>1843</v>
      </c>
      <c r="I171" s="739" t="s">
        <v>2997</v>
      </c>
      <c r="J171" s="739" t="s">
        <v>2009</v>
      </c>
      <c r="K171" s="739" t="s">
        <v>2998</v>
      </c>
      <c r="L171" s="742">
        <v>54.98</v>
      </c>
      <c r="M171" s="742">
        <v>54.98</v>
      </c>
      <c r="N171" s="739">
        <v>1</v>
      </c>
      <c r="O171" s="743">
        <v>0.5</v>
      </c>
      <c r="P171" s="742">
        <v>54.98</v>
      </c>
      <c r="Q171" s="744">
        <v>1</v>
      </c>
      <c r="R171" s="739">
        <v>1</v>
      </c>
      <c r="S171" s="744">
        <v>1</v>
      </c>
      <c r="T171" s="743">
        <v>0.5</v>
      </c>
      <c r="U171" s="738">
        <v>1</v>
      </c>
    </row>
    <row r="172" spans="1:21" ht="14.4" customHeight="1" x14ac:dyDescent="0.3">
      <c r="A172" s="737">
        <v>30</v>
      </c>
      <c r="B172" s="739" t="s">
        <v>506</v>
      </c>
      <c r="C172" s="739" t="s">
        <v>2871</v>
      </c>
      <c r="D172" s="740" t="s">
        <v>3768</v>
      </c>
      <c r="E172" s="741" t="s">
        <v>2882</v>
      </c>
      <c r="F172" s="739" t="s">
        <v>2868</v>
      </c>
      <c r="G172" s="739" t="s">
        <v>3005</v>
      </c>
      <c r="H172" s="739" t="s">
        <v>507</v>
      </c>
      <c r="I172" s="739" t="s">
        <v>941</v>
      </c>
      <c r="J172" s="739" t="s">
        <v>3006</v>
      </c>
      <c r="K172" s="739" t="s">
        <v>3007</v>
      </c>
      <c r="L172" s="742">
        <v>0</v>
      </c>
      <c r="M172" s="742">
        <v>0</v>
      </c>
      <c r="N172" s="739">
        <v>4</v>
      </c>
      <c r="O172" s="743">
        <v>2</v>
      </c>
      <c r="P172" s="742"/>
      <c r="Q172" s="744"/>
      <c r="R172" s="739"/>
      <c r="S172" s="744">
        <v>0</v>
      </c>
      <c r="T172" s="743"/>
      <c r="U172" s="738">
        <v>0</v>
      </c>
    </row>
    <row r="173" spans="1:21" ht="14.4" customHeight="1" x14ac:dyDescent="0.3">
      <c r="A173" s="737">
        <v>30</v>
      </c>
      <c r="B173" s="739" t="s">
        <v>506</v>
      </c>
      <c r="C173" s="739" t="s">
        <v>2871</v>
      </c>
      <c r="D173" s="740" t="s">
        <v>3768</v>
      </c>
      <c r="E173" s="741" t="s">
        <v>2882</v>
      </c>
      <c r="F173" s="739" t="s">
        <v>2868</v>
      </c>
      <c r="G173" s="739" t="s">
        <v>3139</v>
      </c>
      <c r="H173" s="739" t="s">
        <v>507</v>
      </c>
      <c r="I173" s="739" t="s">
        <v>3140</v>
      </c>
      <c r="J173" s="739" t="s">
        <v>3141</v>
      </c>
      <c r="K173" s="739" t="s">
        <v>3142</v>
      </c>
      <c r="L173" s="742">
        <v>256.67</v>
      </c>
      <c r="M173" s="742">
        <v>513.34</v>
      </c>
      <c r="N173" s="739">
        <v>2</v>
      </c>
      <c r="O173" s="743">
        <v>1.5</v>
      </c>
      <c r="P173" s="742">
        <v>256.67</v>
      </c>
      <c r="Q173" s="744">
        <v>0.5</v>
      </c>
      <c r="R173" s="739">
        <v>1</v>
      </c>
      <c r="S173" s="744">
        <v>0.5</v>
      </c>
      <c r="T173" s="743">
        <v>0.5</v>
      </c>
      <c r="U173" s="738">
        <v>0.33333333333333331</v>
      </c>
    </row>
    <row r="174" spans="1:21" ht="14.4" customHeight="1" x14ac:dyDescent="0.3">
      <c r="A174" s="737">
        <v>30</v>
      </c>
      <c r="B174" s="739" t="s">
        <v>506</v>
      </c>
      <c r="C174" s="739" t="s">
        <v>2871</v>
      </c>
      <c r="D174" s="740" t="s">
        <v>3768</v>
      </c>
      <c r="E174" s="741" t="s">
        <v>2882</v>
      </c>
      <c r="F174" s="739" t="s">
        <v>2868</v>
      </c>
      <c r="G174" s="739" t="s">
        <v>3008</v>
      </c>
      <c r="H174" s="739" t="s">
        <v>507</v>
      </c>
      <c r="I174" s="739" t="s">
        <v>3009</v>
      </c>
      <c r="J174" s="739" t="s">
        <v>1430</v>
      </c>
      <c r="K174" s="739" t="s">
        <v>1431</v>
      </c>
      <c r="L174" s="742">
        <v>122.73</v>
      </c>
      <c r="M174" s="742">
        <v>368.19</v>
      </c>
      <c r="N174" s="739">
        <v>3</v>
      </c>
      <c r="O174" s="743">
        <v>1</v>
      </c>
      <c r="P174" s="742"/>
      <c r="Q174" s="744">
        <v>0</v>
      </c>
      <c r="R174" s="739"/>
      <c r="S174" s="744">
        <v>0</v>
      </c>
      <c r="T174" s="743"/>
      <c r="U174" s="738">
        <v>0</v>
      </c>
    </row>
    <row r="175" spans="1:21" ht="14.4" customHeight="1" x14ac:dyDescent="0.3">
      <c r="A175" s="737">
        <v>30</v>
      </c>
      <c r="B175" s="739" t="s">
        <v>506</v>
      </c>
      <c r="C175" s="739" t="s">
        <v>2871</v>
      </c>
      <c r="D175" s="740" t="s">
        <v>3768</v>
      </c>
      <c r="E175" s="741" t="s">
        <v>2882</v>
      </c>
      <c r="F175" s="739" t="s">
        <v>2868</v>
      </c>
      <c r="G175" s="739" t="s">
        <v>3010</v>
      </c>
      <c r="H175" s="739" t="s">
        <v>507</v>
      </c>
      <c r="I175" s="739" t="s">
        <v>3143</v>
      </c>
      <c r="J175" s="739" t="s">
        <v>3144</v>
      </c>
      <c r="K175" s="739" t="s">
        <v>1340</v>
      </c>
      <c r="L175" s="742">
        <v>1228</v>
      </c>
      <c r="M175" s="742">
        <v>1228</v>
      </c>
      <c r="N175" s="739">
        <v>1</v>
      </c>
      <c r="O175" s="743">
        <v>0.5</v>
      </c>
      <c r="P175" s="742"/>
      <c r="Q175" s="744">
        <v>0</v>
      </c>
      <c r="R175" s="739"/>
      <c r="S175" s="744">
        <v>0</v>
      </c>
      <c r="T175" s="743"/>
      <c r="U175" s="738">
        <v>0</v>
      </c>
    </row>
    <row r="176" spans="1:21" ht="14.4" customHeight="1" x14ac:dyDescent="0.3">
      <c r="A176" s="737">
        <v>30</v>
      </c>
      <c r="B176" s="739" t="s">
        <v>506</v>
      </c>
      <c r="C176" s="739" t="s">
        <v>2871</v>
      </c>
      <c r="D176" s="740" t="s">
        <v>3768</v>
      </c>
      <c r="E176" s="741" t="s">
        <v>2882</v>
      </c>
      <c r="F176" s="739" t="s">
        <v>2868</v>
      </c>
      <c r="G176" s="739" t="s">
        <v>3013</v>
      </c>
      <c r="H176" s="739" t="s">
        <v>1843</v>
      </c>
      <c r="I176" s="739" t="s">
        <v>1920</v>
      </c>
      <c r="J176" s="739" t="s">
        <v>1921</v>
      </c>
      <c r="K176" s="739" t="s">
        <v>2693</v>
      </c>
      <c r="L176" s="742">
        <v>43.21</v>
      </c>
      <c r="M176" s="742">
        <v>43.21</v>
      </c>
      <c r="N176" s="739">
        <v>1</v>
      </c>
      <c r="O176" s="743">
        <v>0.5</v>
      </c>
      <c r="P176" s="742"/>
      <c r="Q176" s="744">
        <v>0</v>
      </c>
      <c r="R176" s="739"/>
      <c r="S176" s="744">
        <v>0</v>
      </c>
      <c r="T176" s="743"/>
      <c r="U176" s="738">
        <v>0</v>
      </c>
    </row>
    <row r="177" spans="1:21" ht="14.4" customHeight="1" x14ac:dyDescent="0.3">
      <c r="A177" s="737">
        <v>30</v>
      </c>
      <c r="B177" s="739" t="s">
        <v>506</v>
      </c>
      <c r="C177" s="739" t="s">
        <v>2871</v>
      </c>
      <c r="D177" s="740" t="s">
        <v>3768</v>
      </c>
      <c r="E177" s="741" t="s">
        <v>2882</v>
      </c>
      <c r="F177" s="739" t="s">
        <v>2868</v>
      </c>
      <c r="G177" s="739" t="s">
        <v>3014</v>
      </c>
      <c r="H177" s="739" t="s">
        <v>1843</v>
      </c>
      <c r="I177" s="739" t="s">
        <v>1897</v>
      </c>
      <c r="J177" s="739" t="s">
        <v>1898</v>
      </c>
      <c r="K177" s="739" t="s">
        <v>2753</v>
      </c>
      <c r="L177" s="742">
        <v>37.159999999999997</v>
      </c>
      <c r="M177" s="742">
        <v>37.159999999999997</v>
      </c>
      <c r="N177" s="739">
        <v>1</v>
      </c>
      <c r="O177" s="743">
        <v>0.5</v>
      </c>
      <c r="P177" s="742"/>
      <c r="Q177" s="744">
        <v>0</v>
      </c>
      <c r="R177" s="739"/>
      <c r="S177" s="744">
        <v>0</v>
      </c>
      <c r="T177" s="743"/>
      <c r="U177" s="738">
        <v>0</v>
      </c>
    </row>
    <row r="178" spans="1:21" ht="14.4" customHeight="1" x14ac:dyDescent="0.3">
      <c r="A178" s="737">
        <v>30</v>
      </c>
      <c r="B178" s="739" t="s">
        <v>506</v>
      </c>
      <c r="C178" s="739" t="s">
        <v>2871</v>
      </c>
      <c r="D178" s="740" t="s">
        <v>3768</v>
      </c>
      <c r="E178" s="741" t="s">
        <v>2882</v>
      </c>
      <c r="F178" s="739" t="s">
        <v>2868</v>
      </c>
      <c r="G178" s="739" t="s">
        <v>3015</v>
      </c>
      <c r="H178" s="739" t="s">
        <v>507</v>
      </c>
      <c r="I178" s="739" t="s">
        <v>3145</v>
      </c>
      <c r="J178" s="739" t="s">
        <v>1825</v>
      </c>
      <c r="K178" s="739" t="s">
        <v>1826</v>
      </c>
      <c r="L178" s="742">
        <v>27.5</v>
      </c>
      <c r="M178" s="742">
        <v>27.5</v>
      </c>
      <c r="N178" s="739">
        <v>1</v>
      </c>
      <c r="O178" s="743">
        <v>0.5</v>
      </c>
      <c r="P178" s="742">
        <v>27.5</v>
      </c>
      <c r="Q178" s="744">
        <v>1</v>
      </c>
      <c r="R178" s="739">
        <v>1</v>
      </c>
      <c r="S178" s="744">
        <v>1</v>
      </c>
      <c r="T178" s="743">
        <v>0.5</v>
      </c>
      <c r="U178" s="738">
        <v>1</v>
      </c>
    </row>
    <row r="179" spans="1:21" ht="14.4" customHeight="1" x14ac:dyDescent="0.3">
      <c r="A179" s="737">
        <v>30</v>
      </c>
      <c r="B179" s="739" t="s">
        <v>506</v>
      </c>
      <c r="C179" s="739" t="s">
        <v>2871</v>
      </c>
      <c r="D179" s="740" t="s">
        <v>3768</v>
      </c>
      <c r="E179" s="741" t="s">
        <v>2882</v>
      </c>
      <c r="F179" s="739" t="s">
        <v>2868</v>
      </c>
      <c r="G179" s="739" t="s">
        <v>3015</v>
      </c>
      <c r="H179" s="739" t="s">
        <v>507</v>
      </c>
      <c r="I179" s="739" t="s">
        <v>769</v>
      </c>
      <c r="J179" s="739" t="s">
        <v>766</v>
      </c>
      <c r="K179" s="739" t="s">
        <v>3017</v>
      </c>
      <c r="L179" s="742">
        <v>10.65</v>
      </c>
      <c r="M179" s="742">
        <v>10.65</v>
      </c>
      <c r="N179" s="739">
        <v>1</v>
      </c>
      <c r="O179" s="743">
        <v>0.5</v>
      </c>
      <c r="P179" s="742"/>
      <c r="Q179" s="744">
        <v>0</v>
      </c>
      <c r="R179" s="739"/>
      <c r="S179" s="744">
        <v>0</v>
      </c>
      <c r="T179" s="743"/>
      <c r="U179" s="738">
        <v>0</v>
      </c>
    </row>
    <row r="180" spans="1:21" ht="14.4" customHeight="1" x14ac:dyDescent="0.3">
      <c r="A180" s="737">
        <v>30</v>
      </c>
      <c r="B180" s="739" t="s">
        <v>506</v>
      </c>
      <c r="C180" s="739" t="s">
        <v>2871</v>
      </c>
      <c r="D180" s="740" t="s">
        <v>3768</v>
      </c>
      <c r="E180" s="741" t="s">
        <v>2882</v>
      </c>
      <c r="F180" s="739" t="s">
        <v>2868</v>
      </c>
      <c r="G180" s="739" t="s">
        <v>3146</v>
      </c>
      <c r="H180" s="739" t="s">
        <v>507</v>
      </c>
      <c r="I180" s="739" t="s">
        <v>2374</v>
      </c>
      <c r="J180" s="739" t="s">
        <v>2375</v>
      </c>
      <c r="K180" s="739" t="s">
        <v>2941</v>
      </c>
      <c r="L180" s="742">
        <v>34.19</v>
      </c>
      <c r="M180" s="742">
        <v>34.19</v>
      </c>
      <c r="N180" s="739">
        <v>1</v>
      </c>
      <c r="O180" s="743">
        <v>1</v>
      </c>
      <c r="P180" s="742"/>
      <c r="Q180" s="744">
        <v>0</v>
      </c>
      <c r="R180" s="739"/>
      <c r="S180" s="744">
        <v>0</v>
      </c>
      <c r="T180" s="743"/>
      <c r="U180" s="738">
        <v>0</v>
      </c>
    </row>
    <row r="181" spans="1:21" ht="14.4" customHeight="1" x14ac:dyDescent="0.3">
      <c r="A181" s="737">
        <v>30</v>
      </c>
      <c r="B181" s="739" t="s">
        <v>506</v>
      </c>
      <c r="C181" s="739" t="s">
        <v>2871</v>
      </c>
      <c r="D181" s="740" t="s">
        <v>3768</v>
      </c>
      <c r="E181" s="741" t="s">
        <v>2882</v>
      </c>
      <c r="F181" s="739" t="s">
        <v>2868</v>
      </c>
      <c r="G181" s="739" t="s">
        <v>3029</v>
      </c>
      <c r="H181" s="739" t="s">
        <v>1843</v>
      </c>
      <c r="I181" s="739" t="s">
        <v>2052</v>
      </c>
      <c r="J181" s="739" t="s">
        <v>2716</v>
      </c>
      <c r="K181" s="739" t="s">
        <v>2717</v>
      </c>
      <c r="L181" s="742">
        <v>105.46</v>
      </c>
      <c r="M181" s="742">
        <v>105.46</v>
      </c>
      <c r="N181" s="739">
        <v>1</v>
      </c>
      <c r="O181" s="743">
        <v>0.5</v>
      </c>
      <c r="P181" s="742">
        <v>105.46</v>
      </c>
      <c r="Q181" s="744">
        <v>1</v>
      </c>
      <c r="R181" s="739">
        <v>1</v>
      </c>
      <c r="S181" s="744">
        <v>1</v>
      </c>
      <c r="T181" s="743">
        <v>0.5</v>
      </c>
      <c r="U181" s="738">
        <v>1</v>
      </c>
    </row>
    <row r="182" spans="1:21" ht="14.4" customHeight="1" x14ac:dyDescent="0.3">
      <c r="A182" s="737">
        <v>30</v>
      </c>
      <c r="B182" s="739" t="s">
        <v>506</v>
      </c>
      <c r="C182" s="739" t="s">
        <v>2871</v>
      </c>
      <c r="D182" s="740" t="s">
        <v>3768</v>
      </c>
      <c r="E182" s="741" t="s">
        <v>2882</v>
      </c>
      <c r="F182" s="739" t="s">
        <v>2868</v>
      </c>
      <c r="G182" s="739" t="s">
        <v>3147</v>
      </c>
      <c r="H182" s="739" t="s">
        <v>507</v>
      </c>
      <c r="I182" s="739" t="s">
        <v>3148</v>
      </c>
      <c r="J182" s="739" t="s">
        <v>3149</v>
      </c>
      <c r="K182" s="739" t="s">
        <v>3150</v>
      </c>
      <c r="L182" s="742">
        <v>178.29</v>
      </c>
      <c r="M182" s="742">
        <v>178.29</v>
      </c>
      <c r="N182" s="739">
        <v>1</v>
      </c>
      <c r="O182" s="743">
        <v>0.5</v>
      </c>
      <c r="P182" s="742"/>
      <c r="Q182" s="744">
        <v>0</v>
      </c>
      <c r="R182" s="739"/>
      <c r="S182" s="744">
        <v>0</v>
      </c>
      <c r="T182" s="743"/>
      <c r="U182" s="738">
        <v>0</v>
      </c>
    </row>
    <row r="183" spans="1:21" ht="14.4" customHeight="1" x14ac:dyDescent="0.3">
      <c r="A183" s="737">
        <v>30</v>
      </c>
      <c r="B183" s="739" t="s">
        <v>506</v>
      </c>
      <c r="C183" s="739" t="s">
        <v>2871</v>
      </c>
      <c r="D183" s="740" t="s">
        <v>3768</v>
      </c>
      <c r="E183" s="741" t="s">
        <v>2882</v>
      </c>
      <c r="F183" s="739" t="s">
        <v>2868</v>
      </c>
      <c r="G183" s="739" t="s">
        <v>3030</v>
      </c>
      <c r="H183" s="739" t="s">
        <v>1843</v>
      </c>
      <c r="I183" s="739" t="s">
        <v>2132</v>
      </c>
      <c r="J183" s="739" t="s">
        <v>1882</v>
      </c>
      <c r="K183" s="739" t="s">
        <v>2704</v>
      </c>
      <c r="L183" s="742">
        <v>407.55</v>
      </c>
      <c r="M183" s="742">
        <v>2852.8500000000004</v>
      </c>
      <c r="N183" s="739">
        <v>7</v>
      </c>
      <c r="O183" s="743">
        <v>1.5</v>
      </c>
      <c r="P183" s="742"/>
      <c r="Q183" s="744">
        <v>0</v>
      </c>
      <c r="R183" s="739"/>
      <c r="S183" s="744">
        <v>0</v>
      </c>
      <c r="T183" s="743"/>
      <c r="U183" s="738">
        <v>0</v>
      </c>
    </row>
    <row r="184" spans="1:21" ht="14.4" customHeight="1" x14ac:dyDescent="0.3">
      <c r="A184" s="737">
        <v>30</v>
      </c>
      <c r="B184" s="739" t="s">
        <v>506</v>
      </c>
      <c r="C184" s="739" t="s">
        <v>2871</v>
      </c>
      <c r="D184" s="740" t="s">
        <v>3768</v>
      </c>
      <c r="E184" s="741" t="s">
        <v>2882</v>
      </c>
      <c r="F184" s="739" t="s">
        <v>2868</v>
      </c>
      <c r="G184" s="739" t="s">
        <v>3030</v>
      </c>
      <c r="H184" s="739" t="s">
        <v>1843</v>
      </c>
      <c r="I184" s="739" t="s">
        <v>3031</v>
      </c>
      <c r="J184" s="739" t="s">
        <v>1882</v>
      </c>
      <c r="K184" s="739" t="s">
        <v>2706</v>
      </c>
      <c r="L184" s="742">
        <v>543.39</v>
      </c>
      <c r="M184" s="742">
        <v>543.39</v>
      </c>
      <c r="N184" s="739">
        <v>1</v>
      </c>
      <c r="O184" s="743">
        <v>1</v>
      </c>
      <c r="P184" s="742"/>
      <c r="Q184" s="744">
        <v>0</v>
      </c>
      <c r="R184" s="739"/>
      <c r="S184" s="744">
        <v>0</v>
      </c>
      <c r="T184" s="743"/>
      <c r="U184" s="738">
        <v>0</v>
      </c>
    </row>
    <row r="185" spans="1:21" ht="14.4" customHeight="1" x14ac:dyDescent="0.3">
      <c r="A185" s="737">
        <v>30</v>
      </c>
      <c r="B185" s="739" t="s">
        <v>506</v>
      </c>
      <c r="C185" s="739" t="s">
        <v>2871</v>
      </c>
      <c r="D185" s="740" t="s">
        <v>3768</v>
      </c>
      <c r="E185" s="741" t="s">
        <v>2882</v>
      </c>
      <c r="F185" s="739" t="s">
        <v>2868</v>
      </c>
      <c r="G185" s="739" t="s">
        <v>3151</v>
      </c>
      <c r="H185" s="739" t="s">
        <v>507</v>
      </c>
      <c r="I185" s="739" t="s">
        <v>3152</v>
      </c>
      <c r="J185" s="739" t="s">
        <v>3153</v>
      </c>
      <c r="K185" s="739" t="s">
        <v>2909</v>
      </c>
      <c r="L185" s="742">
        <v>32.76</v>
      </c>
      <c r="M185" s="742">
        <v>32.76</v>
      </c>
      <c r="N185" s="739">
        <v>1</v>
      </c>
      <c r="O185" s="743">
        <v>0.5</v>
      </c>
      <c r="P185" s="742"/>
      <c r="Q185" s="744">
        <v>0</v>
      </c>
      <c r="R185" s="739"/>
      <c r="S185" s="744">
        <v>0</v>
      </c>
      <c r="T185" s="743"/>
      <c r="U185" s="738">
        <v>0</v>
      </c>
    </row>
    <row r="186" spans="1:21" ht="14.4" customHeight="1" x14ac:dyDescent="0.3">
      <c r="A186" s="737">
        <v>30</v>
      </c>
      <c r="B186" s="739" t="s">
        <v>506</v>
      </c>
      <c r="C186" s="739" t="s">
        <v>2871</v>
      </c>
      <c r="D186" s="740" t="s">
        <v>3768</v>
      </c>
      <c r="E186" s="741" t="s">
        <v>2882</v>
      </c>
      <c r="F186" s="739" t="s">
        <v>2868</v>
      </c>
      <c r="G186" s="739" t="s">
        <v>3032</v>
      </c>
      <c r="H186" s="739" t="s">
        <v>1843</v>
      </c>
      <c r="I186" s="739" t="s">
        <v>2118</v>
      </c>
      <c r="J186" s="739" t="s">
        <v>2119</v>
      </c>
      <c r="K186" s="739" t="s">
        <v>1606</v>
      </c>
      <c r="L186" s="742">
        <v>31.09</v>
      </c>
      <c r="M186" s="742">
        <v>31.09</v>
      </c>
      <c r="N186" s="739">
        <v>1</v>
      </c>
      <c r="O186" s="743">
        <v>0.5</v>
      </c>
      <c r="P186" s="742">
        <v>31.09</v>
      </c>
      <c r="Q186" s="744">
        <v>1</v>
      </c>
      <c r="R186" s="739">
        <v>1</v>
      </c>
      <c r="S186" s="744">
        <v>1</v>
      </c>
      <c r="T186" s="743">
        <v>0.5</v>
      </c>
      <c r="U186" s="738">
        <v>1</v>
      </c>
    </row>
    <row r="187" spans="1:21" ht="14.4" customHeight="1" x14ac:dyDescent="0.3">
      <c r="A187" s="737">
        <v>30</v>
      </c>
      <c r="B187" s="739" t="s">
        <v>506</v>
      </c>
      <c r="C187" s="739" t="s">
        <v>2871</v>
      </c>
      <c r="D187" s="740" t="s">
        <v>3768</v>
      </c>
      <c r="E187" s="741" t="s">
        <v>2882</v>
      </c>
      <c r="F187" s="739" t="s">
        <v>2868</v>
      </c>
      <c r="G187" s="739" t="s">
        <v>3032</v>
      </c>
      <c r="H187" s="739" t="s">
        <v>507</v>
      </c>
      <c r="I187" s="739" t="s">
        <v>3154</v>
      </c>
      <c r="J187" s="739" t="s">
        <v>3155</v>
      </c>
      <c r="K187" s="739" t="s">
        <v>2938</v>
      </c>
      <c r="L187" s="742">
        <v>29.02</v>
      </c>
      <c r="M187" s="742">
        <v>29.02</v>
      </c>
      <c r="N187" s="739">
        <v>1</v>
      </c>
      <c r="O187" s="743">
        <v>0.5</v>
      </c>
      <c r="P187" s="742"/>
      <c r="Q187" s="744">
        <v>0</v>
      </c>
      <c r="R187" s="739"/>
      <c r="S187" s="744">
        <v>0</v>
      </c>
      <c r="T187" s="743"/>
      <c r="U187" s="738">
        <v>0</v>
      </c>
    </row>
    <row r="188" spans="1:21" ht="14.4" customHeight="1" x14ac:dyDescent="0.3">
      <c r="A188" s="737">
        <v>30</v>
      </c>
      <c r="B188" s="739" t="s">
        <v>506</v>
      </c>
      <c r="C188" s="739" t="s">
        <v>2871</v>
      </c>
      <c r="D188" s="740" t="s">
        <v>3768</v>
      </c>
      <c r="E188" s="741" t="s">
        <v>2882</v>
      </c>
      <c r="F188" s="739" t="s">
        <v>2868</v>
      </c>
      <c r="G188" s="739" t="s">
        <v>3032</v>
      </c>
      <c r="H188" s="739" t="s">
        <v>507</v>
      </c>
      <c r="I188" s="739" t="s">
        <v>3156</v>
      </c>
      <c r="J188" s="739" t="s">
        <v>3157</v>
      </c>
      <c r="K188" s="739" t="s">
        <v>1860</v>
      </c>
      <c r="L188" s="742">
        <v>15.55</v>
      </c>
      <c r="M188" s="742">
        <v>15.55</v>
      </c>
      <c r="N188" s="739">
        <v>1</v>
      </c>
      <c r="O188" s="743">
        <v>0.5</v>
      </c>
      <c r="P188" s="742">
        <v>15.55</v>
      </c>
      <c r="Q188" s="744">
        <v>1</v>
      </c>
      <c r="R188" s="739">
        <v>1</v>
      </c>
      <c r="S188" s="744">
        <v>1</v>
      </c>
      <c r="T188" s="743">
        <v>0.5</v>
      </c>
      <c r="U188" s="738">
        <v>1</v>
      </c>
    </row>
    <row r="189" spans="1:21" ht="14.4" customHeight="1" x14ac:dyDescent="0.3">
      <c r="A189" s="737">
        <v>30</v>
      </c>
      <c r="B189" s="739" t="s">
        <v>506</v>
      </c>
      <c r="C189" s="739" t="s">
        <v>2871</v>
      </c>
      <c r="D189" s="740" t="s">
        <v>3768</v>
      </c>
      <c r="E189" s="741" t="s">
        <v>2882</v>
      </c>
      <c r="F189" s="739" t="s">
        <v>2868</v>
      </c>
      <c r="G189" s="739" t="s">
        <v>3158</v>
      </c>
      <c r="H189" s="739" t="s">
        <v>507</v>
      </c>
      <c r="I189" s="739" t="s">
        <v>3159</v>
      </c>
      <c r="J189" s="739" t="s">
        <v>3160</v>
      </c>
      <c r="K189" s="739" t="s">
        <v>1760</v>
      </c>
      <c r="L189" s="742">
        <v>146.84</v>
      </c>
      <c r="M189" s="742">
        <v>146.84</v>
      </c>
      <c r="N189" s="739">
        <v>1</v>
      </c>
      <c r="O189" s="743">
        <v>0.5</v>
      </c>
      <c r="P189" s="742"/>
      <c r="Q189" s="744">
        <v>0</v>
      </c>
      <c r="R189" s="739"/>
      <c r="S189" s="744">
        <v>0</v>
      </c>
      <c r="T189" s="743"/>
      <c r="U189" s="738">
        <v>0</v>
      </c>
    </row>
    <row r="190" spans="1:21" ht="14.4" customHeight="1" x14ac:dyDescent="0.3">
      <c r="A190" s="737">
        <v>30</v>
      </c>
      <c r="B190" s="739" t="s">
        <v>506</v>
      </c>
      <c r="C190" s="739" t="s">
        <v>2871</v>
      </c>
      <c r="D190" s="740" t="s">
        <v>3768</v>
      </c>
      <c r="E190" s="741" t="s">
        <v>2882</v>
      </c>
      <c r="F190" s="739" t="s">
        <v>2868</v>
      </c>
      <c r="G190" s="739" t="s">
        <v>3161</v>
      </c>
      <c r="H190" s="739" t="s">
        <v>507</v>
      </c>
      <c r="I190" s="739" t="s">
        <v>3162</v>
      </c>
      <c r="J190" s="739" t="s">
        <v>1795</v>
      </c>
      <c r="K190" s="739" t="s">
        <v>3163</v>
      </c>
      <c r="L190" s="742">
        <v>28.81</v>
      </c>
      <c r="M190" s="742">
        <v>28.81</v>
      </c>
      <c r="N190" s="739">
        <v>1</v>
      </c>
      <c r="O190" s="743">
        <v>1</v>
      </c>
      <c r="P190" s="742"/>
      <c r="Q190" s="744">
        <v>0</v>
      </c>
      <c r="R190" s="739"/>
      <c r="S190" s="744">
        <v>0</v>
      </c>
      <c r="T190" s="743"/>
      <c r="U190" s="738">
        <v>0</v>
      </c>
    </row>
    <row r="191" spans="1:21" ht="14.4" customHeight="1" x14ac:dyDescent="0.3">
      <c r="A191" s="737">
        <v>30</v>
      </c>
      <c r="B191" s="739" t="s">
        <v>506</v>
      </c>
      <c r="C191" s="739" t="s">
        <v>2871</v>
      </c>
      <c r="D191" s="740" t="s">
        <v>3768</v>
      </c>
      <c r="E191" s="741" t="s">
        <v>2882</v>
      </c>
      <c r="F191" s="739" t="s">
        <v>2868</v>
      </c>
      <c r="G191" s="739" t="s">
        <v>3161</v>
      </c>
      <c r="H191" s="739" t="s">
        <v>507</v>
      </c>
      <c r="I191" s="739" t="s">
        <v>3164</v>
      </c>
      <c r="J191" s="739" t="s">
        <v>1795</v>
      </c>
      <c r="K191" s="739" t="s">
        <v>2079</v>
      </c>
      <c r="L191" s="742">
        <v>57.64</v>
      </c>
      <c r="M191" s="742">
        <v>288.2</v>
      </c>
      <c r="N191" s="739">
        <v>5</v>
      </c>
      <c r="O191" s="743">
        <v>3</v>
      </c>
      <c r="P191" s="742">
        <v>57.64</v>
      </c>
      <c r="Q191" s="744">
        <v>0.2</v>
      </c>
      <c r="R191" s="739">
        <v>1</v>
      </c>
      <c r="S191" s="744">
        <v>0.2</v>
      </c>
      <c r="T191" s="743">
        <v>1</v>
      </c>
      <c r="U191" s="738">
        <v>0.33333333333333331</v>
      </c>
    </row>
    <row r="192" spans="1:21" ht="14.4" customHeight="1" x14ac:dyDescent="0.3">
      <c r="A192" s="737">
        <v>30</v>
      </c>
      <c r="B192" s="739" t="s">
        <v>506</v>
      </c>
      <c r="C192" s="739" t="s">
        <v>2871</v>
      </c>
      <c r="D192" s="740" t="s">
        <v>3768</v>
      </c>
      <c r="E192" s="741" t="s">
        <v>2882</v>
      </c>
      <c r="F192" s="739" t="s">
        <v>2868</v>
      </c>
      <c r="G192" s="739" t="s">
        <v>3161</v>
      </c>
      <c r="H192" s="739" t="s">
        <v>507</v>
      </c>
      <c r="I192" s="739" t="s">
        <v>3165</v>
      </c>
      <c r="J192" s="739" t="s">
        <v>1795</v>
      </c>
      <c r="K192" s="739" t="s">
        <v>1796</v>
      </c>
      <c r="L192" s="742">
        <v>185.26</v>
      </c>
      <c r="M192" s="742">
        <v>370.52</v>
      </c>
      <c r="N192" s="739">
        <v>2</v>
      </c>
      <c r="O192" s="743">
        <v>1</v>
      </c>
      <c r="P192" s="742"/>
      <c r="Q192" s="744">
        <v>0</v>
      </c>
      <c r="R192" s="739"/>
      <c r="S192" s="744">
        <v>0</v>
      </c>
      <c r="T192" s="743"/>
      <c r="U192" s="738">
        <v>0</v>
      </c>
    </row>
    <row r="193" spans="1:21" ht="14.4" customHeight="1" x14ac:dyDescent="0.3">
      <c r="A193" s="737">
        <v>30</v>
      </c>
      <c r="B193" s="739" t="s">
        <v>506</v>
      </c>
      <c r="C193" s="739" t="s">
        <v>2871</v>
      </c>
      <c r="D193" s="740" t="s">
        <v>3768</v>
      </c>
      <c r="E193" s="741" t="s">
        <v>2882</v>
      </c>
      <c r="F193" s="739" t="s">
        <v>2868</v>
      </c>
      <c r="G193" s="739" t="s">
        <v>3166</v>
      </c>
      <c r="H193" s="739" t="s">
        <v>507</v>
      </c>
      <c r="I193" s="739" t="s">
        <v>680</v>
      </c>
      <c r="J193" s="739" t="s">
        <v>3167</v>
      </c>
      <c r="K193" s="739" t="s">
        <v>3168</v>
      </c>
      <c r="L193" s="742">
        <v>0</v>
      </c>
      <c r="M193" s="742">
        <v>0</v>
      </c>
      <c r="N193" s="739">
        <v>1</v>
      </c>
      <c r="O193" s="743">
        <v>0.5</v>
      </c>
      <c r="P193" s="742"/>
      <c r="Q193" s="744"/>
      <c r="R193" s="739"/>
      <c r="S193" s="744">
        <v>0</v>
      </c>
      <c r="T193" s="743"/>
      <c r="U193" s="738">
        <v>0</v>
      </c>
    </row>
    <row r="194" spans="1:21" ht="14.4" customHeight="1" x14ac:dyDescent="0.3">
      <c r="A194" s="737">
        <v>30</v>
      </c>
      <c r="B194" s="739" t="s">
        <v>506</v>
      </c>
      <c r="C194" s="739" t="s">
        <v>2871</v>
      </c>
      <c r="D194" s="740" t="s">
        <v>3768</v>
      </c>
      <c r="E194" s="741" t="s">
        <v>2882</v>
      </c>
      <c r="F194" s="739" t="s">
        <v>2868</v>
      </c>
      <c r="G194" s="739" t="s">
        <v>2896</v>
      </c>
      <c r="H194" s="739" t="s">
        <v>1843</v>
      </c>
      <c r="I194" s="739" t="s">
        <v>2897</v>
      </c>
      <c r="J194" s="739" t="s">
        <v>556</v>
      </c>
      <c r="K194" s="739" t="s">
        <v>557</v>
      </c>
      <c r="L194" s="742">
        <v>28.81</v>
      </c>
      <c r="M194" s="742">
        <v>230.48</v>
      </c>
      <c r="N194" s="739">
        <v>8</v>
      </c>
      <c r="O194" s="743">
        <v>4</v>
      </c>
      <c r="P194" s="742">
        <v>57.62</v>
      </c>
      <c r="Q194" s="744">
        <v>0.25</v>
      </c>
      <c r="R194" s="739">
        <v>2</v>
      </c>
      <c r="S194" s="744">
        <v>0.25</v>
      </c>
      <c r="T194" s="743">
        <v>1</v>
      </c>
      <c r="U194" s="738">
        <v>0.25</v>
      </c>
    </row>
    <row r="195" spans="1:21" ht="14.4" customHeight="1" x14ac:dyDescent="0.3">
      <c r="A195" s="737">
        <v>30</v>
      </c>
      <c r="B195" s="739" t="s">
        <v>506</v>
      </c>
      <c r="C195" s="739" t="s">
        <v>2871</v>
      </c>
      <c r="D195" s="740" t="s">
        <v>3768</v>
      </c>
      <c r="E195" s="741" t="s">
        <v>2882</v>
      </c>
      <c r="F195" s="739" t="s">
        <v>2868</v>
      </c>
      <c r="G195" s="739" t="s">
        <v>2896</v>
      </c>
      <c r="H195" s="739" t="s">
        <v>1843</v>
      </c>
      <c r="I195" s="739" t="s">
        <v>3169</v>
      </c>
      <c r="J195" s="739" t="s">
        <v>556</v>
      </c>
      <c r="K195" s="739" t="s">
        <v>3170</v>
      </c>
      <c r="L195" s="742">
        <v>150.59</v>
      </c>
      <c r="M195" s="742">
        <v>150.59</v>
      </c>
      <c r="N195" s="739">
        <v>1</v>
      </c>
      <c r="O195" s="743">
        <v>0.5</v>
      </c>
      <c r="P195" s="742"/>
      <c r="Q195" s="744">
        <v>0</v>
      </c>
      <c r="R195" s="739"/>
      <c r="S195" s="744">
        <v>0</v>
      </c>
      <c r="T195" s="743"/>
      <c r="U195" s="738">
        <v>0</v>
      </c>
    </row>
    <row r="196" spans="1:21" ht="14.4" customHeight="1" x14ac:dyDescent="0.3">
      <c r="A196" s="737">
        <v>30</v>
      </c>
      <c r="B196" s="739" t="s">
        <v>506</v>
      </c>
      <c r="C196" s="739" t="s">
        <v>2871</v>
      </c>
      <c r="D196" s="740" t="s">
        <v>3768</v>
      </c>
      <c r="E196" s="741" t="s">
        <v>2882</v>
      </c>
      <c r="F196" s="739" t="s">
        <v>2868</v>
      </c>
      <c r="G196" s="739" t="s">
        <v>3171</v>
      </c>
      <c r="H196" s="739" t="s">
        <v>507</v>
      </c>
      <c r="I196" s="739" t="s">
        <v>1087</v>
      </c>
      <c r="J196" s="739" t="s">
        <v>1088</v>
      </c>
      <c r="K196" s="739" t="s">
        <v>1089</v>
      </c>
      <c r="L196" s="742">
        <v>0</v>
      </c>
      <c r="M196" s="742">
        <v>0</v>
      </c>
      <c r="N196" s="739">
        <v>1</v>
      </c>
      <c r="O196" s="743">
        <v>1</v>
      </c>
      <c r="P196" s="742"/>
      <c r="Q196" s="744"/>
      <c r="R196" s="739"/>
      <c r="S196" s="744">
        <v>0</v>
      </c>
      <c r="T196" s="743"/>
      <c r="U196" s="738">
        <v>0</v>
      </c>
    </row>
    <row r="197" spans="1:21" ht="14.4" customHeight="1" x14ac:dyDescent="0.3">
      <c r="A197" s="737">
        <v>30</v>
      </c>
      <c r="B197" s="739" t="s">
        <v>506</v>
      </c>
      <c r="C197" s="739" t="s">
        <v>2871</v>
      </c>
      <c r="D197" s="740" t="s">
        <v>3768</v>
      </c>
      <c r="E197" s="741" t="s">
        <v>2882</v>
      </c>
      <c r="F197" s="739" t="s">
        <v>2868</v>
      </c>
      <c r="G197" s="739" t="s">
        <v>3172</v>
      </c>
      <c r="H197" s="739" t="s">
        <v>1843</v>
      </c>
      <c r="I197" s="739" t="s">
        <v>2011</v>
      </c>
      <c r="J197" s="739" t="s">
        <v>2012</v>
      </c>
      <c r="K197" s="739" t="s">
        <v>1377</v>
      </c>
      <c r="L197" s="742">
        <v>48.27</v>
      </c>
      <c r="M197" s="742">
        <v>48.27</v>
      </c>
      <c r="N197" s="739">
        <v>1</v>
      </c>
      <c r="O197" s="743">
        <v>0.5</v>
      </c>
      <c r="P197" s="742"/>
      <c r="Q197" s="744">
        <v>0</v>
      </c>
      <c r="R197" s="739"/>
      <c r="S197" s="744">
        <v>0</v>
      </c>
      <c r="T197" s="743"/>
      <c r="U197" s="738">
        <v>0</v>
      </c>
    </row>
    <row r="198" spans="1:21" ht="14.4" customHeight="1" x14ac:dyDescent="0.3">
      <c r="A198" s="737">
        <v>30</v>
      </c>
      <c r="B198" s="739" t="s">
        <v>506</v>
      </c>
      <c r="C198" s="739" t="s">
        <v>2871</v>
      </c>
      <c r="D198" s="740" t="s">
        <v>3768</v>
      </c>
      <c r="E198" s="741" t="s">
        <v>2882</v>
      </c>
      <c r="F198" s="739" t="s">
        <v>2868</v>
      </c>
      <c r="G198" s="739" t="s">
        <v>3172</v>
      </c>
      <c r="H198" s="739" t="s">
        <v>1843</v>
      </c>
      <c r="I198" s="739" t="s">
        <v>2014</v>
      </c>
      <c r="J198" s="739" t="s">
        <v>2015</v>
      </c>
      <c r="K198" s="739" t="s">
        <v>892</v>
      </c>
      <c r="L198" s="742">
        <v>96.53</v>
      </c>
      <c r="M198" s="742">
        <v>96.53</v>
      </c>
      <c r="N198" s="739">
        <v>1</v>
      </c>
      <c r="O198" s="743">
        <v>0.5</v>
      </c>
      <c r="P198" s="742">
        <v>96.53</v>
      </c>
      <c r="Q198" s="744">
        <v>1</v>
      </c>
      <c r="R198" s="739">
        <v>1</v>
      </c>
      <c r="S198" s="744">
        <v>1</v>
      </c>
      <c r="T198" s="743">
        <v>0.5</v>
      </c>
      <c r="U198" s="738">
        <v>1</v>
      </c>
    </row>
    <row r="199" spans="1:21" ht="14.4" customHeight="1" x14ac:dyDescent="0.3">
      <c r="A199" s="737">
        <v>30</v>
      </c>
      <c r="B199" s="739" t="s">
        <v>506</v>
      </c>
      <c r="C199" s="739" t="s">
        <v>2871</v>
      </c>
      <c r="D199" s="740" t="s">
        <v>3768</v>
      </c>
      <c r="E199" s="741" t="s">
        <v>2882</v>
      </c>
      <c r="F199" s="739" t="s">
        <v>2868</v>
      </c>
      <c r="G199" s="739" t="s">
        <v>3173</v>
      </c>
      <c r="H199" s="739" t="s">
        <v>1843</v>
      </c>
      <c r="I199" s="739" t="s">
        <v>2112</v>
      </c>
      <c r="J199" s="739" t="s">
        <v>2113</v>
      </c>
      <c r="K199" s="739" t="s">
        <v>972</v>
      </c>
      <c r="L199" s="742">
        <v>234.91</v>
      </c>
      <c r="M199" s="742">
        <v>234.91</v>
      </c>
      <c r="N199" s="739">
        <v>1</v>
      </c>
      <c r="O199" s="743">
        <v>0.5</v>
      </c>
      <c r="P199" s="742"/>
      <c r="Q199" s="744">
        <v>0</v>
      </c>
      <c r="R199" s="739"/>
      <c r="S199" s="744">
        <v>0</v>
      </c>
      <c r="T199" s="743"/>
      <c r="U199" s="738">
        <v>0</v>
      </c>
    </row>
    <row r="200" spans="1:21" ht="14.4" customHeight="1" x14ac:dyDescent="0.3">
      <c r="A200" s="737">
        <v>30</v>
      </c>
      <c r="B200" s="739" t="s">
        <v>506</v>
      </c>
      <c r="C200" s="739" t="s">
        <v>2871</v>
      </c>
      <c r="D200" s="740" t="s">
        <v>3768</v>
      </c>
      <c r="E200" s="741" t="s">
        <v>2882</v>
      </c>
      <c r="F200" s="739" t="s">
        <v>2868</v>
      </c>
      <c r="G200" s="739" t="s">
        <v>3038</v>
      </c>
      <c r="H200" s="739" t="s">
        <v>1843</v>
      </c>
      <c r="I200" s="739" t="s">
        <v>1844</v>
      </c>
      <c r="J200" s="739" t="s">
        <v>1845</v>
      </c>
      <c r="K200" s="739" t="s">
        <v>2730</v>
      </c>
      <c r="L200" s="742">
        <v>10.41</v>
      </c>
      <c r="M200" s="742">
        <v>20.82</v>
      </c>
      <c r="N200" s="739">
        <v>2</v>
      </c>
      <c r="O200" s="743">
        <v>1</v>
      </c>
      <c r="P200" s="742"/>
      <c r="Q200" s="744">
        <v>0</v>
      </c>
      <c r="R200" s="739"/>
      <c r="S200" s="744">
        <v>0</v>
      </c>
      <c r="T200" s="743"/>
      <c r="U200" s="738">
        <v>0</v>
      </c>
    </row>
    <row r="201" spans="1:21" ht="14.4" customHeight="1" x14ac:dyDescent="0.3">
      <c r="A201" s="737">
        <v>30</v>
      </c>
      <c r="B201" s="739" t="s">
        <v>506</v>
      </c>
      <c r="C201" s="739" t="s">
        <v>2871</v>
      </c>
      <c r="D201" s="740" t="s">
        <v>3768</v>
      </c>
      <c r="E201" s="741" t="s">
        <v>2882</v>
      </c>
      <c r="F201" s="739" t="s">
        <v>2868</v>
      </c>
      <c r="G201" s="739" t="s">
        <v>3174</v>
      </c>
      <c r="H201" s="739" t="s">
        <v>507</v>
      </c>
      <c r="I201" s="739" t="s">
        <v>814</v>
      </c>
      <c r="J201" s="739" t="s">
        <v>815</v>
      </c>
      <c r="K201" s="739" t="s">
        <v>816</v>
      </c>
      <c r="L201" s="742">
        <v>117.46</v>
      </c>
      <c r="M201" s="742">
        <v>117.46</v>
      </c>
      <c r="N201" s="739">
        <v>1</v>
      </c>
      <c r="O201" s="743">
        <v>0.5</v>
      </c>
      <c r="P201" s="742"/>
      <c r="Q201" s="744">
        <v>0</v>
      </c>
      <c r="R201" s="739"/>
      <c r="S201" s="744">
        <v>0</v>
      </c>
      <c r="T201" s="743"/>
      <c r="U201" s="738">
        <v>0</v>
      </c>
    </row>
    <row r="202" spans="1:21" ht="14.4" customHeight="1" x14ac:dyDescent="0.3">
      <c r="A202" s="737">
        <v>30</v>
      </c>
      <c r="B202" s="739" t="s">
        <v>506</v>
      </c>
      <c r="C202" s="739" t="s">
        <v>2871</v>
      </c>
      <c r="D202" s="740" t="s">
        <v>3768</v>
      </c>
      <c r="E202" s="741" t="s">
        <v>2882</v>
      </c>
      <c r="F202" s="739" t="s">
        <v>2868</v>
      </c>
      <c r="G202" s="739" t="s">
        <v>3039</v>
      </c>
      <c r="H202" s="739" t="s">
        <v>507</v>
      </c>
      <c r="I202" s="739" t="s">
        <v>3175</v>
      </c>
      <c r="J202" s="739" t="s">
        <v>3176</v>
      </c>
      <c r="K202" s="739" t="s">
        <v>2836</v>
      </c>
      <c r="L202" s="742">
        <v>105.46</v>
      </c>
      <c r="M202" s="742">
        <v>105.46</v>
      </c>
      <c r="N202" s="739">
        <v>1</v>
      </c>
      <c r="O202" s="743">
        <v>0.5</v>
      </c>
      <c r="P202" s="742"/>
      <c r="Q202" s="744">
        <v>0</v>
      </c>
      <c r="R202" s="739"/>
      <c r="S202" s="744">
        <v>0</v>
      </c>
      <c r="T202" s="743"/>
      <c r="U202" s="738">
        <v>0</v>
      </c>
    </row>
    <row r="203" spans="1:21" ht="14.4" customHeight="1" x14ac:dyDescent="0.3">
      <c r="A203" s="737">
        <v>30</v>
      </c>
      <c r="B203" s="739" t="s">
        <v>506</v>
      </c>
      <c r="C203" s="739" t="s">
        <v>2871</v>
      </c>
      <c r="D203" s="740" t="s">
        <v>3768</v>
      </c>
      <c r="E203" s="741" t="s">
        <v>2882</v>
      </c>
      <c r="F203" s="739" t="s">
        <v>2868</v>
      </c>
      <c r="G203" s="739" t="s">
        <v>3177</v>
      </c>
      <c r="H203" s="739" t="s">
        <v>507</v>
      </c>
      <c r="I203" s="739" t="s">
        <v>1399</v>
      </c>
      <c r="J203" s="739" t="s">
        <v>1400</v>
      </c>
      <c r="K203" s="739" t="s">
        <v>3178</v>
      </c>
      <c r="L203" s="742">
        <v>566.19000000000005</v>
      </c>
      <c r="M203" s="742">
        <v>566.19000000000005</v>
      </c>
      <c r="N203" s="739">
        <v>1</v>
      </c>
      <c r="O203" s="743">
        <v>0.5</v>
      </c>
      <c r="P203" s="742"/>
      <c r="Q203" s="744">
        <v>0</v>
      </c>
      <c r="R203" s="739"/>
      <c r="S203" s="744">
        <v>0</v>
      </c>
      <c r="T203" s="743"/>
      <c r="U203" s="738">
        <v>0</v>
      </c>
    </row>
    <row r="204" spans="1:21" ht="14.4" customHeight="1" x14ac:dyDescent="0.3">
      <c r="A204" s="737">
        <v>30</v>
      </c>
      <c r="B204" s="739" t="s">
        <v>506</v>
      </c>
      <c r="C204" s="739" t="s">
        <v>2871</v>
      </c>
      <c r="D204" s="740" t="s">
        <v>3768</v>
      </c>
      <c r="E204" s="741" t="s">
        <v>2882</v>
      </c>
      <c r="F204" s="739" t="s">
        <v>2868</v>
      </c>
      <c r="G204" s="739" t="s">
        <v>3040</v>
      </c>
      <c r="H204" s="739" t="s">
        <v>1843</v>
      </c>
      <c r="I204" s="739" t="s">
        <v>2029</v>
      </c>
      <c r="J204" s="739" t="s">
        <v>2030</v>
      </c>
      <c r="K204" s="739" t="s">
        <v>1036</v>
      </c>
      <c r="L204" s="742">
        <v>181.13</v>
      </c>
      <c r="M204" s="742">
        <v>181.13</v>
      </c>
      <c r="N204" s="739">
        <v>1</v>
      </c>
      <c r="O204" s="743">
        <v>0.5</v>
      </c>
      <c r="P204" s="742"/>
      <c r="Q204" s="744">
        <v>0</v>
      </c>
      <c r="R204" s="739"/>
      <c r="S204" s="744">
        <v>0</v>
      </c>
      <c r="T204" s="743"/>
      <c r="U204" s="738">
        <v>0</v>
      </c>
    </row>
    <row r="205" spans="1:21" ht="14.4" customHeight="1" x14ac:dyDescent="0.3">
      <c r="A205" s="737">
        <v>30</v>
      </c>
      <c r="B205" s="739" t="s">
        <v>506</v>
      </c>
      <c r="C205" s="739" t="s">
        <v>2871</v>
      </c>
      <c r="D205" s="740" t="s">
        <v>3768</v>
      </c>
      <c r="E205" s="741" t="s">
        <v>2882</v>
      </c>
      <c r="F205" s="739" t="s">
        <v>2868</v>
      </c>
      <c r="G205" s="739" t="s">
        <v>3042</v>
      </c>
      <c r="H205" s="739" t="s">
        <v>507</v>
      </c>
      <c r="I205" s="739" t="s">
        <v>982</v>
      </c>
      <c r="J205" s="739" t="s">
        <v>3043</v>
      </c>
      <c r="K205" s="739" t="s">
        <v>3044</v>
      </c>
      <c r="L205" s="742">
        <v>0</v>
      </c>
      <c r="M205" s="742">
        <v>0</v>
      </c>
      <c r="N205" s="739">
        <v>1</v>
      </c>
      <c r="O205" s="743">
        <v>0.5</v>
      </c>
      <c r="P205" s="742"/>
      <c r="Q205" s="744"/>
      <c r="R205" s="739"/>
      <c r="S205" s="744">
        <v>0</v>
      </c>
      <c r="T205" s="743"/>
      <c r="U205" s="738">
        <v>0</v>
      </c>
    </row>
    <row r="206" spans="1:21" ht="14.4" customHeight="1" x14ac:dyDescent="0.3">
      <c r="A206" s="737">
        <v>30</v>
      </c>
      <c r="B206" s="739" t="s">
        <v>506</v>
      </c>
      <c r="C206" s="739" t="s">
        <v>2871</v>
      </c>
      <c r="D206" s="740" t="s">
        <v>3768</v>
      </c>
      <c r="E206" s="741" t="s">
        <v>2882</v>
      </c>
      <c r="F206" s="739" t="s">
        <v>2868</v>
      </c>
      <c r="G206" s="739" t="s">
        <v>3179</v>
      </c>
      <c r="H206" s="739" t="s">
        <v>507</v>
      </c>
      <c r="I206" s="739" t="s">
        <v>3180</v>
      </c>
      <c r="J206" s="739" t="s">
        <v>1077</v>
      </c>
      <c r="K206" s="739" t="s">
        <v>3181</v>
      </c>
      <c r="L206" s="742">
        <v>90.53</v>
      </c>
      <c r="M206" s="742">
        <v>181.06</v>
      </c>
      <c r="N206" s="739">
        <v>2</v>
      </c>
      <c r="O206" s="743">
        <v>1</v>
      </c>
      <c r="P206" s="742"/>
      <c r="Q206" s="744">
        <v>0</v>
      </c>
      <c r="R206" s="739"/>
      <c r="S206" s="744">
        <v>0</v>
      </c>
      <c r="T206" s="743"/>
      <c r="U206" s="738">
        <v>0</v>
      </c>
    </row>
    <row r="207" spans="1:21" ht="14.4" customHeight="1" x14ac:dyDescent="0.3">
      <c r="A207" s="737">
        <v>30</v>
      </c>
      <c r="B207" s="739" t="s">
        <v>506</v>
      </c>
      <c r="C207" s="739" t="s">
        <v>2871</v>
      </c>
      <c r="D207" s="740" t="s">
        <v>3768</v>
      </c>
      <c r="E207" s="741" t="s">
        <v>2882</v>
      </c>
      <c r="F207" s="739" t="s">
        <v>2868</v>
      </c>
      <c r="G207" s="739" t="s">
        <v>3045</v>
      </c>
      <c r="H207" s="739" t="s">
        <v>507</v>
      </c>
      <c r="I207" s="739" t="s">
        <v>3046</v>
      </c>
      <c r="J207" s="739" t="s">
        <v>1235</v>
      </c>
      <c r="K207" s="739" t="s">
        <v>1236</v>
      </c>
      <c r="L207" s="742">
        <v>0</v>
      </c>
      <c r="M207" s="742">
        <v>0</v>
      </c>
      <c r="N207" s="739">
        <v>1</v>
      </c>
      <c r="O207" s="743">
        <v>0.5</v>
      </c>
      <c r="P207" s="742">
        <v>0</v>
      </c>
      <c r="Q207" s="744"/>
      <c r="R207" s="739">
        <v>1</v>
      </c>
      <c r="S207" s="744">
        <v>1</v>
      </c>
      <c r="T207" s="743">
        <v>0.5</v>
      </c>
      <c r="U207" s="738">
        <v>1</v>
      </c>
    </row>
    <row r="208" spans="1:21" ht="14.4" customHeight="1" x14ac:dyDescent="0.3">
      <c r="A208" s="737">
        <v>30</v>
      </c>
      <c r="B208" s="739" t="s">
        <v>506</v>
      </c>
      <c r="C208" s="739" t="s">
        <v>2871</v>
      </c>
      <c r="D208" s="740" t="s">
        <v>3768</v>
      </c>
      <c r="E208" s="741" t="s">
        <v>2882</v>
      </c>
      <c r="F208" s="739" t="s">
        <v>2868</v>
      </c>
      <c r="G208" s="739" t="s">
        <v>3047</v>
      </c>
      <c r="H208" s="739" t="s">
        <v>507</v>
      </c>
      <c r="I208" s="739" t="s">
        <v>826</v>
      </c>
      <c r="J208" s="739" t="s">
        <v>3048</v>
      </c>
      <c r="K208" s="739" t="s">
        <v>3049</v>
      </c>
      <c r="L208" s="742">
        <v>0</v>
      </c>
      <c r="M208" s="742">
        <v>0</v>
      </c>
      <c r="N208" s="739">
        <v>14</v>
      </c>
      <c r="O208" s="743">
        <v>7</v>
      </c>
      <c r="P208" s="742">
        <v>0</v>
      </c>
      <c r="Q208" s="744"/>
      <c r="R208" s="739">
        <v>3</v>
      </c>
      <c r="S208" s="744">
        <v>0.21428571428571427</v>
      </c>
      <c r="T208" s="743">
        <v>2</v>
      </c>
      <c r="U208" s="738">
        <v>0.2857142857142857</v>
      </c>
    </row>
    <row r="209" spans="1:21" ht="14.4" customHeight="1" x14ac:dyDescent="0.3">
      <c r="A209" s="737">
        <v>30</v>
      </c>
      <c r="B209" s="739" t="s">
        <v>506</v>
      </c>
      <c r="C209" s="739" t="s">
        <v>2871</v>
      </c>
      <c r="D209" s="740" t="s">
        <v>3768</v>
      </c>
      <c r="E209" s="741" t="s">
        <v>2882</v>
      </c>
      <c r="F209" s="739" t="s">
        <v>2868</v>
      </c>
      <c r="G209" s="739" t="s">
        <v>2898</v>
      </c>
      <c r="H209" s="739" t="s">
        <v>507</v>
      </c>
      <c r="I209" s="739" t="s">
        <v>677</v>
      </c>
      <c r="J209" s="739" t="s">
        <v>678</v>
      </c>
      <c r="K209" s="739" t="s">
        <v>3050</v>
      </c>
      <c r="L209" s="742">
        <v>42.08</v>
      </c>
      <c r="M209" s="742">
        <v>168.32</v>
      </c>
      <c r="N209" s="739">
        <v>4</v>
      </c>
      <c r="O209" s="743">
        <v>1.5</v>
      </c>
      <c r="P209" s="742"/>
      <c r="Q209" s="744">
        <v>0</v>
      </c>
      <c r="R209" s="739"/>
      <c r="S209" s="744">
        <v>0</v>
      </c>
      <c r="T209" s="743"/>
      <c r="U209" s="738">
        <v>0</v>
      </c>
    </row>
    <row r="210" spans="1:21" ht="14.4" customHeight="1" x14ac:dyDescent="0.3">
      <c r="A210" s="737">
        <v>30</v>
      </c>
      <c r="B210" s="739" t="s">
        <v>506</v>
      </c>
      <c r="C210" s="739" t="s">
        <v>2871</v>
      </c>
      <c r="D210" s="740" t="s">
        <v>3768</v>
      </c>
      <c r="E210" s="741" t="s">
        <v>2882</v>
      </c>
      <c r="F210" s="739" t="s">
        <v>2868</v>
      </c>
      <c r="G210" s="739" t="s">
        <v>3051</v>
      </c>
      <c r="H210" s="739" t="s">
        <v>507</v>
      </c>
      <c r="I210" s="739" t="s">
        <v>978</v>
      </c>
      <c r="J210" s="739" t="s">
        <v>979</v>
      </c>
      <c r="K210" s="739" t="s">
        <v>3052</v>
      </c>
      <c r="L210" s="742">
        <v>657.67</v>
      </c>
      <c r="M210" s="742">
        <v>1973.0099999999998</v>
      </c>
      <c r="N210" s="739">
        <v>3</v>
      </c>
      <c r="O210" s="743">
        <v>2</v>
      </c>
      <c r="P210" s="742"/>
      <c r="Q210" s="744">
        <v>0</v>
      </c>
      <c r="R210" s="739"/>
      <c r="S210" s="744">
        <v>0</v>
      </c>
      <c r="T210" s="743"/>
      <c r="U210" s="738">
        <v>0</v>
      </c>
    </row>
    <row r="211" spans="1:21" ht="14.4" customHeight="1" x14ac:dyDescent="0.3">
      <c r="A211" s="737">
        <v>30</v>
      </c>
      <c r="B211" s="739" t="s">
        <v>506</v>
      </c>
      <c r="C211" s="739" t="s">
        <v>2871</v>
      </c>
      <c r="D211" s="740" t="s">
        <v>3768</v>
      </c>
      <c r="E211" s="741" t="s">
        <v>2882</v>
      </c>
      <c r="F211" s="739" t="s">
        <v>2868</v>
      </c>
      <c r="G211" s="739" t="s">
        <v>3056</v>
      </c>
      <c r="H211" s="739" t="s">
        <v>507</v>
      </c>
      <c r="I211" s="739" t="s">
        <v>3182</v>
      </c>
      <c r="J211" s="739" t="s">
        <v>1770</v>
      </c>
      <c r="K211" s="739" t="s">
        <v>1771</v>
      </c>
      <c r="L211" s="742">
        <v>80.959999999999994</v>
      </c>
      <c r="M211" s="742">
        <v>161.91999999999999</v>
      </c>
      <c r="N211" s="739">
        <v>2</v>
      </c>
      <c r="O211" s="743">
        <v>1</v>
      </c>
      <c r="P211" s="742"/>
      <c r="Q211" s="744">
        <v>0</v>
      </c>
      <c r="R211" s="739"/>
      <c r="S211" s="744">
        <v>0</v>
      </c>
      <c r="T211" s="743"/>
      <c r="U211" s="738">
        <v>0</v>
      </c>
    </row>
    <row r="212" spans="1:21" ht="14.4" customHeight="1" x14ac:dyDescent="0.3">
      <c r="A212" s="737">
        <v>30</v>
      </c>
      <c r="B212" s="739" t="s">
        <v>506</v>
      </c>
      <c r="C212" s="739" t="s">
        <v>2871</v>
      </c>
      <c r="D212" s="740" t="s">
        <v>3768</v>
      </c>
      <c r="E212" s="741" t="s">
        <v>2882</v>
      </c>
      <c r="F212" s="739" t="s">
        <v>2868</v>
      </c>
      <c r="G212" s="739" t="s">
        <v>3059</v>
      </c>
      <c r="H212" s="739" t="s">
        <v>507</v>
      </c>
      <c r="I212" s="739" t="s">
        <v>794</v>
      </c>
      <c r="J212" s="739" t="s">
        <v>795</v>
      </c>
      <c r="K212" s="739" t="s">
        <v>2903</v>
      </c>
      <c r="L212" s="742">
        <v>122.73</v>
      </c>
      <c r="M212" s="742">
        <v>490.92</v>
      </c>
      <c r="N212" s="739">
        <v>4</v>
      </c>
      <c r="O212" s="743">
        <v>2.5</v>
      </c>
      <c r="P212" s="742">
        <v>122.73</v>
      </c>
      <c r="Q212" s="744">
        <v>0.25</v>
      </c>
      <c r="R212" s="739">
        <v>1</v>
      </c>
      <c r="S212" s="744">
        <v>0.25</v>
      </c>
      <c r="T212" s="743">
        <v>1</v>
      </c>
      <c r="U212" s="738">
        <v>0.4</v>
      </c>
    </row>
    <row r="213" spans="1:21" ht="14.4" customHeight="1" x14ac:dyDescent="0.3">
      <c r="A213" s="737">
        <v>30</v>
      </c>
      <c r="B213" s="739" t="s">
        <v>506</v>
      </c>
      <c r="C213" s="739" t="s">
        <v>2871</v>
      </c>
      <c r="D213" s="740" t="s">
        <v>3768</v>
      </c>
      <c r="E213" s="741" t="s">
        <v>2882</v>
      </c>
      <c r="F213" s="739" t="s">
        <v>2868</v>
      </c>
      <c r="G213" s="739" t="s">
        <v>3061</v>
      </c>
      <c r="H213" s="739" t="s">
        <v>507</v>
      </c>
      <c r="I213" s="739" t="s">
        <v>1230</v>
      </c>
      <c r="J213" s="739" t="s">
        <v>1231</v>
      </c>
      <c r="K213" s="739" t="s">
        <v>3063</v>
      </c>
      <c r="L213" s="742">
        <v>50.32</v>
      </c>
      <c r="M213" s="742">
        <v>50.32</v>
      </c>
      <c r="N213" s="739">
        <v>1</v>
      </c>
      <c r="O213" s="743">
        <v>0.5</v>
      </c>
      <c r="P213" s="742"/>
      <c r="Q213" s="744">
        <v>0</v>
      </c>
      <c r="R213" s="739"/>
      <c r="S213" s="744">
        <v>0</v>
      </c>
      <c r="T213" s="743"/>
      <c r="U213" s="738">
        <v>0</v>
      </c>
    </row>
    <row r="214" spans="1:21" ht="14.4" customHeight="1" x14ac:dyDescent="0.3">
      <c r="A214" s="737">
        <v>30</v>
      </c>
      <c r="B214" s="739" t="s">
        <v>506</v>
      </c>
      <c r="C214" s="739" t="s">
        <v>2871</v>
      </c>
      <c r="D214" s="740" t="s">
        <v>3768</v>
      </c>
      <c r="E214" s="741" t="s">
        <v>2882</v>
      </c>
      <c r="F214" s="739" t="s">
        <v>2868</v>
      </c>
      <c r="G214" s="739" t="s">
        <v>3064</v>
      </c>
      <c r="H214" s="739" t="s">
        <v>507</v>
      </c>
      <c r="I214" s="739" t="s">
        <v>772</v>
      </c>
      <c r="J214" s="739" t="s">
        <v>773</v>
      </c>
      <c r="K214" s="739" t="s">
        <v>774</v>
      </c>
      <c r="L214" s="742">
        <v>150.19</v>
      </c>
      <c r="M214" s="742">
        <v>150.19</v>
      </c>
      <c r="N214" s="739">
        <v>1</v>
      </c>
      <c r="O214" s="743">
        <v>0.5</v>
      </c>
      <c r="P214" s="742">
        <v>150.19</v>
      </c>
      <c r="Q214" s="744">
        <v>1</v>
      </c>
      <c r="R214" s="739">
        <v>1</v>
      </c>
      <c r="S214" s="744">
        <v>1</v>
      </c>
      <c r="T214" s="743">
        <v>0.5</v>
      </c>
      <c r="U214" s="738">
        <v>1</v>
      </c>
    </row>
    <row r="215" spans="1:21" ht="14.4" customHeight="1" x14ac:dyDescent="0.3">
      <c r="A215" s="737">
        <v>30</v>
      </c>
      <c r="B215" s="739" t="s">
        <v>506</v>
      </c>
      <c r="C215" s="739" t="s">
        <v>2871</v>
      </c>
      <c r="D215" s="740" t="s">
        <v>3768</v>
      </c>
      <c r="E215" s="741" t="s">
        <v>2882</v>
      </c>
      <c r="F215" s="739" t="s">
        <v>2868</v>
      </c>
      <c r="G215" s="739" t="s">
        <v>3068</v>
      </c>
      <c r="H215" s="739" t="s">
        <v>507</v>
      </c>
      <c r="I215" s="739" t="s">
        <v>3183</v>
      </c>
      <c r="J215" s="739" t="s">
        <v>1767</v>
      </c>
      <c r="K215" s="739" t="s">
        <v>1768</v>
      </c>
      <c r="L215" s="742">
        <v>43.94</v>
      </c>
      <c r="M215" s="742">
        <v>43.94</v>
      </c>
      <c r="N215" s="739">
        <v>1</v>
      </c>
      <c r="O215" s="743">
        <v>0.5</v>
      </c>
      <c r="P215" s="742"/>
      <c r="Q215" s="744">
        <v>0</v>
      </c>
      <c r="R215" s="739"/>
      <c r="S215" s="744">
        <v>0</v>
      </c>
      <c r="T215" s="743"/>
      <c r="U215" s="738">
        <v>0</v>
      </c>
    </row>
    <row r="216" spans="1:21" ht="14.4" customHeight="1" x14ac:dyDescent="0.3">
      <c r="A216" s="737">
        <v>30</v>
      </c>
      <c r="B216" s="739" t="s">
        <v>506</v>
      </c>
      <c r="C216" s="739" t="s">
        <v>2871</v>
      </c>
      <c r="D216" s="740" t="s">
        <v>3768</v>
      </c>
      <c r="E216" s="741" t="s">
        <v>2882</v>
      </c>
      <c r="F216" s="739" t="s">
        <v>2868</v>
      </c>
      <c r="G216" s="739" t="s">
        <v>3184</v>
      </c>
      <c r="H216" s="739" t="s">
        <v>507</v>
      </c>
      <c r="I216" s="739" t="s">
        <v>1186</v>
      </c>
      <c r="J216" s="739" t="s">
        <v>1187</v>
      </c>
      <c r="K216" s="739" t="s">
        <v>1188</v>
      </c>
      <c r="L216" s="742">
        <v>271.94</v>
      </c>
      <c r="M216" s="742">
        <v>815.81999999999994</v>
      </c>
      <c r="N216" s="739">
        <v>3</v>
      </c>
      <c r="O216" s="743">
        <v>1.5</v>
      </c>
      <c r="P216" s="742">
        <v>271.94</v>
      </c>
      <c r="Q216" s="744">
        <v>0.33333333333333337</v>
      </c>
      <c r="R216" s="739">
        <v>1</v>
      </c>
      <c r="S216" s="744">
        <v>0.33333333333333331</v>
      </c>
      <c r="T216" s="743">
        <v>0.5</v>
      </c>
      <c r="U216" s="738">
        <v>0.33333333333333331</v>
      </c>
    </row>
    <row r="217" spans="1:21" ht="14.4" customHeight="1" x14ac:dyDescent="0.3">
      <c r="A217" s="737">
        <v>30</v>
      </c>
      <c r="B217" s="739" t="s">
        <v>506</v>
      </c>
      <c r="C217" s="739" t="s">
        <v>2871</v>
      </c>
      <c r="D217" s="740" t="s">
        <v>3768</v>
      </c>
      <c r="E217" s="741" t="s">
        <v>2882</v>
      </c>
      <c r="F217" s="739" t="s">
        <v>2868</v>
      </c>
      <c r="G217" s="739" t="s">
        <v>3184</v>
      </c>
      <c r="H217" s="739" t="s">
        <v>507</v>
      </c>
      <c r="I217" s="739" t="s">
        <v>1160</v>
      </c>
      <c r="J217" s="739" t="s">
        <v>3185</v>
      </c>
      <c r="K217" s="739" t="s">
        <v>3186</v>
      </c>
      <c r="L217" s="742">
        <v>0</v>
      </c>
      <c r="M217" s="742">
        <v>0</v>
      </c>
      <c r="N217" s="739">
        <v>3</v>
      </c>
      <c r="O217" s="743">
        <v>2.5</v>
      </c>
      <c r="P217" s="742"/>
      <c r="Q217" s="744"/>
      <c r="R217" s="739"/>
      <c r="S217" s="744">
        <v>0</v>
      </c>
      <c r="T217" s="743"/>
      <c r="U217" s="738">
        <v>0</v>
      </c>
    </row>
    <row r="218" spans="1:21" ht="14.4" customHeight="1" x14ac:dyDescent="0.3">
      <c r="A218" s="737">
        <v>30</v>
      </c>
      <c r="B218" s="739" t="s">
        <v>506</v>
      </c>
      <c r="C218" s="739" t="s">
        <v>2871</v>
      </c>
      <c r="D218" s="740" t="s">
        <v>3768</v>
      </c>
      <c r="E218" s="741" t="s">
        <v>2882</v>
      </c>
      <c r="F218" s="739" t="s">
        <v>2868</v>
      </c>
      <c r="G218" s="739" t="s">
        <v>3075</v>
      </c>
      <c r="H218" s="739" t="s">
        <v>1843</v>
      </c>
      <c r="I218" s="739" t="s">
        <v>1858</v>
      </c>
      <c r="J218" s="739" t="s">
        <v>1859</v>
      </c>
      <c r="K218" s="739" t="s">
        <v>1860</v>
      </c>
      <c r="L218" s="742">
        <v>0</v>
      </c>
      <c r="M218" s="742">
        <v>0</v>
      </c>
      <c r="N218" s="739">
        <v>1</v>
      </c>
      <c r="O218" s="743">
        <v>0.5</v>
      </c>
      <c r="P218" s="742"/>
      <c r="Q218" s="744"/>
      <c r="R218" s="739"/>
      <c r="S218" s="744">
        <v>0</v>
      </c>
      <c r="T218" s="743"/>
      <c r="U218" s="738">
        <v>0</v>
      </c>
    </row>
    <row r="219" spans="1:21" ht="14.4" customHeight="1" x14ac:dyDescent="0.3">
      <c r="A219" s="737">
        <v>30</v>
      </c>
      <c r="B219" s="739" t="s">
        <v>506</v>
      </c>
      <c r="C219" s="739" t="s">
        <v>2871</v>
      </c>
      <c r="D219" s="740" t="s">
        <v>3768</v>
      </c>
      <c r="E219" s="741" t="s">
        <v>2882</v>
      </c>
      <c r="F219" s="739" t="s">
        <v>2868</v>
      </c>
      <c r="G219" s="739" t="s">
        <v>3075</v>
      </c>
      <c r="H219" s="739" t="s">
        <v>1843</v>
      </c>
      <c r="I219" s="739" t="s">
        <v>1851</v>
      </c>
      <c r="J219" s="739" t="s">
        <v>1852</v>
      </c>
      <c r="K219" s="739" t="s">
        <v>3076</v>
      </c>
      <c r="L219" s="742">
        <v>0</v>
      </c>
      <c r="M219" s="742">
        <v>0</v>
      </c>
      <c r="N219" s="739">
        <v>1</v>
      </c>
      <c r="O219" s="743">
        <v>0.5</v>
      </c>
      <c r="P219" s="742"/>
      <c r="Q219" s="744"/>
      <c r="R219" s="739"/>
      <c r="S219" s="744">
        <v>0</v>
      </c>
      <c r="T219" s="743"/>
      <c r="U219" s="738">
        <v>0</v>
      </c>
    </row>
    <row r="220" spans="1:21" ht="14.4" customHeight="1" x14ac:dyDescent="0.3">
      <c r="A220" s="737">
        <v>30</v>
      </c>
      <c r="B220" s="739" t="s">
        <v>506</v>
      </c>
      <c r="C220" s="739" t="s">
        <v>2871</v>
      </c>
      <c r="D220" s="740" t="s">
        <v>3768</v>
      </c>
      <c r="E220" s="741" t="s">
        <v>2882</v>
      </c>
      <c r="F220" s="739" t="s">
        <v>2868</v>
      </c>
      <c r="G220" s="739" t="s">
        <v>2900</v>
      </c>
      <c r="H220" s="739" t="s">
        <v>1843</v>
      </c>
      <c r="I220" s="739" t="s">
        <v>2097</v>
      </c>
      <c r="J220" s="739" t="s">
        <v>2698</v>
      </c>
      <c r="K220" s="739" t="s">
        <v>2699</v>
      </c>
      <c r="L220" s="742">
        <v>120.61</v>
      </c>
      <c r="M220" s="742">
        <v>241.22</v>
      </c>
      <c r="N220" s="739">
        <v>2</v>
      </c>
      <c r="O220" s="743">
        <v>1</v>
      </c>
      <c r="P220" s="742"/>
      <c r="Q220" s="744">
        <v>0</v>
      </c>
      <c r="R220" s="739"/>
      <c r="S220" s="744">
        <v>0</v>
      </c>
      <c r="T220" s="743"/>
      <c r="U220" s="738">
        <v>0</v>
      </c>
    </row>
    <row r="221" spans="1:21" ht="14.4" customHeight="1" x14ac:dyDescent="0.3">
      <c r="A221" s="737">
        <v>30</v>
      </c>
      <c r="B221" s="739" t="s">
        <v>506</v>
      </c>
      <c r="C221" s="739" t="s">
        <v>2871</v>
      </c>
      <c r="D221" s="740" t="s">
        <v>3768</v>
      </c>
      <c r="E221" s="741" t="s">
        <v>2882</v>
      </c>
      <c r="F221" s="739" t="s">
        <v>2868</v>
      </c>
      <c r="G221" s="739" t="s">
        <v>2900</v>
      </c>
      <c r="H221" s="739" t="s">
        <v>1843</v>
      </c>
      <c r="I221" s="739" t="s">
        <v>1998</v>
      </c>
      <c r="J221" s="739" t="s">
        <v>2700</v>
      </c>
      <c r="K221" s="739" t="s">
        <v>1082</v>
      </c>
      <c r="L221" s="742">
        <v>184.74</v>
      </c>
      <c r="M221" s="742">
        <v>184.74</v>
      </c>
      <c r="N221" s="739">
        <v>1</v>
      </c>
      <c r="O221" s="743">
        <v>0.5</v>
      </c>
      <c r="P221" s="742"/>
      <c r="Q221" s="744">
        <v>0</v>
      </c>
      <c r="R221" s="739"/>
      <c r="S221" s="744">
        <v>0</v>
      </c>
      <c r="T221" s="743"/>
      <c r="U221" s="738">
        <v>0</v>
      </c>
    </row>
    <row r="222" spans="1:21" ht="14.4" customHeight="1" x14ac:dyDescent="0.3">
      <c r="A222" s="737">
        <v>30</v>
      </c>
      <c r="B222" s="739" t="s">
        <v>506</v>
      </c>
      <c r="C222" s="739" t="s">
        <v>2871</v>
      </c>
      <c r="D222" s="740" t="s">
        <v>3768</v>
      </c>
      <c r="E222" s="741" t="s">
        <v>2882</v>
      </c>
      <c r="F222" s="739" t="s">
        <v>2868</v>
      </c>
      <c r="G222" s="739" t="s">
        <v>3187</v>
      </c>
      <c r="H222" s="739" t="s">
        <v>507</v>
      </c>
      <c r="I222" s="739" t="s">
        <v>3188</v>
      </c>
      <c r="J222" s="739" t="s">
        <v>1698</v>
      </c>
      <c r="K222" s="739" t="s">
        <v>1525</v>
      </c>
      <c r="L222" s="742">
        <v>0</v>
      </c>
      <c r="M222" s="742">
        <v>0</v>
      </c>
      <c r="N222" s="739">
        <v>1</v>
      </c>
      <c r="O222" s="743">
        <v>0.5</v>
      </c>
      <c r="P222" s="742"/>
      <c r="Q222" s="744"/>
      <c r="R222" s="739"/>
      <c r="S222" s="744">
        <v>0</v>
      </c>
      <c r="T222" s="743"/>
      <c r="U222" s="738">
        <v>0</v>
      </c>
    </row>
    <row r="223" spans="1:21" ht="14.4" customHeight="1" x14ac:dyDescent="0.3">
      <c r="A223" s="737">
        <v>30</v>
      </c>
      <c r="B223" s="739" t="s">
        <v>506</v>
      </c>
      <c r="C223" s="739" t="s">
        <v>2871</v>
      </c>
      <c r="D223" s="740" t="s">
        <v>3768</v>
      </c>
      <c r="E223" s="741" t="s">
        <v>2882</v>
      </c>
      <c r="F223" s="739" t="s">
        <v>2868</v>
      </c>
      <c r="G223" s="739" t="s">
        <v>3187</v>
      </c>
      <c r="H223" s="739" t="s">
        <v>507</v>
      </c>
      <c r="I223" s="739" t="s">
        <v>3189</v>
      </c>
      <c r="J223" s="739" t="s">
        <v>1698</v>
      </c>
      <c r="K223" s="739" t="s">
        <v>3190</v>
      </c>
      <c r="L223" s="742">
        <v>0</v>
      </c>
      <c r="M223" s="742">
        <v>0</v>
      </c>
      <c r="N223" s="739">
        <v>1</v>
      </c>
      <c r="O223" s="743">
        <v>0.5</v>
      </c>
      <c r="P223" s="742"/>
      <c r="Q223" s="744"/>
      <c r="R223" s="739"/>
      <c r="S223" s="744">
        <v>0</v>
      </c>
      <c r="T223" s="743"/>
      <c r="U223" s="738">
        <v>0</v>
      </c>
    </row>
    <row r="224" spans="1:21" ht="14.4" customHeight="1" x14ac:dyDescent="0.3">
      <c r="A224" s="737">
        <v>30</v>
      </c>
      <c r="B224" s="739" t="s">
        <v>506</v>
      </c>
      <c r="C224" s="739" t="s">
        <v>2871</v>
      </c>
      <c r="D224" s="740" t="s">
        <v>3768</v>
      </c>
      <c r="E224" s="741" t="s">
        <v>2882</v>
      </c>
      <c r="F224" s="739" t="s">
        <v>2868</v>
      </c>
      <c r="G224" s="739" t="s">
        <v>3077</v>
      </c>
      <c r="H224" s="739" t="s">
        <v>1843</v>
      </c>
      <c r="I224" s="739" t="s">
        <v>3191</v>
      </c>
      <c r="J224" s="739" t="s">
        <v>3192</v>
      </c>
      <c r="K224" s="739" t="s">
        <v>3193</v>
      </c>
      <c r="L224" s="742">
        <v>1906.97</v>
      </c>
      <c r="M224" s="742">
        <v>1906.97</v>
      </c>
      <c r="N224" s="739">
        <v>1</v>
      </c>
      <c r="O224" s="743">
        <v>1</v>
      </c>
      <c r="P224" s="742">
        <v>1906.97</v>
      </c>
      <c r="Q224" s="744">
        <v>1</v>
      </c>
      <c r="R224" s="739">
        <v>1</v>
      </c>
      <c r="S224" s="744">
        <v>1</v>
      </c>
      <c r="T224" s="743">
        <v>1</v>
      </c>
      <c r="U224" s="738">
        <v>1</v>
      </c>
    </row>
    <row r="225" spans="1:21" ht="14.4" customHeight="1" x14ac:dyDescent="0.3">
      <c r="A225" s="737">
        <v>30</v>
      </c>
      <c r="B225" s="739" t="s">
        <v>506</v>
      </c>
      <c r="C225" s="739" t="s">
        <v>2871</v>
      </c>
      <c r="D225" s="740" t="s">
        <v>3768</v>
      </c>
      <c r="E225" s="741" t="s">
        <v>2882</v>
      </c>
      <c r="F225" s="739" t="s">
        <v>2868</v>
      </c>
      <c r="G225" s="739" t="s">
        <v>3078</v>
      </c>
      <c r="H225" s="739" t="s">
        <v>1843</v>
      </c>
      <c r="I225" s="739" t="s">
        <v>1958</v>
      </c>
      <c r="J225" s="739" t="s">
        <v>1959</v>
      </c>
      <c r="K225" s="739" t="s">
        <v>1960</v>
      </c>
      <c r="L225" s="742">
        <v>53.57</v>
      </c>
      <c r="M225" s="742">
        <v>107.14</v>
      </c>
      <c r="N225" s="739">
        <v>2</v>
      </c>
      <c r="O225" s="743">
        <v>1</v>
      </c>
      <c r="P225" s="742"/>
      <c r="Q225" s="744">
        <v>0</v>
      </c>
      <c r="R225" s="739"/>
      <c r="S225" s="744">
        <v>0</v>
      </c>
      <c r="T225" s="743"/>
      <c r="U225" s="738">
        <v>0</v>
      </c>
    </row>
    <row r="226" spans="1:21" ht="14.4" customHeight="1" x14ac:dyDescent="0.3">
      <c r="A226" s="737">
        <v>30</v>
      </c>
      <c r="B226" s="739" t="s">
        <v>506</v>
      </c>
      <c r="C226" s="739" t="s">
        <v>2871</v>
      </c>
      <c r="D226" s="740" t="s">
        <v>3768</v>
      </c>
      <c r="E226" s="741" t="s">
        <v>2882</v>
      </c>
      <c r="F226" s="739" t="s">
        <v>2869</v>
      </c>
      <c r="G226" s="739" t="s">
        <v>3079</v>
      </c>
      <c r="H226" s="739" t="s">
        <v>507</v>
      </c>
      <c r="I226" s="739" t="s">
        <v>3194</v>
      </c>
      <c r="J226" s="739" t="s">
        <v>3081</v>
      </c>
      <c r="K226" s="739"/>
      <c r="L226" s="742">
        <v>0</v>
      </c>
      <c r="M226" s="742">
        <v>0</v>
      </c>
      <c r="N226" s="739">
        <v>1</v>
      </c>
      <c r="O226" s="743">
        <v>1</v>
      </c>
      <c r="P226" s="742"/>
      <c r="Q226" s="744"/>
      <c r="R226" s="739"/>
      <c r="S226" s="744">
        <v>0</v>
      </c>
      <c r="T226" s="743"/>
      <c r="U226" s="738">
        <v>0</v>
      </c>
    </row>
    <row r="227" spans="1:21" ht="14.4" customHeight="1" x14ac:dyDescent="0.3">
      <c r="A227" s="737">
        <v>30</v>
      </c>
      <c r="B227" s="739" t="s">
        <v>506</v>
      </c>
      <c r="C227" s="739" t="s">
        <v>2871</v>
      </c>
      <c r="D227" s="740" t="s">
        <v>3768</v>
      </c>
      <c r="E227" s="741" t="s">
        <v>2882</v>
      </c>
      <c r="F227" s="739" t="s">
        <v>2870</v>
      </c>
      <c r="G227" s="739" t="s">
        <v>3195</v>
      </c>
      <c r="H227" s="739" t="s">
        <v>507</v>
      </c>
      <c r="I227" s="739" t="s">
        <v>3196</v>
      </c>
      <c r="J227" s="739" t="s">
        <v>3197</v>
      </c>
      <c r="K227" s="739" t="s">
        <v>3198</v>
      </c>
      <c r="L227" s="742">
        <v>566</v>
      </c>
      <c r="M227" s="742">
        <v>566</v>
      </c>
      <c r="N227" s="739">
        <v>1</v>
      </c>
      <c r="O227" s="743">
        <v>1</v>
      </c>
      <c r="P227" s="742">
        <v>566</v>
      </c>
      <c r="Q227" s="744">
        <v>1</v>
      </c>
      <c r="R227" s="739">
        <v>1</v>
      </c>
      <c r="S227" s="744">
        <v>1</v>
      </c>
      <c r="T227" s="743">
        <v>1</v>
      </c>
      <c r="U227" s="738">
        <v>1</v>
      </c>
    </row>
    <row r="228" spans="1:21" ht="14.4" customHeight="1" x14ac:dyDescent="0.3">
      <c r="A228" s="737">
        <v>30</v>
      </c>
      <c r="B228" s="739" t="s">
        <v>506</v>
      </c>
      <c r="C228" s="739" t="s">
        <v>2871</v>
      </c>
      <c r="D228" s="740" t="s">
        <v>3768</v>
      </c>
      <c r="E228" s="741" t="s">
        <v>2883</v>
      </c>
      <c r="F228" s="739" t="s">
        <v>2868</v>
      </c>
      <c r="G228" s="739" t="s">
        <v>2901</v>
      </c>
      <c r="H228" s="739" t="s">
        <v>507</v>
      </c>
      <c r="I228" s="739" t="s">
        <v>639</v>
      </c>
      <c r="J228" s="739" t="s">
        <v>640</v>
      </c>
      <c r="K228" s="739" t="s">
        <v>3088</v>
      </c>
      <c r="L228" s="742">
        <v>65.28</v>
      </c>
      <c r="M228" s="742">
        <v>130.56</v>
      </c>
      <c r="N228" s="739">
        <v>2</v>
      </c>
      <c r="O228" s="743">
        <v>1</v>
      </c>
      <c r="P228" s="742">
        <v>65.28</v>
      </c>
      <c r="Q228" s="744">
        <v>0.5</v>
      </c>
      <c r="R228" s="739">
        <v>1</v>
      </c>
      <c r="S228" s="744">
        <v>0.5</v>
      </c>
      <c r="T228" s="743">
        <v>0.5</v>
      </c>
      <c r="U228" s="738">
        <v>0.5</v>
      </c>
    </row>
    <row r="229" spans="1:21" ht="14.4" customHeight="1" x14ac:dyDescent="0.3">
      <c r="A229" s="737">
        <v>30</v>
      </c>
      <c r="B229" s="739" t="s">
        <v>506</v>
      </c>
      <c r="C229" s="739" t="s">
        <v>2871</v>
      </c>
      <c r="D229" s="740" t="s">
        <v>3768</v>
      </c>
      <c r="E229" s="741" t="s">
        <v>2883</v>
      </c>
      <c r="F229" s="739" t="s">
        <v>2868</v>
      </c>
      <c r="G229" s="739" t="s">
        <v>2901</v>
      </c>
      <c r="H229" s="739" t="s">
        <v>507</v>
      </c>
      <c r="I229" s="739" t="s">
        <v>665</v>
      </c>
      <c r="J229" s="739" t="s">
        <v>2902</v>
      </c>
      <c r="K229" s="739" t="s">
        <v>2903</v>
      </c>
      <c r="L229" s="742">
        <v>36.270000000000003</v>
      </c>
      <c r="M229" s="742">
        <v>36.270000000000003</v>
      </c>
      <c r="N229" s="739">
        <v>1</v>
      </c>
      <c r="O229" s="743">
        <v>0.5</v>
      </c>
      <c r="P229" s="742"/>
      <c r="Q229" s="744">
        <v>0</v>
      </c>
      <c r="R229" s="739"/>
      <c r="S229" s="744">
        <v>0</v>
      </c>
      <c r="T229" s="743"/>
      <c r="U229" s="738">
        <v>0</v>
      </c>
    </row>
    <row r="230" spans="1:21" ht="14.4" customHeight="1" x14ac:dyDescent="0.3">
      <c r="A230" s="737">
        <v>30</v>
      </c>
      <c r="B230" s="739" t="s">
        <v>506</v>
      </c>
      <c r="C230" s="739" t="s">
        <v>2871</v>
      </c>
      <c r="D230" s="740" t="s">
        <v>3768</v>
      </c>
      <c r="E230" s="741" t="s">
        <v>2883</v>
      </c>
      <c r="F230" s="739" t="s">
        <v>2868</v>
      </c>
      <c r="G230" s="739" t="s">
        <v>2904</v>
      </c>
      <c r="H230" s="739" t="s">
        <v>1843</v>
      </c>
      <c r="I230" s="739" t="s">
        <v>1980</v>
      </c>
      <c r="J230" s="739" t="s">
        <v>2831</v>
      </c>
      <c r="K230" s="739" t="s">
        <v>2832</v>
      </c>
      <c r="L230" s="742">
        <v>4.7</v>
      </c>
      <c r="M230" s="742">
        <v>4.7</v>
      </c>
      <c r="N230" s="739">
        <v>1</v>
      </c>
      <c r="O230" s="743">
        <v>0.5</v>
      </c>
      <c r="P230" s="742"/>
      <c r="Q230" s="744">
        <v>0</v>
      </c>
      <c r="R230" s="739"/>
      <c r="S230" s="744">
        <v>0</v>
      </c>
      <c r="T230" s="743"/>
      <c r="U230" s="738">
        <v>0</v>
      </c>
    </row>
    <row r="231" spans="1:21" ht="14.4" customHeight="1" x14ac:dyDescent="0.3">
      <c r="A231" s="737">
        <v>30</v>
      </c>
      <c r="B231" s="739" t="s">
        <v>506</v>
      </c>
      <c r="C231" s="739" t="s">
        <v>2871</v>
      </c>
      <c r="D231" s="740" t="s">
        <v>3768</v>
      </c>
      <c r="E231" s="741" t="s">
        <v>2883</v>
      </c>
      <c r="F231" s="739" t="s">
        <v>2868</v>
      </c>
      <c r="G231" s="739" t="s">
        <v>2905</v>
      </c>
      <c r="H231" s="739" t="s">
        <v>507</v>
      </c>
      <c r="I231" s="739" t="s">
        <v>3092</v>
      </c>
      <c r="J231" s="739" t="s">
        <v>2907</v>
      </c>
      <c r="K231" s="739" t="s">
        <v>1860</v>
      </c>
      <c r="L231" s="742">
        <v>62.18</v>
      </c>
      <c r="M231" s="742">
        <v>62.18</v>
      </c>
      <c r="N231" s="739">
        <v>1</v>
      </c>
      <c r="O231" s="743">
        <v>0.5</v>
      </c>
      <c r="P231" s="742">
        <v>62.18</v>
      </c>
      <c r="Q231" s="744">
        <v>1</v>
      </c>
      <c r="R231" s="739">
        <v>1</v>
      </c>
      <c r="S231" s="744">
        <v>1</v>
      </c>
      <c r="T231" s="743">
        <v>0.5</v>
      </c>
      <c r="U231" s="738">
        <v>1</v>
      </c>
    </row>
    <row r="232" spans="1:21" ht="14.4" customHeight="1" x14ac:dyDescent="0.3">
      <c r="A232" s="737">
        <v>30</v>
      </c>
      <c r="B232" s="739" t="s">
        <v>506</v>
      </c>
      <c r="C232" s="739" t="s">
        <v>2871</v>
      </c>
      <c r="D232" s="740" t="s">
        <v>3768</v>
      </c>
      <c r="E232" s="741" t="s">
        <v>2883</v>
      </c>
      <c r="F232" s="739" t="s">
        <v>2868</v>
      </c>
      <c r="G232" s="739" t="s">
        <v>2905</v>
      </c>
      <c r="H232" s="739" t="s">
        <v>507</v>
      </c>
      <c r="I232" s="739" t="s">
        <v>2908</v>
      </c>
      <c r="J232" s="739" t="s">
        <v>1081</v>
      </c>
      <c r="K232" s="739" t="s">
        <v>2909</v>
      </c>
      <c r="L232" s="742">
        <v>0</v>
      </c>
      <c r="M232" s="742">
        <v>0</v>
      </c>
      <c r="N232" s="739">
        <v>2</v>
      </c>
      <c r="O232" s="743">
        <v>1</v>
      </c>
      <c r="P232" s="742">
        <v>0</v>
      </c>
      <c r="Q232" s="744"/>
      <c r="R232" s="739">
        <v>1</v>
      </c>
      <c r="S232" s="744">
        <v>0.5</v>
      </c>
      <c r="T232" s="743">
        <v>0.5</v>
      </c>
      <c r="U232" s="738">
        <v>0.5</v>
      </c>
    </row>
    <row r="233" spans="1:21" ht="14.4" customHeight="1" x14ac:dyDescent="0.3">
      <c r="A233" s="737">
        <v>30</v>
      </c>
      <c r="B233" s="739" t="s">
        <v>506</v>
      </c>
      <c r="C233" s="739" t="s">
        <v>2871</v>
      </c>
      <c r="D233" s="740" t="s">
        <v>3768</v>
      </c>
      <c r="E233" s="741" t="s">
        <v>2883</v>
      </c>
      <c r="F233" s="739" t="s">
        <v>2868</v>
      </c>
      <c r="G233" s="739" t="s">
        <v>3199</v>
      </c>
      <c r="H233" s="739" t="s">
        <v>507</v>
      </c>
      <c r="I233" s="739" t="s">
        <v>3200</v>
      </c>
      <c r="J233" s="739" t="s">
        <v>3201</v>
      </c>
      <c r="K233" s="739" t="s">
        <v>3202</v>
      </c>
      <c r="L233" s="742">
        <v>32.99</v>
      </c>
      <c r="M233" s="742">
        <v>32.99</v>
      </c>
      <c r="N233" s="739">
        <v>1</v>
      </c>
      <c r="O233" s="743">
        <v>0.5</v>
      </c>
      <c r="P233" s="742"/>
      <c r="Q233" s="744">
        <v>0</v>
      </c>
      <c r="R233" s="739"/>
      <c r="S233" s="744">
        <v>0</v>
      </c>
      <c r="T233" s="743"/>
      <c r="U233" s="738">
        <v>0</v>
      </c>
    </row>
    <row r="234" spans="1:21" ht="14.4" customHeight="1" x14ac:dyDescent="0.3">
      <c r="A234" s="737">
        <v>30</v>
      </c>
      <c r="B234" s="739" t="s">
        <v>506</v>
      </c>
      <c r="C234" s="739" t="s">
        <v>2871</v>
      </c>
      <c r="D234" s="740" t="s">
        <v>3768</v>
      </c>
      <c r="E234" s="741" t="s">
        <v>2883</v>
      </c>
      <c r="F234" s="739" t="s">
        <v>2868</v>
      </c>
      <c r="G234" s="739" t="s">
        <v>2890</v>
      </c>
      <c r="H234" s="739" t="s">
        <v>1843</v>
      </c>
      <c r="I234" s="739" t="s">
        <v>3203</v>
      </c>
      <c r="J234" s="739" t="s">
        <v>3204</v>
      </c>
      <c r="K234" s="739" t="s">
        <v>3205</v>
      </c>
      <c r="L234" s="742">
        <v>278.64</v>
      </c>
      <c r="M234" s="742">
        <v>278.64</v>
      </c>
      <c r="N234" s="739">
        <v>1</v>
      </c>
      <c r="O234" s="743">
        <v>0.5</v>
      </c>
      <c r="P234" s="742"/>
      <c r="Q234" s="744">
        <v>0</v>
      </c>
      <c r="R234" s="739"/>
      <c r="S234" s="744">
        <v>0</v>
      </c>
      <c r="T234" s="743"/>
      <c r="U234" s="738">
        <v>0</v>
      </c>
    </row>
    <row r="235" spans="1:21" ht="14.4" customHeight="1" x14ac:dyDescent="0.3">
      <c r="A235" s="737">
        <v>30</v>
      </c>
      <c r="B235" s="739" t="s">
        <v>506</v>
      </c>
      <c r="C235" s="739" t="s">
        <v>2871</v>
      </c>
      <c r="D235" s="740" t="s">
        <v>3768</v>
      </c>
      <c r="E235" s="741" t="s">
        <v>2883</v>
      </c>
      <c r="F235" s="739" t="s">
        <v>2868</v>
      </c>
      <c r="G235" s="739" t="s">
        <v>2890</v>
      </c>
      <c r="H235" s="739" t="s">
        <v>1843</v>
      </c>
      <c r="I235" s="739" t="s">
        <v>1990</v>
      </c>
      <c r="J235" s="739" t="s">
        <v>1995</v>
      </c>
      <c r="K235" s="739" t="s">
        <v>1036</v>
      </c>
      <c r="L235" s="742">
        <v>117.73</v>
      </c>
      <c r="M235" s="742">
        <v>117.73</v>
      </c>
      <c r="N235" s="739">
        <v>1</v>
      </c>
      <c r="O235" s="743">
        <v>1</v>
      </c>
      <c r="P235" s="742">
        <v>117.73</v>
      </c>
      <c r="Q235" s="744">
        <v>1</v>
      </c>
      <c r="R235" s="739">
        <v>1</v>
      </c>
      <c r="S235" s="744">
        <v>1</v>
      </c>
      <c r="T235" s="743">
        <v>1</v>
      </c>
      <c r="U235" s="738">
        <v>1</v>
      </c>
    </row>
    <row r="236" spans="1:21" ht="14.4" customHeight="1" x14ac:dyDescent="0.3">
      <c r="A236" s="737">
        <v>30</v>
      </c>
      <c r="B236" s="739" t="s">
        <v>506</v>
      </c>
      <c r="C236" s="739" t="s">
        <v>2871</v>
      </c>
      <c r="D236" s="740" t="s">
        <v>3768</v>
      </c>
      <c r="E236" s="741" t="s">
        <v>2883</v>
      </c>
      <c r="F236" s="739" t="s">
        <v>2868</v>
      </c>
      <c r="G236" s="739" t="s">
        <v>2890</v>
      </c>
      <c r="H236" s="739" t="s">
        <v>1843</v>
      </c>
      <c r="I236" s="739" t="s">
        <v>2089</v>
      </c>
      <c r="J236" s="739" t="s">
        <v>2094</v>
      </c>
      <c r="K236" s="739" t="s">
        <v>2746</v>
      </c>
      <c r="L236" s="742">
        <v>181.13</v>
      </c>
      <c r="M236" s="742">
        <v>181.13</v>
      </c>
      <c r="N236" s="739">
        <v>1</v>
      </c>
      <c r="O236" s="743">
        <v>0.5</v>
      </c>
      <c r="P236" s="742"/>
      <c r="Q236" s="744">
        <v>0</v>
      </c>
      <c r="R236" s="739"/>
      <c r="S236" s="744">
        <v>0</v>
      </c>
      <c r="T236" s="743"/>
      <c r="U236" s="738">
        <v>0</v>
      </c>
    </row>
    <row r="237" spans="1:21" ht="14.4" customHeight="1" x14ac:dyDescent="0.3">
      <c r="A237" s="737">
        <v>30</v>
      </c>
      <c r="B237" s="739" t="s">
        <v>506</v>
      </c>
      <c r="C237" s="739" t="s">
        <v>2871</v>
      </c>
      <c r="D237" s="740" t="s">
        <v>3768</v>
      </c>
      <c r="E237" s="741" t="s">
        <v>2883</v>
      </c>
      <c r="F237" s="739" t="s">
        <v>2868</v>
      </c>
      <c r="G237" s="739" t="s">
        <v>2890</v>
      </c>
      <c r="H237" s="739" t="s">
        <v>1843</v>
      </c>
      <c r="I237" s="739" t="s">
        <v>3206</v>
      </c>
      <c r="J237" s="739" t="s">
        <v>3094</v>
      </c>
      <c r="K237" s="739" t="s">
        <v>1036</v>
      </c>
      <c r="L237" s="742">
        <v>117.73</v>
      </c>
      <c r="M237" s="742">
        <v>117.73</v>
      </c>
      <c r="N237" s="739">
        <v>1</v>
      </c>
      <c r="O237" s="743">
        <v>0.5</v>
      </c>
      <c r="P237" s="742"/>
      <c r="Q237" s="744">
        <v>0</v>
      </c>
      <c r="R237" s="739"/>
      <c r="S237" s="744">
        <v>0</v>
      </c>
      <c r="T237" s="743"/>
      <c r="U237" s="738">
        <v>0</v>
      </c>
    </row>
    <row r="238" spans="1:21" ht="14.4" customHeight="1" x14ac:dyDescent="0.3">
      <c r="A238" s="737">
        <v>30</v>
      </c>
      <c r="B238" s="739" t="s">
        <v>506</v>
      </c>
      <c r="C238" s="739" t="s">
        <v>2871</v>
      </c>
      <c r="D238" s="740" t="s">
        <v>3768</v>
      </c>
      <c r="E238" s="741" t="s">
        <v>2883</v>
      </c>
      <c r="F238" s="739" t="s">
        <v>2868</v>
      </c>
      <c r="G238" s="739" t="s">
        <v>3207</v>
      </c>
      <c r="H238" s="739" t="s">
        <v>507</v>
      </c>
      <c r="I238" s="739" t="s">
        <v>1461</v>
      </c>
      <c r="J238" s="739" t="s">
        <v>3208</v>
      </c>
      <c r="K238" s="739" t="s">
        <v>3209</v>
      </c>
      <c r="L238" s="742">
        <v>128.55000000000001</v>
      </c>
      <c r="M238" s="742">
        <v>128.55000000000001</v>
      </c>
      <c r="N238" s="739">
        <v>1</v>
      </c>
      <c r="O238" s="743">
        <v>0.5</v>
      </c>
      <c r="P238" s="742"/>
      <c r="Q238" s="744">
        <v>0</v>
      </c>
      <c r="R238" s="739"/>
      <c r="S238" s="744">
        <v>0</v>
      </c>
      <c r="T238" s="743"/>
      <c r="U238" s="738">
        <v>0</v>
      </c>
    </row>
    <row r="239" spans="1:21" ht="14.4" customHeight="1" x14ac:dyDescent="0.3">
      <c r="A239" s="737">
        <v>30</v>
      </c>
      <c r="B239" s="739" t="s">
        <v>506</v>
      </c>
      <c r="C239" s="739" t="s">
        <v>2871</v>
      </c>
      <c r="D239" s="740" t="s">
        <v>3768</v>
      </c>
      <c r="E239" s="741" t="s">
        <v>2883</v>
      </c>
      <c r="F239" s="739" t="s">
        <v>2868</v>
      </c>
      <c r="G239" s="739" t="s">
        <v>2914</v>
      </c>
      <c r="H239" s="739" t="s">
        <v>1843</v>
      </c>
      <c r="I239" s="739" t="s">
        <v>1905</v>
      </c>
      <c r="J239" s="739" t="s">
        <v>1906</v>
      </c>
      <c r="K239" s="739" t="s">
        <v>1377</v>
      </c>
      <c r="L239" s="742">
        <v>35.11</v>
      </c>
      <c r="M239" s="742">
        <v>175.55</v>
      </c>
      <c r="N239" s="739">
        <v>5</v>
      </c>
      <c r="O239" s="743">
        <v>2.5</v>
      </c>
      <c r="P239" s="742">
        <v>35.11</v>
      </c>
      <c r="Q239" s="744">
        <v>0.19999999999999998</v>
      </c>
      <c r="R239" s="739">
        <v>1</v>
      </c>
      <c r="S239" s="744">
        <v>0.2</v>
      </c>
      <c r="T239" s="743">
        <v>0.5</v>
      </c>
      <c r="U239" s="738">
        <v>0.2</v>
      </c>
    </row>
    <row r="240" spans="1:21" ht="14.4" customHeight="1" x14ac:dyDescent="0.3">
      <c r="A240" s="737">
        <v>30</v>
      </c>
      <c r="B240" s="739" t="s">
        <v>506</v>
      </c>
      <c r="C240" s="739" t="s">
        <v>2871</v>
      </c>
      <c r="D240" s="740" t="s">
        <v>3768</v>
      </c>
      <c r="E240" s="741" t="s">
        <v>2883</v>
      </c>
      <c r="F240" s="739" t="s">
        <v>2868</v>
      </c>
      <c r="G240" s="739" t="s">
        <v>2914</v>
      </c>
      <c r="H240" s="739" t="s">
        <v>1843</v>
      </c>
      <c r="I240" s="739" t="s">
        <v>1908</v>
      </c>
      <c r="J240" s="739" t="s">
        <v>1909</v>
      </c>
      <c r="K240" s="739" t="s">
        <v>892</v>
      </c>
      <c r="L240" s="742">
        <v>70.23</v>
      </c>
      <c r="M240" s="742">
        <v>70.23</v>
      </c>
      <c r="N240" s="739">
        <v>1</v>
      </c>
      <c r="O240" s="743">
        <v>0.5</v>
      </c>
      <c r="P240" s="742"/>
      <c r="Q240" s="744">
        <v>0</v>
      </c>
      <c r="R240" s="739"/>
      <c r="S240" s="744">
        <v>0</v>
      </c>
      <c r="T240" s="743"/>
      <c r="U240" s="738">
        <v>0</v>
      </c>
    </row>
    <row r="241" spans="1:21" ht="14.4" customHeight="1" x14ac:dyDescent="0.3">
      <c r="A241" s="737">
        <v>30</v>
      </c>
      <c r="B241" s="739" t="s">
        <v>506</v>
      </c>
      <c r="C241" s="739" t="s">
        <v>2871</v>
      </c>
      <c r="D241" s="740" t="s">
        <v>3768</v>
      </c>
      <c r="E241" s="741" t="s">
        <v>2883</v>
      </c>
      <c r="F241" s="739" t="s">
        <v>2868</v>
      </c>
      <c r="G241" s="739" t="s">
        <v>3095</v>
      </c>
      <c r="H241" s="739" t="s">
        <v>1843</v>
      </c>
      <c r="I241" s="739" t="s">
        <v>2205</v>
      </c>
      <c r="J241" s="739" t="s">
        <v>2724</v>
      </c>
      <c r="K241" s="739" t="s">
        <v>1232</v>
      </c>
      <c r="L241" s="742">
        <v>36.369999999999997</v>
      </c>
      <c r="M241" s="742">
        <v>36.369999999999997</v>
      </c>
      <c r="N241" s="739">
        <v>1</v>
      </c>
      <c r="O241" s="743">
        <v>0.5</v>
      </c>
      <c r="P241" s="742"/>
      <c r="Q241" s="744">
        <v>0</v>
      </c>
      <c r="R241" s="739"/>
      <c r="S241" s="744">
        <v>0</v>
      </c>
      <c r="T241" s="743"/>
      <c r="U241" s="738">
        <v>0</v>
      </c>
    </row>
    <row r="242" spans="1:21" ht="14.4" customHeight="1" x14ac:dyDescent="0.3">
      <c r="A242" s="737">
        <v>30</v>
      </c>
      <c r="B242" s="739" t="s">
        <v>506</v>
      </c>
      <c r="C242" s="739" t="s">
        <v>2871</v>
      </c>
      <c r="D242" s="740" t="s">
        <v>3768</v>
      </c>
      <c r="E242" s="741" t="s">
        <v>2883</v>
      </c>
      <c r="F242" s="739" t="s">
        <v>2868</v>
      </c>
      <c r="G242" s="739" t="s">
        <v>2916</v>
      </c>
      <c r="H242" s="739" t="s">
        <v>507</v>
      </c>
      <c r="I242" s="739" t="s">
        <v>2507</v>
      </c>
      <c r="J242" s="739" t="s">
        <v>2508</v>
      </c>
      <c r="K242" s="739" t="s">
        <v>2771</v>
      </c>
      <c r="L242" s="742">
        <v>78.33</v>
      </c>
      <c r="M242" s="742">
        <v>78.33</v>
      </c>
      <c r="N242" s="739">
        <v>1</v>
      </c>
      <c r="O242" s="743">
        <v>0.5</v>
      </c>
      <c r="P242" s="742"/>
      <c r="Q242" s="744">
        <v>0</v>
      </c>
      <c r="R242" s="739"/>
      <c r="S242" s="744">
        <v>0</v>
      </c>
      <c r="T242" s="743"/>
      <c r="U242" s="738">
        <v>0</v>
      </c>
    </row>
    <row r="243" spans="1:21" ht="14.4" customHeight="1" x14ac:dyDescent="0.3">
      <c r="A243" s="737">
        <v>30</v>
      </c>
      <c r="B243" s="739" t="s">
        <v>506</v>
      </c>
      <c r="C243" s="739" t="s">
        <v>2871</v>
      </c>
      <c r="D243" s="740" t="s">
        <v>3768</v>
      </c>
      <c r="E243" s="741" t="s">
        <v>2883</v>
      </c>
      <c r="F243" s="739" t="s">
        <v>2868</v>
      </c>
      <c r="G243" s="739" t="s">
        <v>3104</v>
      </c>
      <c r="H243" s="739" t="s">
        <v>1843</v>
      </c>
      <c r="I243" s="739" t="s">
        <v>2165</v>
      </c>
      <c r="J243" s="739" t="s">
        <v>2166</v>
      </c>
      <c r="K243" s="739" t="s">
        <v>1036</v>
      </c>
      <c r="L243" s="742">
        <v>132</v>
      </c>
      <c r="M243" s="742">
        <v>396</v>
      </c>
      <c r="N243" s="739">
        <v>3</v>
      </c>
      <c r="O243" s="743">
        <v>1.5</v>
      </c>
      <c r="P243" s="742">
        <v>264</v>
      </c>
      <c r="Q243" s="744">
        <v>0.66666666666666663</v>
      </c>
      <c r="R243" s="739">
        <v>2</v>
      </c>
      <c r="S243" s="744">
        <v>0.66666666666666663</v>
      </c>
      <c r="T243" s="743">
        <v>1</v>
      </c>
      <c r="U243" s="738">
        <v>0.66666666666666663</v>
      </c>
    </row>
    <row r="244" spans="1:21" ht="14.4" customHeight="1" x14ac:dyDescent="0.3">
      <c r="A244" s="737">
        <v>30</v>
      </c>
      <c r="B244" s="739" t="s">
        <v>506</v>
      </c>
      <c r="C244" s="739" t="s">
        <v>2871</v>
      </c>
      <c r="D244" s="740" t="s">
        <v>3768</v>
      </c>
      <c r="E244" s="741" t="s">
        <v>2883</v>
      </c>
      <c r="F244" s="739" t="s">
        <v>2868</v>
      </c>
      <c r="G244" s="739" t="s">
        <v>3210</v>
      </c>
      <c r="H244" s="739" t="s">
        <v>507</v>
      </c>
      <c r="I244" s="739" t="s">
        <v>3211</v>
      </c>
      <c r="J244" s="739" t="s">
        <v>1358</v>
      </c>
      <c r="K244" s="739" t="s">
        <v>3212</v>
      </c>
      <c r="L244" s="742">
        <v>0</v>
      </c>
      <c r="M244" s="742">
        <v>0</v>
      </c>
      <c r="N244" s="739">
        <v>1</v>
      </c>
      <c r="O244" s="743">
        <v>0.5</v>
      </c>
      <c r="P244" s="742"/>
      <c r="Q244" s="744"/>
      <c r="R244" s="739"/>
      <c r="S244" s="744">
        <v>0</v>
      </c>
      <c r="T244" s="743"/>
      <c r="U244" s="738">
        <v>0</v>
      </c>
    </row>
    <row r="245" spans="1:21" ht="14.4" customHeight="1" x14ac:dyDescent="0.3">
      <c r="A245" s="737">
        <v>30</v>
      </c>
      <c r="B245" s="739" t="s">
        <v>506</v>
      </c>
      <c r="C245" s="739" t="s">
        <v>2871</v>
      </c>
      <c r="D245" s="740" t="s">
        <v>3768</v>
      </c>
      <c r="E245" s="741" t="s">
        <v>2883</v>
      </c>
      <c r="F245" s="739" t="s">
        <v>2868</v>
      </c>
      <c r="G245" s="739" t="s">
        <v>2918</v>
      </c>
      <c r="H245" s="739" t="s">
        <v>507</v>
      </c>
      <c r="I245" s="739" t="s">
        <v>3213</v>
      </c>
      <c r="J245" s="739" t="s">
        <v>3214</v>
      </c>
      <c r="K245" s="739" t="s">
        <v>2832</v>
      </c>
      <c r="L245" s="742">
        <v>47.46</v>
      </c>
      <c r="M245" s="742">
        <v>47.46</v>
      </c>
      <c r="N245" s="739">
        <v>1</v>
      </c>
      <c r="O245" s="743">
        <v>0.5</v>
      </c>
      <c r="P245" s="742"/>
      <c r="Q245" s="744">
        <v>0</v>
      </c>
      <c r="R245" s="739"/>
      <c r="S245" s="744">
        <v>0</v>
      </c>
      <c r="T245" s="743"/>
      <c r="U245" s="738">
        <v>0</v>
      </c>
    </row>
    <row r="246" spans="1:21" ht="14.4" customHeight="1" x14ac:dyDescent="0.3">
      <c r="A246" s="737">
        <v>30</v>
      </c>
      <c r="B246" s="739" t="s">
        <v>506</v>
      </c>
      <c r="C246" s="739" t="s">
        <v>2871</v>
      </c>
      <c r="D246" s="740" t="s">
        <v>3768</v>
      </c>
      <c r="E246" s="741" t="s">
        <v>2883</v>
      </c>
      <c r="F246" s="739" t="s">
        <v>2868</v>
      </c>
      <c r="G246" s="739" t="s">
        <v>2918</v>
      </c>
      <c r="H246" s="739" t="s">
        <v>507</v>
      </c>
      <c r="I246" s="739" t="s">
        <v>914</v>
      </c>
      <c r="J246" s="739" t="s">
        <v>2919</v>
      </c>
      <c r="K246" s="739" t="s">
        <v>2920</v>
      </c>
      <c r="L246" s="742">
        <v>23.72</v>
      </c>
      <c r="M246" s="742">
        <v>23.72</v>
      </c>
      <c r="N246" s="739">
        <v>1</v>
      </c>
      <c r="O246" s="743">
        <v>0.5</v>
      </c>
      <c r="P246" s="742"/>
      <c r="Q246" s="744">
        <v>0</v>
      </c>
      <c r="R246" s="739"/>
      <c r="S246" s="744">
        <v>0</v>
      </c>
      <c r="T246" s="743"/>
      <c r="U246" s="738">
        <v>0</v>
      </c>
    </row>
    <row r="247" spans="1:21" ht="14.4" customHeight="1" x14ac:dyDescent="0.3">
      <c r="A247" s="737">
        <v>30</v>
      </c>
      <c r="B247" s="739" t="s">
        <v>506</v>
      </c>
      <c r="C247" s="739" t="s">
        <v>2871</v>
      </c>
      <c r="D247" s="740" t="s">
        <v>3768</v>
      </c>
      <c r="E247" s="741" t="s">
        <v>2883</v>
      </c>
      <c r="F247" s="739" t="s">
        <v>2868</v>
      </c>
      <c r="G247" s="739" t="s">
        <v>2921</v>
      </c>
      <c r="H247" s="739" t="s">
        <v>507</v>
      </c>
      <c r="I247" s="739" t="s">
        <v>994</v>
      </c>
      <c r="J247" s="739" t="s">
        <v>716</v>
      </c>
      <c r="K247" s="739" t="s">
        <v>2923</v>
      </c>
      <c r="L247" s="742">
        <v>45.56</v>
      </c>
      <c r="M247" s="742">
        <v>45.56</v>
      </c>
      <c r="N247" s="739">
        <v>1</v>
      </c>
      <c r="O247" s="743">
        <v>0.5</v>
      </c>
      <c r="P247" s="742">
        <v>45.56</v>
      </c>
      <c r="Q247" s="744">
        <v>1</v>
      </c>
      <c r="R247" s="739">
        <v>1</v>
      </c>
      <c r="S247" s="744">
        <v>1</v>
      </c>
      <c r="T247" s="743">
        <v>0.5</v>
      </c>
      <c r="U247" s="738">
        <v>1</v>
      </c>
    </row>
    <row r="248" spans="1:21" ht="14.4" customHeight="1" x14ac:dyDescent="0.3">
      <c r="A248" s="737">
        <v>30</v>
      </c>
      <c r="B248" s="739" t="s">
        <v>506</v>
      </c>
      <c r="C248" s="739" t="s">
        <v>2871</v>
      </c>
      <c r="D248" s="740" t="s">
        <v>3768</v>
      </c>
      <c r="E248" s="741" t="s">
        <v>2883</v>
      </c>
      <c r="F248" s="739" t="s">
        <v>2868</v>
      </c>
      <c r="G248" s="739" t="s">
        <v>3215</v>
      </c>
      <c r="H248" s="739" t="s">
        <v>507</v>
      </c>
      <c r="I248" s="739" t="s">
        <v>3216</v>
      </c>
      <c r="J248" s="739" t="s">
        <v>3217</v>
      </c>
      <c r="K248" s="739" t="s">
        <v>3218</v>
      </c>
      <c r="L248" s="742">
        <v>0</v>
      </c>
      <c r="M248" s="742">
        <v>0</v>
      </c>
      <c r="N248" s="739">
        <v>1</v>
      </c>
      <c r="O248" s="743">
        <v>0.5</v>
      </c>
      <c r="P248" s="742"/>
      <c r="Q248" s="744"/>
      <c r="R248" s="739"/>
      <c r="S248" s="744">
        <v>0</v>
      </c>
      <c r="T248" s="743"/>
      <c r="U248" s="738">
        <v>0</v>
      </c>
    </row>
    <row r="249" spans="1:21" ht="14.4" customHeight="1" x14ac:dyDescent="0.3">
      <c r="A249" s="737">
        <v>30</v>
      </c>
      <c r="B249" s="739" t="s">
        <v>506</v>
      </c>
      <c r="C249" s="739" t="s">
        <v>2871</v>
      </c>
      <c r="D249" s="740" t="s">
        <v>3768</v>
      </c>
      <c r="E249" s="741" t="s">
        <v>2883</v>
      </c>
      <c r="F249" s="739" t="s">
        <v>2868</v>
      </c>
      <c r="G249" s="739" t="s">
        <v>3111</v>
      </c>
      <c r="H249" s="739" t="s">
        <v>1843</v>
      </c>
      <c r="I249" s="739" t="s">
        <v>2115</v>
      </c>
      <c r="J249" s="739" t="s">
        <v>2116</v>
      </c>
      <c r="K249" s="739" t="s">
        <v>892</v>
      </c>
      <c r="L249" s="742">
        <v>132</v>
      </c>
      <c r="M249" s="742">
        <v>132</v>
      </c>
      <c r="N249" s="739">
        <v>1</v>
      </c>
      <c r="O249" s="743">
        <v>0.5</v>
      </c>
      <c r="P249" s="742"/>
      <c r="Q249" s="744">
        <v>0</v>
      </c>
      <c r="R249" s="739"/>
      <c r="S249" s="744">
        <v>0</v>
      </c>
      <c r="T249" s="743"/>
      <c r="U249" s="738">
        <v>0</v>
      </c>
    </row>
    <row r="250" spans="1:21" ht="14.4" customHeight="1" x14ac:dyDescent="0.3">
      <c r="A250" s="737">
        <v>30</v>
      </c>
      <c r="B250" s="739" t="s">
        <v>506</v>
      </c>
      <c r="C250" s="739" t="s">
        <v>2871</v>
      </c>
      <c r="D250" s="740" t="s">
        <v>3768</v>
      </c>
      <c r="E250" s="741" t="s">
        <v>2883</v>
      </c>
      <c r="F250" s="739" t="s">
        <v>2868</v>
      </c>
      <c r="G250" s="739" t="s">
        <v>3219</v>
      </c>
      <c r="H250" s="739" t="s">
        <v>507</v>
      </c>
      <c r="I250" s="739" t="s">
        <v>3220</v>
      </c>
      <c r="J250" s="739" t="s">
        <v>579</v>
      </c>
      <c r="K250" s="739" t="s">
        <v>3221</v>
      </c>
      <c r="L250" s="742">
        <v>0</v>
      </c>
      <c r="M250" s="742">
        <v>0</v>
      </c>
      <c r="N250" s="739">
        <v>1</v>
      </c>
      <c r="O250" s="743">
        <v>0.5</v>
      </c>
      <c r="P250" s="742"/>
      <c r="Q250" s="744"/>
      <c r="R250" s="739"/>
      <c r="S250" s="744">
        <v>0</v>
      </c>
      <c r="T250" s="743"/>
      <c r="U250" s="738">
        <v>0</v>
      </c>
    </row>
    <row r="251" spans="1:21" ht="14.4" customHeight="1" x14ac:dyDescent="0.3">
      <c r="A251" s="737">
        <v>30</v>
      </c>
      <c r="B251" s="739" t="s">
        <v>506</v>
      </c>
      <c r="C251" s="739" t="s">
        <v>2871</v>
      </c>
      <c r="D251" s="740" t="s">
        <v>3768</v>
      </c>
      <c r="E251" s="741" t="s">
        <v>2883</v>
      </c>
      <c r="F251" s="739" t="s">
        <v>2868</v>
      </c>
      <c r="G251" s="739" t="s">
        <v>2891</v>
      </c>
      <c r="H251" s="739" t="s">
        <v>507</v>
      </c>
      <c r="I251" s="739" t="s">
        <v>2892</v>
      </c>
      <c r="J251" s="739" t="s">
        <v>2893</v>
      </c>
      <c r="K251" s="739" t="s">
        <v>2894</v>
      </c>
      <c r="L251" s="742">
        <v>0</v>
      </c>
      <c r="M251" s="742">
        <v>0</v>
      </c>
      <c r="N251" s="739">
        <v>4</v>
      </c>
      <c r="O251" s="743">
        <v>2</v>
      </c>
      <c r="P251" s="742">
        <v>0</v>
      </c>
      <c r="Q251" s="744"/>
      <c r="R251" s="739">
        <v>1</v>
      </c>
      <c r="S251" s="744">
        <v>0.25</v>
      </c>
      <c r="T251" s="743">
        <v>0.5</v>
      </c>
      <c r="U251" s="738">
        <v>0.25</v>
      </c>
    </row>
    <row r="252" spans="1:21" ht="14.4" customHeight="1" x14ac:dyDescent="0.3">
      <c r="A252" s="737">
        <v>30</v>
      </c>
      <c r="B252" s="739" t="s">
        <v>506</v>
      </c>
      <c r="C252" s="739" t="s">
        <v>2871</v>
      </c>
      <c r="D252" s="740" t="s">
        <v>3768</v>
      </c>
      <c r="E252" s="741" t="s">
        <v>2883</v>
      </c>
      <c r="F252" s="739" t="s">
        <v>2868</v>
      </c>
      <c r="G252" s="739" t="s">
        <v>2891</v>
      </c>
      <c r="H252" s="739" t="s">
        <v>507</v>
      </c>
      <c r="I252" s="739" t="s">
        <v>997</v>
      </c>
      <c r="J252" s="739" t="s">
        <v>2893</v>
      </c>
      <c r="K252" s="739" t="s">
        <v>2943</v>
      </c>
      <c r="L252" s="742">
        <v>63.7</v>
      </c>
      <c r="M252" s="742">
        <v>63.7</v>
      </c>
      <c r="N252" s="739">
        <v>1</v>
      </c>
      <c r="O252" s="743">
        <v>0.5</v>
      </c>
      <c r="P252" s="742"/>
      <c r="Q252" s="744">
        <v>0</v>
      </c>
      <c r="R252" s="739"/>
      <c r="S252" s="744">
        <v>0</v>
      </c>
      <c r="T252" s="743"/>
      <c r="U252" s="738">
        <v>0</v>
      </c>
    </row>
    <row r="253" spans="1:21" ht="14.4" customHeight="1" x14ac:dyDescent="0.3">
      <c r="A253" s="737">
        <v>30</v>
      </c>
      <c r="B253" s="739" t="s">
        <v>506</v>
      </c>
      <c r="C253" s="739" t="s">
        <v>2871</v>
      </c>
      <c r="D253" s="740" t="s">
        <v>3768</v>
      </c>
      <c r="E253" s="741" t="s">
        <v>2883</v>
      </c>
      <c r="F253" s="739" t="s">
        <v>2868</v>
      </c>
      <c r="G253" s="739" t="s">
        <v>3114</v>
      </c>
      <c r="H253" s="739" t="s">
        <v>1843</v>
      </c>
      <c r="I253" s="739" t="s">
        <v>1972</v>
      </c>
      <c r="J253" s="739" t="s">
        <v>1977</v>
      </c>
      <c r="K253" s="739" t="s">
        <v>2825</v>
      </c>
      <c r="L253" s="742">
        <v>424.24</v>
      </c>
      <c r="M253" s="742">
        <v>424.24</v>
      </c>
      <c r="N253" s="739">
        <v>1</v>
      </c>
      <c r="O253" s="743">
        <v>0.5</v>
      </c>
      <c r="P253" s="742"/>
      <c r="Q253" s="744">
        <v>0</v>
      </c>
      <c r="R253" s="739"/>
      <c r="S253" s="744">
        <v>0</v>
      </c>
      <c r="T253" s="743"/>
      <c r="U253" s="738">
        <v>0</v>
      </c>
    </row>
    <row r="254" spans="1:21" ht="14.4" customHeight="1" x14ac:dyDescent="0.3">
      <c r="A254" s="737">
        <v>30</v>
      </c>
      <c r="B254" s="739" t="s">
        <v>506</v>
      </c>
      <c r="C254" s="739" t="s">
        <v>2871</v>
      </c>
      <c r="D254" s="740" t="s">
        <v>3768</v>
      </c>
      <c r="E254" s="741" t="s">
        <v>2883</v>
      </c>
      <c r="F254" s="739" t="s">
        <v>2868</v>
      </c>
      <c r="G254" s="739" t="s">
        <v>3222</v>
      </c>
      <c r="H254" s="739" t="s">
        <v>507</v>
      </c>
      <c r="I254" s="739" t="s">
        <v>3223</v>
      </c>
      <c r="J254" s="739" t="s">
        <v>1149</v>
      </c>
      <c r="K254" s="739" t="s">
        <v>3224</v>
      </c>
      <c r="L254" s="742">
        <v>0</v>
      </c>
      <c r="M254" s="742">
        <v>0</v>
      </c>
      <c r="N254" s="739">
        <v>1</v>
      </c>
      <c r="O254" s="743">
        <v>0.5</v>
      </c>
      <c r="P254" s="742"/>
      <c r="Q254" s="744"/>
      <c r="R254" s="739"/>
      <c r="S254" s="744">
        <v>0</v>
      </c>
      <c r="T254" s="743"/>
      <c r="U254" s="738">
        <v>0</v>
      </c>
    </row>
    <row r="255" spans="1:21" ht="14.4" customHeight="1" x14ac:dyDescent="0.3">
      <c r="A255" s="737">
        <v>30</v>
      </c>
      <c r="B255" s="739" t="s">
        <v>506</v>
      </c>
      <c r="C255" s="739" t="s">
        <v>2871</v>
      </c>
      <c r="D255" s="740" t="s">
        <v>3768</v>
      </c>
      <c r="E255" s="741" t="s">
        <v>2883</v>
      </c>
      <c r="F255" s="739" t="s">
        <v>2868</v>
      </c>
      <c r="G255" s="739" t="s">
        <v>3225</v>
      </c>
      <c r="H255" s="739" t="s">
        <v>1843</v>
      </c>
      <c r="I255" s="739" t="s">
        <v>1965</v>
      </c>
      <c r="J255" s="739" t="s">
        <v>2736</v>
      </c>
      <c r="K255" s="739" t="s">
        <v>1232</v>
      </c>
      <c r="L255" s="742">
        <v>32.200000000000003</v>
      </c>
      <c r="M255" s="742">
        <v>32.200000000000003</v>
      </c>
      <c r="N255" s="739">
        <v>1</v>
      </c>
      <c r="O255" s="743">
        <v>0.5</v>
      </c>
      <c r="P255" s="742">
        <v>32.200000000000003</v>
      </c>
      <c r="Q255" s="744">
        <v>1</v>
      </c>
      <c r="R255" s="739">
        <v>1</v>
      </c>
      <c r="S255" s="744">
        <v>1</v>
      </c>
      <c r="T255" s="743">
        <v>0.5</v>
      </c>
      <c r="U255" s="738">
        <v>1</v>
      </c>
    </row>
    <row r="256" spans="1:21" ht="14.4" customHeight="1" x14ac:dyDescent="0.3">
      <c r="A256" s="737">
        <v>30</v>
      </c>
      <c r="B256" s="739" t="s">
        <v>506</v>
      </c>
      <c r="C256" s="739" t="s">
        <v>2871</v>
      </c>
      <c r="D256" s="740" t="s">
        <v>3768</v>
      </c>
      <c r="E256" s="741" t="s">
        <v>2883</v>
      </c>
      <c r="F256" s="739" t="s">
        <v>2868</v>
      </c>
      <c r="G256" s="739" t="s">
        <v>2947</v>
      </c>
      <c r="H256" s="739" t="s">
        <v>507</v>
      </c>
      <c r="I256" s="739" t="s">
        <v>1049</v>
      </c>
      <c r="J256" s="739" t="s">
        <v>1050</v>
      </c>
      <c r="K256" s="739" t="s">
        <v>1051</v>
      </c>
      <c r="L256" s="742">
        <v>33</v>
      </c>
      <c r="M256" s="742">
        <v>99</v>
      </c>
      <c r="N256" s="739">
        <v>3</v>
      </c>
      <c r="O256" s="743">
        <v>1.5</v>
      </c>
      <c r="P256" s="742">
        <v>33</v>
      </c>
      <c r="Q256" s="744">
        <v>0.33333333333333331</v>
      </c>
      <c r="R256" s="739">
        <v>1</v>
      </c>
      <c r="S256" s="744">
        <v>0.33333333333333331</v>
      </c>
      <c r="T256" s="743">
        <v>0.5</v>
      </c>
      <c r="U256" s="738">
        <v>0.33333333333333331</v>
      </c>
    </row>
    <row r="257" spans="1:21" ht="14.4" customHeight="1" x14ac:dyDescent="0.3">
      <c r="A257" s="737">
        <v>30</v>
      </c>
      <c r="B257" s="739" t="s">
        <v>506</v>
      </c>
      <c r="C257" s="739" t="s">
        <v>2871</v>
      </c>
      <c r="D257" s="740" t="s">
        <v>3768</v>
      </c>
      <c r="E257" s="741" t="s">
        <v>2883</v>
      </c>
      <c r="F257" s="739" t="s">
        <v>2868</v>
      </c>
      <c r="G257" s="739" t="s">
        <v>2947</v>
      </c>
      <c r="H257" s="739" t="s">
        <v>507</v>
      </c>
      <c r="I257" s="739" t="s">
        <v>2948</v>
      </c>
      <c r="J257" s="739" t="s">
        <v>732</v>
      </c>
      <c r="K257" s="739" t="s">
        <v>2949</v>
      </c>
      <c r="L257" s="742">
        <v>0</v>
      </c>
      <c r="M257" s="742">
        <v>0</v>
      </c>
      <c r="N257" s="739">
        <v>1</v>
      </c>
      <c r="O257" s="743">
        <v>0.5</v>
      </c>
      <c r="P257" s="742"/>
      <c r="Q257" s="744"/>
      <c r="R257" s="739"/>
      <c r="S257" s="744">
        <v>0</v>
      </c>
      <c r="T257" s="743"/>
      <c r="U257" s="738">
        <v>0</v>
      </c>
    </row>
    <row r="258" spans="1:21" ht="14.4" customHeight="1" x14ac:dyDescent="0.3">
      <c r="A258" s="737">
        <v>30</v>
      </c>
      <c r="B258" s="739" t="s">
        <v>506</v>
      </c>
      <c r="C258" s="739" t="s">
        <v>2871</v>
      </c>
      <c r="D258" s="740" t="s">
        <v>3768</v>
      </c>
      <c r="E258" s="741" t="s">
        <v>2883</v>
      </c>
      <c r="F258" s="739" t="s">
        <v>2868</v>
      </c>
      <c r="G258" s="739" t="s">
        <v>2950</v>
      </c>
      <c r="H258" s="739" t="s">
        <v>507</v>
      </c>
      <c r="I258" s="739" t="s">
        <v>1445</v>
      </c>
      <c r="J258" s="739" t="s">
        <v>1446</v>
      </c>
      <c r="K258" s="739" t="s">
        <v>2813</v>
      </c>
      <c r="L258" s="742">
        <v>34.6</v>
      </c>
      <c r="M258" s="742">
        <v>69.2</v>
      </c>
      <c r="N258" s="739">
        <v>2</v>
      </c>
      <c r="O258" s="743">
        <v>1</v>
      </c>
      <c r="P258" s="742"/>
      <c r="Q258" s="744">
        <v>0</v>
      </c>
      <c r="R258" s="739"/>
      <c r="S258" s="744">
        <v>0</v>
      </c>
      <c r="T258" s="743"/>
      <c r="U258" s="738">
        <v>0</v>
      </c>
    </row>
    <row r="259" spans="1:21" ht="14.4" customHeight="1" x14ac:dyDescent="0.3">
      <c r="A259" s="737">
        <v>30</v>
      </c>
      <c r="B259" s="739" t="s">
        <v>506</v>
      </c>
      <c r="C259" s="739" t="s">
        <v>2871</v>
      </c>
      <c r="D259" s="740" t="s">
        <v>3768</v>
      </c>
      <c r="E259" s="741" t="s">
        <v>2883</v>
      </c>
      <c r="F259" s="739" t="s">
        <v>2868</v>
      </c>
      <c r="G259" s="739" t="s">
        <v>2951</v>
      </c>
      <c r="H259" s="739" t="s">
        <v>507</v>
      </c>
      <c r="I259" s="739" t="s">
        <v>3226</v>
      </c>
      <c r="J259" s="739" t="s">
        <v>3227</v>
      </c>
      <c r="K259" s="739" t="s">
        <v>1232</v>
      </c>
      <c r="L259" s="742">
        <v>0</v>
      </c>
      <c r="M259" s="742">
        <v>0</v>
      </c>
      <c r="N259" s="739">
        <v>1</v>
      </c>
      <c r="O259" s="743">
        <v>0.5</v>
      </c>
      <c r="P259" s="742">
        <v>0</v>
      </c>
      <c r="Q259" s="744"/>
      <c r="R259" s="739">
        <v>1</v>
      </c>
      <c r="S259" s="744">
        <v>1</v>
      </c>
      <c r="T259" s="743">
        <v>0.5</v>
      </c>
      <c r="U259" s="738">
        <v>1</v>
      </c>
    </row>
    <row r="260" spans="1:21" ht="14.4" customHeight="1" x14ac:dyDescent="0.3">
      <c r="A260" s="737">
        <v>30</v>
      </c>
      <c r="B260" s="739" t="s">
        <v>506</v>
      </c>
      <c r="C260" s="739" t="s">
        <v>2871</v>
      </c>
      <c r="D260" s="740" t="s">
        <v>3768</v>
      </c>
      <c r="E260" s="741" t="s">
        <v>2883</v>
      </c>
      <c r="F260" s="739" t="s">
        <v>2868</v>
      </c>
      <c r="G260" s="739" t="s">
        <v>2954</v>
      </c>
      <c r="H260" s="739" t="s">
        <v>507</v>
      </c>
      <c r="I260" s="739" t="s">
        <v>1152</v>
      </c>
      <c r="J260" s="739" t="s">
        <v>1153</v>
      </c>
      <c r="K260" s="739" t="s">
        <v>2817</v>
      </c>
      <c r="L260" s="742">
        <v>296.62</v>
      </c>
      <c r="M260" s="742">
        <v>296.62</v>
      </c>
      <c r="N260" s="739">
        <v>1</v>
      </c>
      <c r="O260" s="743">
        <v>0.5</v>
      </c>
      <c r="P260" s="742">
        <v>296.62</v>
      </c>
      <c r="Q260" s="744">
        <v>1</v>
      </c>
      <c r="R260" s="739">
        <v>1</v>
      </c>
      <c r="S260" s="744">
        <v>1</v>
      </c>
      <c r="T260" s="743">
        <v>0.5</v>
      </c>
      <c r="U260" s="738">
        <v>1</v>
      </c>
    </row>
    <row r="261" spans="1:21" ht="14.4" customHeight="1" x14ac:dyDescent="0.3">
      <c r="A261" s="737">
        <v>30</v>
      </c>
      <c r="B261" s="739" t="s">
        <v>506</v>
      </c>
      <c r="C261" s="739" t="s">
        <v>2871</v>
      </c>
      <c r="D261" s="740" t="s">
        <v>3768</v>
      </c>
      <c r="E261" s="741" t="s">
        <v>2883</v>
      </c>
      <c r="F261" s="739" t="s">
        <v>2868</v>
      </c>
      <c r="G261" s="739" t="s">
        <v>2954</v>
      </c>
      <c r="H261" s="739" t="s">
        <v>507</v>
      </c>
      <c r="I261" s="739" t="s">
        <v>2958</v>
      </c>
      <c r="J261" s="739" t="s">
        <v>2959</v>
      </c>
      <c r="K261" s="739" t="s">
        <v>1606</v>
      </c>
      <c r="L261" s="742">
        <v>38.729999999999997</v>
      </c>
      <c r="M261" s="742">
        <v>38.729999999999997</v>
      </c>
      <c r="N261" s="739">
        <v>1</v>
      </c>
      <c r="O261" s="743">
        <v>0.5</v>
      </c>
      <c r="P261" s="742"/>
      <c r="Q261" s="744">
        <v>0</v>
      </c>
      <c r="R261" s="739"/>
      <c r="S261" s="744">
        <v>0</v>
      </c>
      <c r="T261" s="743"/>
      <c r="U261" s="738">
        <v>0</v>
      </c>
    </row>
    <row r="262" spans="1:21" ht="14.4" customHeight="1" x14ac:dyDescent="0.3">
      <c r="A262" s="737">
        <v>30</v>
      </c>
      <c r="B262" s="739" t="s">
        <v>506</v>
      </c>
      <c r="C262" s="739" t="s">
        <v>2871</v>
      </c>
      <c r="D262" s="740" t="s">
        <v>3768</v>
      </c>
      <c r="E262" s="741" t="s">
        <v>2883</v>
      </c>
      <c r="F262" s="739" t="s">
        <v>2868</v>
      </c>
      <c r="G262" s="739" t="s">
        <v>3228</v>
      </c>
      <c r="H262" s="739" t="s">
        <v>507</v>
      </c>
      <c r="I262" s="739" t="s">
        <v>3229</v>
      </c>
      <c r="J262" s="739" t="s">
        <v>3230</v>
      </c>
      <c r="K262" s="739" t="s">
        <v>1978</v>
      </c>
      <c r="L262" s="742">
        <v>0</v>
      </c>
      <c r="M262" s="742">
        <v>0</v>
      </c>
      <c r="N262" s="739">
        <v>1</v>
      </c>
      <c r="O262" s="743">
        <v>0.5</v>
      </c>
      <c r="P262" s="742"/>
      <c r="Q262" s="744"/>
      <c r="R262" s="739"/>
      <c r="S262" s="744">
        <v>0</v>
      </c>
      <c r="T262" s="743"/>
      <c r="U262" s="738">
        <v>0</v>
      </c>
    </row>
    <row r="263" spans="1:21" ht="14.4" customHeight="1" x14ac:dyDescent="0.3">
      <c r="A263" s="737">
        <v>30</v>
      </c>
      <c r="B263" s="739" t="s">
        <v>506</v>
      </c>
      <c r="C263" s="739" t="s">
        <v>2871</v>
      </c>
      <c r="D263" s="740" t="s">
        <v>3768</v>
      </c>
      <c r="E263" s="741" t="s">
        <v>2883</v>
      </c>
      <c r="F263" s="739" t="s">
        <v>2868</v>
      </c>
      <c r="G263" s="739" t="s">
        <v>2968</v>
      </c>
      <c r="H263" s="739" t="s">
        <v>507</v>
      </c>
      <c r="I263" s="739" t="s">
        <v>723</v>
      </c>
      <c r="J263" s="739" t="s">
        <v>2969</v>
      </c>
      <c r="K263" s="739" t="s">
        <v>2970</v>
      </c>
      <c r="L263" s="742">
        <v>23.61</v>
      </c>
      <c r="M263" s="742">
        <v>23.61</v>
      </c>
      <c r="N263" s="739">
        <v>1</v>
      </c>
      <c r="O263" s="743">
        <v>0.5</v>
      </c>
      <c r="P263" s="742">
        <v>23.61</v>
      </c>
      <c r="Q263" s="744">
        <v>1</v>
      </c>
      <c r="R263" s="739">
        <v>1</v>
      </c>
      <c r="S263" s="744">
        <v>1</v>
      </c>
      <c r="T263" s="743">
        <v>0.5</v>
      </c>
      <c r="U263" s="738">
        <v>1</v>
      </c>
    </row>
    <row r="264" spans="1:21" ht="14.4" customHeight="1" x14ac:dyDescent="0.3">
      <c r="A264" s="737">
        <v>30</v>
      </c>
      <c r="B264" s="739" t="s">
        <v>506</v>
      </c>
      <c r="C264" s="739" t="s">
        <v>2871</v>
      </c>
      <c r="D264" s="740" t="s">
        <v>3768</v>
      </c>
      <c r="E264" s="741" t="s">
        <v>2883</v>
      </c>
      <c r="F264" s="739" t="s">
        <v>2868</v>
      </c>
      <c r="G264" s="739" t="s">
        <v>2895</v>
      </c>
      <c r="H264" s="739" t="s">
        <v>1843</v>
      </c>
      <c r="I264" s="739" t="s">
        <v>2251</v>
      </c>
      <c r="J264" s="739" t="s">
        <v>2226</v>
      </c>
      <c r="K264" s="739" t="s">
        <v>2252</v>
      </c>
      <c r="L264" s="742">
        <v>186.87</v>
      </c>
      <c r="M264" s="742">
        <v>186.87</v>
      </c>
      <c r="N264" s="739">
        <v>1</v>
      </c>
      <c r="O264" s="743">
        <v>0.5</v>
      </c>
      <c r="P264" s="742"/>
      <c r="Q264" s="744">
        <v>0</v>
      </c>
      <c r="R264" s="739"/>
      <c r="S264" s="744">
        <v>0</v>
      </c>
      <c r="T264" s="743"/>
      <c r="U264" s="738">
        <v>0</v>
      </c>
    </row>
    <row r="265" spans="1:21" ht="14.4" customHeight="1" x14ac:dyDescent="0.3">
      <c r="A265" s="737">
        <v>30</v>
      </c>
      <c r="B265" s="739" t="s">
        <v>506</v>
      </c>
      <c r="C265" s="739" t="s">
        <v>2871</v>
      </c>
      <c r="D265" s="740" t="s">
        <v>3768</v>
      </c>
      <c r="E265" s="741" t="s">
        <v>2883</v>
      </c>
      <c r="F265" s="739" t="s">
        <v>2868</v>
      </c>
      <c r="G265" s="739" t="s">
        <v>2895</v>
      </c>
      <c r="H265" s="739" t="s">
        <v>507</v>
      </c>
      <c r="I265" s="739" t="s">
        <v>3231</v>
      </c>
      <c r="J265" s="739" t="s">
        <v>2226</v>
      </c>
      <c r="K265" s="739" t="s">
        <v>3232</v>
      </c>
      <c r="L265" s="742">
        <v>0</v>
      </c>
      <c r="M265" s="742">
        <v>0</v>
      </c>
      <c r="N265" s="739">
        <v>1</v>
      </c>
      <c r="O265" s="743">
        <v>0.5</v>
      </c>
      <c r="P265" s="742"/>
      <c r="Q265" s="744"/>
      <c r="R265" s="739"/>
      <c r="S265" s="744">
        <v>0</v>
      </c>
      <c r="T265" s="743"/>
      <c r="U265" s="738">
        <v>0</v>
      </c>
    </row>
    <row r="266" spans="1:21" ht="14.4" customHeight="1" x14ac:dyDescent="0.3">
      <c r="A266" s="737">
        <v>30</v>
      </c>
      <c r="B266" s="739" t="s">
        <v>506</v>
      </c>
      <c r="C266" s="739" t="s">
        <v>2871</v>
      </c>
      <c r="D266" s="740" t="s">
        <v>3768</v>
      </c>
      <c r="E266" s="741" t="s">
        <v>2883</v>
      </c>
      <c r="F266" s="739" t="s">
        <v>2868</v>
      </c>
      <c r="G266" s="739" t="s">
        <v>2974</v>
      </c>
      <c r="H266" s="739" t="s">
        <v>507</v>
      </c>
      <c r="I266" s="739" t="s">
        <v>2975</v>
      </c>
      <c r="J266" s="739" t="s">
        <v>2976</v>
      </c>
      <c r="K266" s="739" t="s">
        <v>563</v>
      </c>
      <c r="L266" s="742">
        <v>0</v>
      </c>
      <c r="M266" s="742">
        <v>0</v>
      </c>
      <c r="N266" s="739">
        <v>2</v>
      </c>
      <c r="O266" s="743">
        <v>1</v>
      </c>
      <c r="P266" s="742"/>
      <c r="Q266" s="744"/>
      <c r="R266" s="739"/>
      <c r="S266" s="744">
        <v>0</v>
      </c>
      <c r="T266" s="743"/>
      <c r="U266" s="738">
        <v>0</v>
      </c>
    </row>
    <row r="267" spans="1:21" ht="14.4" customHeight="1" x14ac:dyDescent="0.3">
      <c r="A267" s="737">
        <v>30</v>
      </c>
      <c r="B267" s="739" t="s">
        <v>506</v>
      </c>
      <c r="C267" s="739" t="s">
        <v>2871</v>
      </c>
      <c r="D267" s="740" t="s">
        <v>3768</v>
      </c>
      <c r="E267" s="741" t="s">
        <v>2883</v>
      </c>
      <c r="F267" s="739" t="s">
        <v>2868</v>
      </c>
      <c r="G267" s="739" t="s">
        <v>2974</v>
      </c>
      <c r="H267" s="739" t="s">
        <v>507</v>
      </c>
      <c r="I267" s="739" t="s">
        <v>3131</v>
      </c>
      <c r="J267" s="739" t="s">
        <v>1070</v>
      </c>
      <c r="K267" s="739" t="s">
        <v>3118</v>
      </c>
      <c r="L267" s="742">
        <v>26.37</v>
      </c>
      <c r="M267" s="742">
        <v>52.74</v>
      </c>
      <c r="N267" s="739">
        <v>2</v>
      </c>
      <c r="O267" s="743">
        <v>1</v>
      </c>
      <c r="P267" s="742"/>
      <c r="Q267" s="744">
        <v>0</v>
      </c>
      <c r="R267" s="739"/>
      <c r="S267" s="744">
        <v>0</v>
      </c>
      <c r="T267" s="743"/>
      <c r="U267" s="738">
        <v>0</v>
      </c>
    </row>
    <row r="268" spans="1:21" ht="14.4" customHeight="1" x14ac:dyDescent="0.3">
      <c r="A268" s="737">
        <v>30</v>
      </c>
      <c r="B268" s="739" t="s">
        <v>506</v>
      </c>
      <c r="C268" s="739" t="s">
        <v>2871</v>
      </c>
      <c r="D268" s="740" t="s">
        <v>3768</v>
      </c>
      <c r="E268" s="741" t="s">
        <v>2883</v>
      </c>
      <c r="F268" s="739" t="s">
        <v>2868</v>
      </c>
      <c r="G268" s="739" t="s">
        <v>2974</v>
      </c>
      <c r="H268" s="739" t="s">
        <v>507</v>
      </c>
      <c r="I268" s="739" t="s">
        <v>1069</v>
      </c>
      <c r="J268" s="739" t="s">
        <v>1070</v>
      </c>
      <c r="K268" s="739" t="s">
        <v>1071</v>
      </c>
      <c r="L268" s="742">
        <v>52.75</v>
      </c>
      <c r="M268" s="742">
        <v>52.75</v>
      </c>
      <c r="N268" s="739">
        <v>1</v>
      </c>
      <c r="O268" s="743">
        <v>0.5</v>
      </c>
      <c r="P268" s="742"/>
      <c r="Q268" s="744">
        <v>0</v>
      </c>
      <c r="R268" s="739"/>
      <c r="S268" s="744">
        <v>0</v>
      </c>
      <c r="T268" s="743"/>
      <c r="U268" s="738">
        <v>0</v>
      </c>
    </row>
    <row r="269" spans="1:21" ht="14.4" customHeight="1" x14ac:dyDescent="0.3">
      <c r="A269" s="737">
        <v>30</v>
      </c>
      <c r="B269" s="739" t="s">
        <v>506</v>
      </c>
      <c r="C269" s="739" t="s">
        <v>2871</v>
      </c>
      <c r="D269" s="740" t="s">
        <v>3768</v>
      </c>
      <c r="E269" s="741" t="s">
        <v>2883</v>
      </c>
      <c r="F269" s="739" t="s">
        <v>2868</v>
      </c>
      <c r="G269" s="739" t="s">
        <v>2974</v>
      </c>
      <c r="H269" s="739" t="s">
        <v>507</v>
      </c>
      <c r="I269" s="739" t="s">
        <v>1182</v>
      </c>
      <c r="J269" s="739" t="s">
        <v>880</v>
      </c>
      <c r="K269" s="739" t="s">
        <v>1183</v>
      </c>
      <c r="L269" s="742">
        <v>0</v>
      </c>
      <c r="M269" s="742">
        <v>0</v>
      </c>
      <c r="N269" s="739">
        <v>1</v>
      </c>
      <c r="O269" s="743">
        <v>0.5</v>
      </c>
      <c r="P269" s="742">
        <v>0</v>
      </c>
      <c r="Q269" s="744"/>
      <c r="R269" s="739">
        <v>1</v>
      </c>
      <c r="S269" s="744">
        <v>1</v>
      </c>
      <c r="T269" s="743">
        <v>0.5</v>
      </c>
      <c r="U269" s="738">
        <v>1</v>
      </c>
    </row>
    <row r="270" spans="1:21" ht="14.4" customHeight="1" x14ac:dyDescent="0.3">
      <c r="A270" s="737">
        <v>30</v>
      </c>
      <c r="B270" s="739" t="s">
        <v>506</v>
      </c>
      <c r="C270" s="739" t="s">
        <v>2871</v>
      </c>
      <c r="D270" s="740" t="s">
        <v>3768</v>
      </c>
      <c r="E270" s="741" t="s">
        <v>2883</v>
      </c>
      <c r="F270" s="739" t="s">
        <v>2868</v>
      </c>
      <c r="G270" s="739" t="s">
        <v>2974</v>
      </c>
      <c r="H270" s="739" t="s">
        <v>507</v>
      </c>
      <c r="I270" s="739" t="s">
        <v>3233</v>
      </c>
      <c r="J270" s="739" t="s">
        <v>2976</v>
      </c>
      <c r="K270" s="739" t="s">
        <v>3234</v>
      </c>
      <c r="L270" s="742">
        <v>10.55</v>
      </c>
      <c r="M270" s="742">
        <v>10.55</v>
      </c>
      <c r="N270" s="739">
        <v>1</v>
      </c>
      <c r="O270" s="743">
        <v>1</v>
      </c>
      <c r="P270" s="742">
        <v>10.55</v>
      </c>
      <c r="Q270" s="744">
        <v>1</v>
      </c>
      <c r="R270" s="739">
        <v>1</v>
      </c>
      <c r="S270" s="744">
        <v>1</v>
      </c>
      <c r="T270" s="743">
        <v>1</v>
      </c>
      <c r="U270" s="738">
        <v>1</v>
      </c>
    </row>
    <row r="271" spans="1:21" ht="14.4" customHeight="1" x14ac:dyDescent="0.3">
      <c r="A271" s="737">
        <v>30</v>
      </c>
      <c r="B271" s="739" t="s">
        <v>506</v>
      </c>
      <c r="C271" s="739" t="s">
        <v>2871</v>
      </c>
      <c r="D271" s="740" t="s">
        <v>3768</v>
      </c>
      <c r="E271" s="741" t="s">
        <v>2883</v>
      </c>
      <c r="F271" s="739" t="s">
        <v>2868</v>
      </c>
      <c r="G271" s="739" t="s">
        <v>2974</v>
      </c>
      <c r="H271" s="739" t="s">
        <v>507</v>
      </c>
      <c r="I271" s="739" t="s">
        <v>2977</v>
      </c>
      <c r="J271" s="739" t="s">
        <v>1070</v>
      </c>
      <c r="K271" s="739" t="s">
        <v>800</v>
      </c>
      <c r="L271" s="742">
        <v>10.55</v>
      </c>
      <c r="M271" s="742">
        <v>21.1</v>
      </c>
      <c r="N271" s="739">
        <v>2</v>
      </c>
      <c r="O271" s="743">
        <v>1</v>
      </c>
      <c r="P271" s="742">
        <v>10.55</v>
      </c>
      <c r="Q271" s="744">
        <v>0.5</v>
      </c>
      <c r="R271" s="739">
        <v>1</v>
      </c>
      <c r="S271" s="744">
        <v>0.5</v>
      </c>
      <c r="T271" s="743">
        <v>0.5</v>
      </c>
      <c r="U271" s="738">
        <v>0.5</v>
      </c>
    </row>
    <row r="272" spans="1:21" ht="14.4" customHeight="1" x14ac:dyDescent="0.3">
      <c r="A272" s="737">
        <v>30</v>
      </c>
      <c r="B272" s="739" t="s">
        <v>506</v>
      </c>
      <c r="C272" s="739" t="s">
        <v>2871</v>
      </c>
      <c r="D272" s="740" t="s">
        <v>3768</v>
      </c>
      <c r="E272" s="741" t="s">
        <v>2883</v>
      </c>
      <c r="F272" s="739" t="s">
        <v>2868</v>
      </c>
      <c r="G272" s="739" t="s">
        <v>3235</v>
      </c>
      <c r="H272" s="739" t="s">
        <v>507</v>
      </c>
      <c r="I272" s="739" t="s">
        <v>1802</v>
      </c>
      <c r="J272" s="739" t="s">
        <v>712</v>
      </c>
      <c r="K272" s="739" t="s">
        <v>1790</v>
      </c>
      <c r="L272" s="742">
        <v>0</v>
      </c>
      <c r="M272" s="742">
        <v>0</v>
      </c>
      <c r="N272" s="739">
        <v>1</v>
      </c>
      <c r="O272" s="743">
        <v>1</v>
      </c>
      <c r="P272" s="742"/>
      <c r="Q272" s="744"/>
      <c r="R272" s="739"/>
      <c r="S272" s="744">
        <v>0</v>
      </c>
      <c r="T272" s="743"/>
      <c r="U272" s="738">
        <v>0</v>
      </c>
    </row>
    <row r="273" spans="1:21" ht="14.4" customHeight="1" x14ac:dyDescent="0.3">
      <c r="A273" s="737">
        <v>30</v>
      </c>
      <c r="B273" s="739" t="s">
        <v>506</v>
      </c>
      <c r="C273" s="739" t="s">
        <v>2871</v>
      </c>
      <c r="D273" s="740" t="s">
        <v>3768</v>
      </c>
      <c r="E273" s="741" t="s">
        <v>2883</v>
      </c>
      <c r="F273" s="739" t="s">
        <v>2868</v>
      </c>
      <c r="G273" s="739" t="s">
        <v>3236</v>
      </c>
      <c r="H273" s="739" t="s">
        <v>1843</v>
      </c>
      <c r="I273" s="739" t="s">
        <v>3237</v>
      </c>
      <c r="J273" s="739" t="s">
        <v>3238</v>
      </c>
      <c r="K273" s="739" t="s">
        <v>3239</v>
      </c>
      <c r="L273" s="742">
        <v>219.78</v>
      </c>
      <c r="M273" s="742">
        <v>439.56</v>
      </c>
      <c r="N273" s="739">
        <v>2</v>
      </c>
      <c r="O273" s="743">
        <v>1</v>
      </c>
      <c r="P273" s="742"/>
      <c r="Q273" s="744">
        <v>0</v>
      </c>
      <c r="R273" s="739"/>
      <c r="S273" s="744">
        <v>0</v>
      </c>
      <c r="T273" s="743"/>
      <c r="U273" s="738">
        <v>0</v>
      </c>
    </row>
    <row r="274" spans="1:21" ht="14.4" customHeight="1" x14ac:dyDescent="0.3">
      <c r="A274" s="737">
        <v>30</v>
      </c>
      <c r="B274" s="739" t="s">
        <v>506</v>
      </c>
      <c r="C274" s="739" t="s">
        <v>2871</v>
      </c>
      <c r="D274" s="740" t="s">
        <v>3768</v>
      </c>
      <c r="E274" s="741" t="s">
        <v>2883</v>
      </c>
      <c r="F274" s="739" t="s">
        <v>2868</v>
      </c>
      <c r="G274" s="739" t="s">
        <v>3236</v>
      </c>
      <c r="H274" s="739" t="s">
        <v>1843</v>
      </c>
      <c r="I274" s="739" t="s">
        <v>2085</v>
      </c>
      <c r="J274" s="739" t="s">
        <v>2819</v>
      </c>
      <c r="K274" s="739" t="s">
        <v>2820</v>
      </c>
      <c r="L274" s="742">
        <v>109.89</v>
      </c>
      <c r="M274" s="742">
        <v>109.89</v>
      </c>
      <c r="N274" s="739">
        <v>1</v>
      </c>
      <c r="O274" s="743">
        <v>0.5</v>
      </c>
      <c r="P274" s="742"/>
      <c r="Q274" s="744">
        <v>0</v>
      </c>
      <c r="R274" s="739"/>
      <c r="S274" s="744">
        <v>0</v>
      </c>
      <c r="T274" s="743"/>
      <c r="U274" s="738">
        <v>0</v>
      </c>
    </row>
    <row r="275" spans="1:21" ht="14.4" customHeight="1" x14ac:dyDescent="0.3">
      <c r="A275" s="737">
        <v>30</v>
      </c>
      <c r="B275" s="739" t="s">
        <v>506</v>
      </c>
      <c r="C275" s="739" t="s">
        <v>2871</v>
      </c>
      <c r="D275" s="740" t="s">
        <v>3768</v>
      </c>
      <c r="E275" s="741" t="s">
        <v>2883</v>
      </c>
      <c r="F275" s="739" t="s">
        <v>2868</v>
      </c>
      <c r="G275" s="739" t="s">
        <v>3135</v>
      </c>
      <c r="H275" s="739" t="s">
        <v>1843</v>
      </c>
      <c r="I275" s="739" t="s">
        <v>3240</v>
      </c>
      <c r="J275" s="739" t="s">
        <v>1902</v>
      </c>
      <c r="K275" s="739" t="s">
        <v>3241</v>
      </c>
      <c r="L275" s="742">
        <v>0</v>
      </c>
      <c r="M275" s="742">
        <v>0</v>
      </c>
      <c r="N275" s="739">
        <v>1</v>
      </c>
      <c r="O275" s="743">
        <v>0.5</v>
      </c>
      <c r="P275" s="742"/>
      <c r="Q275" s="744"/>
      <c r="R275" s="739"/>
      <c r="S275" s="744">
        <v>0</v>
      </c>
      <c r="T275" s="743"/>
      <c r="U275" s="738">
        <v>0</v>
      </c>
    </row>
    <row r="276" spans="1:21" ht="14.4" customHeight="1" x14ac:dyDescent="0.3">
      <c r="A276" s="737">
        <v>30</v>
      </c>
      <c r="B276" s="739" t="s">
        <v>506</v>
      </c>
      <c r="C276" s="739" t="s">
        <v>2871</v>
      </c>
      <c r="D276" s="740" t="s">
        <v>3768</v>
      </c>
      <c r="E276" s="741" t="s">
        <v>2883</v>
      </c>
      <c r="F276" s="739" t="s">
        <v>2868</v>
      </c>
      <c r="G276" s="739" t="s">
        <v>2983</v>
      </c>
      <c r="H276" s="739" t="s">
        <v>1843</v>
      </c>
      <c r="I276" s="739" t="s">
        <v>3242</v>
      </c>
      <c r="J276" s="739" t="s">
        <v>3243</v>
      </c>
      <c r="K276" s="739" t="s">
        <v>3244</v>
      </c>
      <c r="L276" s="742">
        <v>57.64</v>
      </c>
      <c r="M276" s="742">
        <v>57.64</v>
      </c>
      <c r="N276" s="739">
        <v>1</v>
      </c>
      <c r="O276" s="743">
        <v>0.5</v>
      </c>
      <c r="P276" s="742"/>
      <c r="Q276" s="744">
        <v>0</v>
      </c>
      <c r="R276" s="739"/>
      <c r="S276" s="744">
        <v>0</v>
      </c>
      <c r="T276" s="743"/>
      <c r="U276" s="738">
        <v>0</v>
      </c>
    </row>
    <row r="277" spans="1:21" ht="14.4" customHeight="1" x14ac:dyDescent="0.3">
      <c r="A277" s="737">
        <v>30</v>
      </c>
      <c r="B277" s="739" t="s">
        <v>506</v>
      </c>
      <c r="C277" s="739" t="s">
        <v>2871</v>
      </c>
      <c r="D277" s="740" t="s">
        <v>3768</v>
      </c>
      <c r="E277" s="741" t="s">
        <v>2883</v>
      </c>
      <c r="F277" s="739" t="s">
        <v>2868</v>
      </c>
      <c r="G277" s="739" t="s">
        <v>2985</v>
      </c>
      <c r="H277" s="739" t="s">
        <v>507</v>
      </c>
      <c r="I277" s="739" t="s">
        <v>890</v>
      </c>
      <c r="J277" s="739" t="s">
        <v>891</v>
      </c>
      <c r="K277" s="739" t="s">
        <v>892</v>
      </c>
      <c r="L277" s="742">
        <v>31.09</v>
      </c>
      <c r="M277" s="742">
        <v>31.09</v>
      </c>
      <c r="N277" s="739">
        <v>1</v>
      </c>
      <c r="O277" s="743">
        <v>0.5</v>
      </c>
      <c r="P277" s="742"/>
      <c r="Q277" s="744">
        <v>0</v>
      </c>
      <c r="R277" s="739"/>
      <c r="S277" s="744">
        <v>0</v>
      </c>
      <c r="T277" s="743"/>
      <c r="U277" s="738">
        <v>0</v>
      </c>
    </row>
    <row r="278" spans="1:21" ht="14.4" customHeight="1" x14ac:dyDescent="0.3">
      <c r="A278" s="737">
        <v>30</v>
      </c>
      <c r="B278" s="739" t="s">
        <v>506</v>
      </c>
      <c r="C278" s="739" t="s">
        <v>2871</v>
      </c>
      <c r="D278" s="740" t="s">
        <v>3768</v>
      </c>
      <c r="E278" s="741" t="s">
        <v>2883</v>
      </c>
      <c r="F278" s="739" t="s">
        <v>2868</v>
      </c>
      <c r="G278" s="739" t="s">
        <v>2991</v>
      </c>
      <c r="H278" s="739" t="s">
        <v>1843</v>
      </c>
      <c r="I278" s="739" t="s">
        <v>2242</v>
      </c>
      <c r="J278" s="739" t="s">
        <v>2243</v>
      </c>
      <c r="K278" s="739" t="s">
        <v>2244</v>
      </c>
      <c r="L278" s="742">
        <v>98.78</v>
      </c>
      <c r="M278" s="742">
        <v>98.78</v>
      </c>
      <c r="N278" s="739">
        <v>1</v>
      </c>
      <c r="O278" s="743">
        <v>0.5</v>
      </c>
      <c r="P278" s="742"/>
      <c r="Q278" s="744">
        <v>0</v>
      </c>
      <c r="R278" s="739"/>
      <c r="S278" s="744">
        <v>0</v>
      </c>
      <c r="T278" s="743"/>
      <c r="U278" s="738">
        <v>0</v>
      </c>
    </row>
    <row r="279" spans="1:21" ht="14.4" customHeight="1" x14ac:dyDescent="0.3">
      <c r="A279" s="737">
        <v>30</v>
      </c>
      <c r="B279" s="739" t="s">
        <v>506</v>
      </c>
      <c r="C279" s="739" t="s">
        <v>2871</v>
      </c>
      <c r="D279" s="740" t="s">
        <v>3768</v>
      </c>
      <c r="E279" s="741" t="s">
        <v>2883</v>
      </c>
      <c r="F279" s="739" t="s">
        <v>2868</v>
      </c>
      <c r="G279" s="739" t="s">
        <v>2991</v>
      </c>
      <c r="H279" s="739" t="s">
        <v>1843</v>
      </c>
      <c r="I279" s="739" t="s">
        <v>3245</v>
      </c>
      <c r="J279" s="739" t="s">
        <v>3246</v>
      </c>
      <c r="K279" s="739" t="s">
        <v>3247</v>
      </c>
      <c r="L279" s="742">
        <v>79.03</v>
      </c>
      <c r="M279" s="742">
        <v>79.03</v>
      </c>
      <c r="N279" s="739">
        <v>1</v>
      </c>
      <c r="O279" s="743">
        <v>0.5</v>
      </c>
      <c r="P279" s="742"/>
      <c r="Q279" s="744">
        <v>0</v>
      </c>
      <c r="R279" s="739"/>
      <c r="S279" s="744">
        <v>0</v>
      </c>
      <c r="T279" s="743"/>
      <c r="U279" s="738">
        <v>0</v>
      </c>
    </row>
    <row r="280" spans="1:21" ht="14.4" customHeight="1" x14ac:dyDescent="0.3">
      <c r="A280" s="737">
        <v>30</v>
      </c>
      <c r="B280" s="739" t="s">
        <v>506</v>
      </c>
      <c r="C280" s="739" t="s">
        <v>2871</v>
      </c>
      <c r="D280" s="740" t="s">
        <v>3768</v>
      </c>
      <c r="E280" s="741" t="s">
        <v>2883</v>
      </c>
      <c r="F280" s="739" t="s">
        <v>2868</v>
      </c>
      <c r="G280" s="739" t="s">
        <v>2991</v>
      </c>
      <c r="H280" s="739" t="s">
        <v>1843</v>
      </c>
      <c r="I280" s="739" t="s">
        <v>2147</v>
      </c>
      <c r="J280" s="739" t="s">
        <v>2755</v>
      </c>
      <c r="K280" s="739" t="s">
        <v>2756</v>
      </c>
      <c r="L280" s="742">
        <v>59.27</v>
      </c>
      <c r="M280" s="742">
        <v>59.27</v>
      </c>
      <c r="N280" s="739">
        <v>1</v>
      </c>
      <c r="O280" s="743">
        <v>0.5</v>
      </c>
      <c r="P280" s="742"/>
      <c r="Q280" s="744">
        <v>0</v>
      </c>
      <c r="R280" s="739"/>
      <c r="S280" s="744">
        <v>0</v>
      </c>
      <c r="T280" s="743"/>
      <c r="U280" s="738">
        <v>0</v>
      </c>
    </row>
    <row r="281" spans="1:21" ht="14.4" customHeight="1" x14ac:dyDescent="0.3">
      <c r="A281" s="737">
        <v>30</v>
      </c>
      <c r="B281" s="739" t="s">
        <v>506</v>
      </c>
      <c r="C281" s="739" t="s">
        <v>2871</v>
      </c>
      <c r="D281" s="740" t="s">
        <v>3768</v>
      </c>
      <c r="E281" s="741" t="s">
        <v>2883</v>
      </c>
      <c r="F281" s="739" t="s">
        <v>2868</v>
      </c>
      <c r="G281" s="739" t="s">
        <v>2991</v>
      </c>
      <c r="H281" s="739" t="s">
        <v>1843</v>
      </c>
      <c r="I281" s="739" t="s">
        <v>2074</v>
      </c>
      <c r="J281" s="739" t="s">
        <v>2757</v>
      </c>
      <c r="K281" s="739" t="s">
        <v>2758</v>
      </c>
      <c r="L281" s="742">
        <v>46.07</v>
      </c>
      <c r="M281" s="742">
        <v>138.21</v>
      </c>
      <c r="N281" s="739">
        <v>3</v>
      </c>
      <c r="O281" s="743">
        <v>1.5</v>
      </c>
      <c r="P281" s="742">
        <v>46.07</v>
      </c>
      <c r="Q281" s="744">
        <v>0.33333333333333331</v>
      </c>
      <c r="R281" s="739">
        <v>1</v>
      </c>
      <c r="S281" s="744">
        <v>0.33333333333333331</v>
      </c>
      <c r="T281" s="743">
        <v>0.5</v>
      </c>
      <c r="U281" s="738">
        <v>0.33333333333333331</v>
      </c>
    </row>
    <row r="282" spans="1:21" ht="14.4" customHeight="1" x14ac:dyDescent="0.3">
      <c r="A282" s="737">
        <v>30</v>
      </c>
      <c r="B282" s="739" t="s">
        <v>506</v>
      </c>
      <c r="C282" s="739" t="s">
        <v>2871</v>
      </c>
      <c r="D282" s="740" t="s">
        <v>3768</v>
      </c>
      <c r="E282" s="741" t="s">
        <v>2883</v>
      </c>
      <c r="F282" s="739" t="s">
        <v>2868</v>
      </c>
      <c r="G282" s="739" t="s">
        <v>2991</v>
      </c>
      <c r="H282" s="739" t="s">
        <v>1843</v>
      </c>
      <c r="I282" s="739" t="s">
        <v>2994</v>
      </c>
      <c r="J282" s="739" t="s">
        <v>2757</v>
      </c>
      <c r="K282" s="739" t="s">
        <v>2995</v>
      </c>
      <c r="L282" s="742">
        <v>0</v>
      </c>
      <c r="M282" s="742">
        <v>0</v>
      </c>
      <c r="N282" s="739">
        <v>2</v>
      </c>
      <c r="O282" s="743">
        <v>1.5</v>
      </c>
      <c r="P282" s="742">
        <v>0</v>
      </c>
      <c r="Q282" s="744"/>
      <c r="R282" s="739">
        <v>2</v>
      </c>
      <c r="S282" s="744">
        <v>1</v>
      </c>
      <c r="T282" s="743">
        <v>1.5</v>
      </c>
      <c r="U282" s="738">
        <v>1</v>
      </c>
    </row>
    <row r="283" spans="1:21" ht="14.4" customHeight="1" x14ac:dyDescent="0.3">
      <c r="A283" s="737">
        <v>30</v>
      </c>
      <c r="B283" s="739" t="s">
        <v>506</v>
      </c>
      <c r="C283" s="739" t="s">
        <v>2871</v>
      </c>
      <c r="D283" s="740" t="s">
        <v>3768</v>
      </c>
      <c r="E283" s="741" t="s">
        <v>2883</v>
      </c>
      <c r="F283" s="739" t="s">
        <v>2868</v>
      </c>
      <c r="G283" s="739" t="s">
        <v>2991</v>
      </c>
      <c r="H283" s="739" t="s">
        <v>507</v>
      </c>
      <c r="I283" s="739" t="s">
        <v>3248</v>
      </c>
      <c r="J283" s="739" t="s">
        <v>3249</v>
      </c>
      <c r="K283" s="739" t="s">
        <v>3250</v>
      </c>
      <c r="L283" s="742">
        <v>79.03</v>
      </c>
      <c r="M283" s="742">
        <v>79.03</v>
      </c>
      <c r="N283" s="739">
        <v>1</v>
      </c>
      <c r="O283" s="743">
        <v>0.5</v>
      </c>
      <c r="P283" s="742"/>
      <c r="Q283" s="744">
        <v>0</v>
      </c>
      <c r="R283" s="739"/>
      <c r="S283" s="744">
        <v>0</v>
      </c>
      <c r="T283" s="743"/>
      <c r="U283" s="738">
        <v>0</v>
      </c>
    </row>
    <row r="284" spans="1:21" ht="14.4" customHeight="1" x14ac:dyDescent="0.3">
      <c r="A284" s="737">
        <v>30</v>
      </c>
      <c r="B284" s="739" t="s">
        <v>506</v>
      </c>
      <c r="C284" s="739" t="s">
        <v>2871</v>
      </c>
      <c r="D284" s="740" t="s">
        <v>3768</v>
      </c>
      <c r="E284" s="741" t="s">
        <v>2883</v>
      </c>
      <c r="F284" s="739" t="s">
        <v>2868</v>
      </c>
      <c r="G284" s="739" t="s">
        <v>3251</v>
      </c>
      <c r="H284" s="739" t="s">
        <v>507</v>
      </c>
      <c r="I284" s="739" t="s">
        <v>1375</v>
      </c>
      <c r="J284" s="739" t="s">
        <v>1376</v>
      </c>
      <c r="K284" s="739" t="s">
        <v>1377</v>
      </c>
      <c r="L284" s="742">
        <v>1138.0899999999999</v>
      </c>
      <c r="M284" s="742">
        <v>1138.0899999999999</v>
      </c>
      <c r="N284" s="739">
        <v>1</v>
      </c>
      <c r="O284" s="743">
        <v>0.5</v>
      </c>
      <c r="P284" s="742"/>
      <c r="Q284" s="744">
        <v>0</v>
      </c>
      <c r="R284" s="739"/>
      <c r="S284" s="744">
        <v>0</v>
      </c>
      <c r="T284" s="743"/>
      <c r="U284" s="738">
        <v>0</v>
      </c>
    </row>
    <row r="285" spans="1:21" ht="14.4" customHeight="1" x14ac:dyDescent="0.3">
      <c r="A285" s="737">
        <v>30</v>
      </c>
      <c r="B285" s="739" t="s">
        <v>506</v>
      </c>
      <c r="C285" s="739" t="s">
        <v>2871</v>
      </c>
      <c r="D285" s="740" t="s">
        <v>3768</v>
      </c>
      <c r="E285" s="741" t="s">
        <v>2883</v>
      </c>
      <c r="F285" s="739" t="s">
        <v>2868</v>
      </c>
      <c r="G285" s="739" t="s">
        <v>3005</v>
      </c>
      <c r="H285" s="739" t="s">
        <v>507</v>
      </c>
      <c r="I285" s="739" t="s">
        <v>941</v>
      </c>
      <c r="J285" s="739" t="s">
        <v>3006</v>
      </c>
      <c r="K285" s="739" t="s">
        <v>3007</v>
      </c>
      <c r="L285" s="742">
        <v>0</v>
      </c>
      <c r="M285" s="742">
        <v>0</v>
      </c>
      <c r="N285" s="739">
        <v>1</v>
      </c>
      <c r="O285" s="743">
        <v>0.5</v>
      </c>
      <c r="P285" s="742"/>
      <c r="Q285" s="744"/>
      <c r="R285" s="739"/>
      <c r="S285" s="744">
        <v>0</v>
      </c>
      <c r="T285" s="743"/>
      <c r="U285" s="738">
        <v>0</v>
      </c>
    </row>
    <row r="286" spans="1:21" ht="14.4" customHeight="1" x14ac:dyDescent="0.3">
      <c r="A286" s="737">
        <v>30</v>
      </c>
      <c r="B286" s="739" t="s">
        <v>506</v>
      </c>
      <c r="C286" s="739" t="s">
        <v>2871</v>
      </c>
      <c r="D286" s="740" t="s">
        <v>3768</v>
      </c>
      <c r="E286" s="741" t="s">
        <v>2883</v>
      </c>
      <c r="F286" s="739" t="s">
        <v>2868</v>
      </c>
      <c r="G286" s="739" t="s">
        <v>3010</v>
      </c>
      <c r="H286" s="739" t="s">
        <v>507</v>
      </c>
      <c r="I286" s="739" t="s">
        <v>3252</v>
      </c>
      <c r="J286" s="739" t="s">
        <v>3253</v>
      </c>
      <c r="K286" s="739" t="s">
        <v>3254</v>
      </c>
      <c r="L286" s="742">
        <v>1228</v>
      </c>
      <c r="M286" s="742">
        <v>1228</v>
      </c>
      <c r="N286" s="739">
        <v>1</v>
      </c>
      <c r="O286" s="743">
        <v>0.5</v>
      </c>
      <c r="P286" s="742"/>
      <c r="Q286" s="744">
        <v>0</v>
      </c>
      <c r="R286" s="739"/>
      <c r="S286" s="744">
        <v>0</v>
      </c>
      <c r="T286" s="743"/>
      <c r="U286" s="738">
        <v>0</v>
      </c>
    </row>
    <row r="287" spans="1:21" ht="14.4" customHeight="1" x14ac:dyDescent="0.3">
      <c r="A287" s="737">
        <v>30</v>
      </c>
      <c r="B287" s="739" t="s">
        <v>506</v>
      </c>
      <c r="C287" s="739" t="s">
        <v>2871</v>
      </c>
      <c r="D287" s="740" t="s">
        <v>3768</v>
      </c>
      <c r="E287" s="741" t="s">
        <v>2883</v>
      </c>
      <c r="F287" s="739" t="s">
        <v>2868</v>
      </c>
      <c r="G287" s="739" t="s">
        <v>3013</v>
      </c>
      <c r="H287" s="739" t="s">
        <v>1843</v>
      </c>
      <c r="I287" s="739" t="s">
        <v>1920</v>
      </c>
      <c r="J287" s="739" t="s">
        <v>1921</v>
      </c>
      <c r="K287" s="739" t="s">
        <v>2693</v>
      </c>
      <c r="L287" s="742">
        <v>43.21</v>
      </c>
      <c r="M287" s="742">
        <v>43.21</v>
      </c>
      <c r="N287" s="739">
        <v>1</v>
      </c>
      <c r="O287" s="743">
        <v>0.5</v>
      </c>
      <c r="P287" s="742">
        <v>43.21</v>
      </c>
      <c r="Q287" s="744">
        <v>1</v>
      </c>
      <c r="R287" s="739">
        <v>1</v>
      </c>
      <c r="S287" s="744">
        <v>1</v>
      </c>
      <c r="T287" s="743">
        <v>0.5</v>
      </c>
      <c r="U287" s="738">
        <v>1</v>
      </c>
    </row>
    <row r="288" spans="1:21" ht="14.4" customHeight="1" x14ac:dyDescent="0.3">
      <c r="A288" s="737">
        <v>30</v>
      </c>
      <c r="B288" s="739" t="s">
        <v>506</v>
      </c>
      <c r="C288" s="739" t="s">
        <v>2871</v>
      </c>
      <c r="D288" s="740" t="s">
        <v>3768</v>
      </c>
      <c r="E288" s="741" t="s">
        <v>2883</v>
      </c>
      <c r="F288" s="739" t="s">
        <v>2868</v>
      </c>
      <c r="G288" s="739" t="s">
        <v>3014</v>
      </c>
      <c r="H288" s="739" t="s">
        <v>1843</v>
      </c>
      <c r="I288" s="739" t="s">
        <v>3255</v>
      </c>
      <c r="J288" s="739" t="s">
        <v>3256</v>
      </c>
      <c r="K288" s="739" t="s">
        <v>3257</v>
      </c>
      <c r="L288" s="742">
        <v>247.78</v>
      </c>
      <c r="M288" s="742">
        <v>247.78</v>
      </c>
      <c r="N288" s="739">
        <v>1</v>
      </c>
      <c r="O288" s="743">
        <v>0.5</v>
      </c>
      <c r="P288" s="742"/>
      <c r="Q288" s="744">
        <v>0</v>
      </c>
      <c r="R288" s="739"/>
      <c r="S288" s="744">
        <v>0</v>
      </c>
      <c r="T288" s="743"/>
      <c r="U288" s="738">
        <v>0</v>
      </c>
    </row>
    <row r="289" spans="1:21" ht="14.4" customHeight="1" x14ac:dyDescent="0.3">
      <c r="A289" s="737">
        <v>30</v>
      </c>
      <c r="B289" s="739" t="s">
        <v>506</v>
      </c>
      <c r="C289" s="739" t="s">
        <v>2871</v>
      </c>
      <c r="D289" s="740" t="s">
        <v>3768</v>
      </c>
      <c r="E289" s="741" t="s">
        <v>2883</v>
      </c>
      <c r="F289" s="739" t="s">
        <v>2868</v>
      </c>
      <c r="G289" s="739" t="s">
        <v>3015</v>
      </c>
      <c r="H289" s="739" t="s">
        <v>507</v>
      </c>
      <c r="I289" s="739" t="s">
        <v>3023</v>
      </c>
      <c r="J289" s="739" t="s">
        <v>3024</v>
      </c>
      <c r="K289" s="739" t="s">
        <v>3025</v>
      </c>
      <c r="L289" s="742">
        <v>0</v>
      </c>
      <c r="M289" s="742">
        <v>0</v>
      </c>
      <c r="N289" s="739">
        <v>1</v>
      </c>
      <c r="O289" s="743">
        <v>0.5</v>
      </c>
      <c r="P289" s="742">
        <v>0</v>
      </c>
      <c r="Q289" s="744"/>
      <c r="R289" s="739">
        <v>1</v>
      </c>
      <c r="S289" s="744">
        <v>1</v>
      </c>
      <c r="T289" s="743">
        <v>0.5</v>
      </c>
      <c r="U289" s="738">
        <v>1</v>
      </c>
    </row>
    <row r="290" spans="1:21" ht="14.4" customHeight="1" x14ac:dyDescent="0.3">
      <c r="A290" s="737">
        <v>30</v>
      </c>
      <c r="B290" s="739" t="s">
        <v>506</v>
      </c>
      <c r="C290" s="739" t="s">
        <v>2871</v>
      </c>
      <c r="D290" s="740" t="s">
        <v>3768</v>
      </c>
      <c r="E290" s="741" t="s">
        <v>2883</v>
      </c>
      <c r="F290" s="739" t="s">
        <v>2868</v>
      </c>
      <c r="G290" s="739" t="s">
        <v>3015</v>
      </c>
      <c r="H290" s="739" t="s">
        <v>507</v>
      </c>
      <c r="I290" s="739" t="s">
        <v>3258</v>
      </c>
      <c r="J290" s="739" t="s">
        <v>3259</v>
      </c>
      <c r="K290" s="739" t="s">
        <v>2903</v>
      </c>
      <c r="L290" s="742">
        <v>54.99</v>
      </c>
      <c r="M290" s="742">
        <v>54.99</v>
      </c>
      <c r="N290" s="739">
        <v>1</v>
      </c>
      <c r="O290" s="743">
        <v>0.5</v>
      </c>
      <c r="P290" s="742"/>
      <c r="Q290" s="744">
        <v>0</v>
      </c>
      <c r="R290" s="739"/>
      <c r="S290" s="744">
        <v>0</v>
      </c>
      <c r="T290" s="743"/>
      <c r="U290" s="738">
        <v>0</v>
      </c>
    </row>
    <row r="291" spans="1:21" ht="14.4" customHeight="1" x14ac:dyDescent="0.3">
      <c r="A291" s="737">
        <v>30</v>
      </c>
      <c r="B291" s="739" t="s">
        <v>506</v>
      </c>
      <c r="C291" s="739" t="s">
        <v>2871</v>
      </c>
      <c r="D291" s="740" t="s">
        <v>3768</v>
      </c>
      <c r="E291" s="741" t="s">
        <v>2883</v>
      </c>
      <c r="F291" s="739" t="s">
        <v>2868</v>
      </c>
      <c r="G291" s="739" t="s">
        <v>3260</v>
      </c>
      <c r="H291" s="739" t="s">
        <v>1843</v>
      </c>
      <c r="I291" s="739" t="s">
        <v>2175</v>
      </c>
      <c r="J291" s="739" t="s">
        <v>2176</v>
      </c>
      <c r="K291" s="739" t="s">
        <v>2177</v>
      </c>
      <c r="L291" s="742">
        <v>133.38999999999999</v>
      </c>
      <c r="M291" s="742">
        <v>133.38999999999999</v>
      </c>
      <c r="N291" s="739">
        <v>1</v>
      </c>
      <c r="O291" s="743">
        <v>0.5</v>
      </c>
      <c r="P291" s="742"/>
      <c r="Q291" s="744">
        <v>0</v>
      </c>
      <c r="R291" s="739"/>
      <c r="S291" s="744">
        <v>0</v>
      </c>
      <c r="T291" s="743"/>
      <c r="U291" s="738">
        <v>0</v>
      </c>
    </row>
    <row r="292" spans="1:21" ht="14.4" customHeight="1" x14ac:dyDescent="0.3">
      <c r="A292" s="737">
        <v>30</v>
      </c>
      <c r="B292" s="739" t="s">
        <v>506</v>
      </c>
      <c r="C292" s="739" t="s">
        <v>2871</v>
      </c>
      <c r="D292" s="740" t="s">
        <v>3768</v>
      </c>
      <c r="E292" s="741" t="s">
        <v>2883</v>
      </c>
      <c r="F292" s="739" t="s">
        <v>2868</v>
      </c>
      <c r="G292" s="739" t="s">
        <v>3029</v>
      </c>
      <c r="H292" s="739" t="s">
        <v>1843</v>
      </c>
      <c r="I292" s="739" t="s">
        <v>2211</v>
      </c>
      <c r="J292" s="739" t="s">
        <v>2212</v>
      </c>
      <c r="K292" s="739" t="s">
        <v>3261</v>
      </c>
      <c r="L292" s="742">
        <v>70.3</v>
      </c>
      <c r="M292" s="742">
        <v>70.3</v>
      </c>
      <c r="N292" s="739">
        <v>1</v>
      </c>
      <c r="O292" s="743">
        <v>0.5</v>
      </c>
      <c r="P292" s="742"/>
      <c r="Q292" s="744">
        <v>0</v>
      </c>
      <c r="R292" s="739"/>
      <c r="S292" s="744">
        <v>0</v>
      </c>
      <c r="T292" s="743"/>
      <c r="U292" s="738">
        <v>0</v>
      </c>
    </row>
    <row r="293" spans="1:21" ht="14.4" customHeight="1" x14ac:dyDescent="0.3">
      <c r="A293" s="737">
        <v>30</v>
      </c>
      <c r="B293" s="739" t="s">
        <v>506</v>
      </c>
      <c r="C293" s="739" t="s">
        <v>2871</v>
      </c>
      <c r="D293" s="740" t="s">
        <v>3768</v>
      </c>
      <c r="E293" s="741" t="s">
        <v>2883</v>
      </c>
      <c r="F293" s="739" t="s">
        <v>2868</v>
      </c>
      <c r="G293" s="739" t="s">
        <v>3147</v>
      </c>
      <c r="H293" s="739" t="s">
        <v>507</v>
      </c>
      <c r="I293" s="739" t="s">
        <v>3262</v>
      </c>
      <c r="J293" s="739" t="s">
        <v>1762</v>
      </c>
      <c r="K293" s="739" t="s">
        <v>3263</v>
      </c>
      <c r="L293" s="742">
        <v>0</v>
      </c>
      <c r="M293" s="742">
        <v>0</v>
      </c>
      <c r="N293" s="739">
        <v>1</v>
      </c>
      <c r="O293" s="743">
        <v>0.5</v>
      </c>
      <c r="P293" s="742">
        <v>0</v>
      </c>
      <c r="Q293" s="744"/>
      <c r="R293" s="739">
        <v>1</v>
      </c>
      <c r="S293" s="744">
        <v>1</v>
      </c>
      <c r="T293" s="743">
        <v>0.5</v>
      </c>
      <c r="U293" s="738">
        <v>1</v>
      </c>
    </row>
    <row r="294" spans="1:21" ht="14.4" customHeight="1" x14ac:dyDescent="0.3">
      <c r="A294" s="737">
        <v>30</v>
      </c>
      <c r="B294" s="739" t="s">
        <v>506</v>
      </c>
      <c r="C294" s="739" t="s">
        <v>2871</v>
      </c>
      <c r="D294" s="740" t="s">
        <v>3768</v>
      </c>
      <c r="E294" s="741" t="s">
        <v>2883</v>
      </c>
      <c r="F294" s="739" t="s">
        <v>2868</v>
      </c>
      <c r="G294" s="739" t="s">
        <v>3030</v>
      </c>
      <c r="H294" s="739" t="s">
        <v>1843</v>
      </c>
      <c r="I294" s="739" t="s">
        <v>2132</v>
      </c>
      <c r="J294" s="739" t="s">
        <v>1882</v>
      </c>
      <c r="K294" s="739" t="s">
        <v>2704</v>
      </c>
      <c r="L294" s="742">
        <v>407.55</v>
      </c>
      <c r="M294" s="742">
        <v>815.1</v>
      </c>
      <c r="N294" s="739">
        <v>2</v>
      </c>
      <c r="O294" s="743">
        <v>0.5</v>
      </c>
      <c r="P294" s="742"/>
      <c r="Q294" s="744">
        <v>0</v>
      </c>
      <c r="R294" s="739"/>
      <c r="S294" s="744">
        <v>0</v>
      </c>
      <c r="T294" s="743"/>
      <c r="U294" s="738">
        <v>0</v>
      </c>
    </row>
    <row r="295" spans="1:21" ht="14.4" customHeight="1" x14ac:dyDescent="0.3">
      <c r="A295" s="737">
        <v>30</v>
      </c>
      <c r="B295" s="739" t="s">
        <v>506</v>
      </c>
      <c r="C295" s="739" t="s">
        <v>2871</v>
      </c>
      <c r="D295" s="740" t="s">
        <v>3768</v>
      </c>
      <c r="E295" s="741" t="s">
        <v>2883</v>
      </c>
      <c r="F295" s="739" t="s">
        <v>2868</v>
      </c>
      <c r="G295" s="739" t="s">
        <v>3030</v>
      </c>
      <c r="H295" s="739" t="s">
        <v>1843</v>
      </c>
      <c r="I295" s="739" t="s">
        <v>3031</v>
      </c>
      <c r="J295" s="739" t="s">
        <v>1882</v>
      </c>
      <c r="K295" s="739" t="s">
        <v>2706</v>
      </c>
      <c r="L295" s="742">
        <v>543.39</v>
      </c>
      <c r="M295" s="742">
        <v>1630.17</v>
      </c>
      <c r="N295" s="739">
        <v>3</v>
      </c>
      <c r="O295" s="743">
        <v>1</v>
      </c>
      <c r="P295" s="742">
        <v>1086.78</v>
      </c>
      <c r="Q295" s="744">
        <v>0.66666666666666663</v>
      </c>
      <c r="R295" s="739">
        <v>2</v>
      </c>
      <c r="S295" s="744">
        <v>0.66666666666666663</v>
      </c>
      <c r="T295" s="743">
        <v>0.5</v>
      </c>
      <c r="U295" s="738">
        <v>0.5</v>
      </c>
    </row>
    <row r="296" spans="1:21" ht="14.4" customHeight="1" x14ac:dyDescent="0.3">
      <c r="A296" s="737">
        <v>30</v>
      </c>
      <c r="B296" s="739" t="s">
        <v>506</v>
      </c>
      <c r="C296" s="739" t="s">
        <v>2871</v>
      </c>
      <c r="D296" s="740" t="s">
        <v>3768</v>
      </c>
      <c r="E296" s="741" t="s">
        <v>2883</v>
      </c>
      <c r="F296" s="739" t="s">
        <v>2868</v>
      </c>
      <c r="G296" s="739" t="s">
        <v>3030</v>
      </c>
      <c r="H296" s="739" t="s">
        <v>1843</v>
      </c>
      <c r="I296" s="739" t="s">
        <v>3264</v>
      </c>
      <c r="J296" s="739" t="s">
        <v>1882</v>
      </c>
      <c r="K296" s="739" t="s">
        <v>2705</v>
      </c>
      <c r="L296" s="742">
        <v>815.1</v>
      </c>
      <c r="M296" s="742">
        <v>815.1</v>
      </c>
      <c r="N296" s="739">
        <v>1</v>
      </c>
      <c r="O296" s="743">
        <v>1</v>
      </c>
      <c r="P296" s="742"/>
      <c r="Q296" s="744">
        <v>0</v>
      </c>
      <c r="R296" s="739"/>
      <c r="S296" s="744">
        <v>0</v>
      </c>
      <c r="T296" s="743"/>
      <c r="U296" s="738">
        <v>0</v>
      </c>
    </row>
    <row r="297" spans="1:21" ht="14.4" customHeight="1" x14ac:dyDescent="0.3">
      <c r="A297" s="737">
        <v>30</v>
      </c>
      <c r="B297" s="739" t="s">
        <v>506</v>
      </c>
      <c r="C297" s="739" t="s">
        <v>2871</v>
      </c>
      <c r="D297" s="740" t="s">
        <v>3768</v>
      </c>
      <c r="E297" s="741" t="s">
        <v>2883</v>
      </c>
      <c r="F297" s="739" t="s">
        <v>2868</v>
      </c>
      <c r="G297" s="739" t="s">
        <v>3158</v>
      </c>
      <c r="H297" s="739" t="s">
        <v>507</v>
      </c>
      <c r="I297" s="739" t="s">
        <v>3159</v>
      </c>
      <c r="J297" s="739" t="s">
        <v>3160</v>
      </c>
      <c r="K297" s="739" t="s">
        <v>1760</v>
      </c>
      <c r="L297" s="742">
        <v>146.84</v>
      </c>
      <c r="M297" s="742">
        <v>146.84</v>
      </c>
      <c r="N297" s="739">
        <v>1</v>
      </c>
      <c r="O297" s="743">
        <v>0.5</v>
      </c>
      <c r="P297" s="742"/>
      <c r="Q297" s="744">
        <v>0</v>
      </c>
      <c r="R297" s="739"/>
      <c r="S297" s="744">
        <v>0</v>
      </c>
      <c r="T297" s="743"/>
      <c r="U297" s="738">
        <v>0</v>
      </c>
    </row>
    <row r="298" spans="1:21" ht="14.4" customHeight="1" x14ac:dyDescent="0.3">
      <c r="A298" s="737">
        <v>30</v>
      </c>
      <c r="B298" s="739" t="s">
        <v>506</v>
      </c>
      <c r="C298" s="739" t="s">
        <v>2871</v>
      </c>
      <c r="D298" s="740" t="s">
        <v>3768</v>
      </c>
      <c r="E298" s="741" t="s">
        <v>2883</v>
      </c>
      <c r="F298" s="739" t="s">
        <v>2868</v>
      </c>
      <c r="G298" s="739" t="s">
        <v>3161</v>
      </c>
      <c r="H298" s="739" t="s">
        <v>507</v>
      </c>
      <c r="I298" s="739" t="s">
        <v>3164</v>
      </c>
      <c r="J298" s="739" t="s">
        <v>1795</v>
      </c>
      <c r="K298" s="739" t="s">
        <v>2079</v>
      </c>
      <c r="L298" s="742">
        <v>57.64</v>
      </c>
      <c r="M298" s="742">
        <v>518.76</v>
      </c>
      <c r="N298" s="739">
        <v>9</v>
      </c>
      <c r="O298" s="743">
        <v>4.5</v>
      </c>
      <c r="P298" s="742">
        <v>57.64</v>
      </c>
      <c r="Q298" s="744">
        <v>0.11111111111111112</v>
      </c>
      <c r="R298" s="739">
        <v>1</v>
      </c>
      <c r="S298" s="744">
        <v>0.1111111111111111</v>
      </c>
      <c r="T298" s="743">
        <v>0.5</v>
      </c>
      <c r="U298" s="738">
        <v>0.1111111111111111</v>
      </c>
    </row>
    <row r="299" spans="1:21" ht="14.4" customHeight="1" x14ac:dyDescent="0.3">
      <c r="A299" s="737">
        <v>30</v>
      </c>
      <c r="B299" s="739" t="s">
        <v>506</v>
      </c>
      <c r="C299" s="739" t="s">
        <v>2871</v>
      </c>
      <c r="D299" s="740" t="s">
        <v>3768</v>
      </c>
      <c r="E299" s="741" t="s">
        <v>2883</v>
      </c>
      <c r="F299" s="739" t="s">
        <v>2868</v>
      </c>
      <c r="G299" s="739" t="s">
        <v>2896</v>
      </c>
      <c r="H299" s="739" t="s">
        <v>1843</v>
      </c>
      <c r="I299" s="739" t="s">
        <v>2897</v>
      </c>
      <c r="J299" s="739" t="s">
        <v>556</v>
      </c>
      <c r="K299" s="739" t="s">
        <v>557</v>
      </c>
      <c r="L299" s="742">
        <v>28.81</v>
      </c>
      <c r="M299" s="742">
        <v>172.85999999999999</v>
      </c>
      <c r="N299" s="739">
        <v>6</v>
      </c>
      <c r="O299" s="743">
        <v>3</v>
      </c>
      <c r="P299" s="742">
        <v>57.62</v>
      </c>
      <c r="Q299" s="744">
        <v>0.33333333333333337</v>
      </c>
      <c r="R299" s="739">
        <v>2</v>
      </c>
      <c r="S299" s="744">
        <v>0.33333333333333331</v>
      </c>
      <c r="T299" s="743">
        <v>1</v>
      </c>
      <c r="U299" s="738">
        <v>0.33333333333333331</v>
      </c>
    </row>
    <row r="300" spans="1:21" ht="14.4" customHeight="1" x14ac:dyDescent="0.3">
      <c r="A300" s="737">
        <v>30</v>
      </c>
      <c r="B300" s="739" t="s">
        <v>506</v>
      </c>
      <c r="C300" s="739" t="s">
        <v>2871</v>
      </c>
      <c r="D300" s="740" t="s">
        <v>3768</v>
      </c>
      <c r="E300" s="741" t="s">
        <v>2883</v>
      </c>
      <c r="F300" s="739" t="s">
        <v>2868</v>
      </c>
      <c r="G300" s="739" t="s">
        <v>2896</v>
      </c>
      <c r="H300" s="739" t="s">
        <v>1843</v>
      </c>
      <c r="I300" s="739" t="s">
        <v>3265</v>
      </c>
      <c r="J300" s="739" t="s">
        <v>559</v>
      </c>
      <c r="K300" s="739" t="s">
        <v>1912</v>
      </c>
      <c r="L300" s="742">
        <v>0</v>
      </c>
      <c r="M300" s="742">
        <v>0</v>
      </c>
      <c r="N300" s="739">
        <v>1</v>
      </c>
      <c r="O300" s="743">
        <v>0.5</v>
      </c>
      <c r="P300" s="742"/>
      <c r="Q300" s="744"/>
      <c r="R300" s="739"/>
      <c r="S300" s="744">
        <v>0</v>
      </c>
      <c r="T300" s="743"/>
      <c r="U300" s="738">
        <v>0</v>
      </c>
    </row>
    <row r="301" spans="1:21" ht="14.4" customHeight="1" x14ac:dyDescent="0.3">
      <c r="A301" s="737">
        <v>30</v>
      </c>
      <c r="B301" s="739" t="s">
        <v>506</v>
      </c>
      <c r="C301" s="739" t="s">
        <v>2871</v>
      </c>
      <c r="D301" s="740" t="s">
        <v>3768</v>
      </c>
      <c r="E301" s="741" t="s">
        <v>2883</v>
      </c>
      <c r="F301" s="739" t="s">
        <v>2868</v>
      </c>
      <c r="G301" s="739" t="s">
        <v>2896</v>
      </c>
      <c r="H301" s="739" t="s">
        <v>1843</v>
      </c>
      <c r="I301" s="739" t="s">
        <v>3266</v>
      </c>
      <c r="J301" s="739" t="s">
        <v>559</v>
      </c>
      <c r="K301" s="739" t="s">
        <v>3267</v>
      </c>
      <c r="L301" s="742">
        <v>100.18</v>
      </c>
      <c r="M301" s="742">
        <v>100.18</v>
      </c>
      <c r="N301" s="739">
        <v>1</v>
      </c>
      <c r="O301" s="743">
        <v>0.5</v>
      </c>
      <c r="P301" s="742"/>
      <c r="Q301" s="744">
        <v>0</v>
      </c>
      <c r="R301" s="739"/>
      <c r="S301" s="744">
        <v>0</v>
      </c>
      <c r="T301" s="743"/>
      <c r="U301" s="738">
        <v>0</v>
      </c>
    </row>
    <row r="302" spans="1:21" ht="14.4" customHeight="1" x14ac:dyDescent="0.3">
      <c r="A302" s="737">
        <v>30</v>
      </c>
      <c r="B302" s="739" t="s">
        <v>506</v>
      </c>
      <c r="C302" s="739" t="s">
        <v>2871</v>
      </c>
      <c r="D302" s="740" t="s">
        <v>3768</v>
      </c>
      <c r="E302" s="741" t="s">
        <v>2883</v>
      </c>
      <c r="F302" s="739" t="s">
        <v>2868</v>
      </c>
      <c r="G302" s="739" t="s">
        <v>3268</v>
      </c>
      <c r="H302" s="739" t="s">
        <v>507</v>
      </c>
      <c r="I302" s="739" t="s">
        <v>3269</v>
      </c>
      <c r="J302" s="739" t="s">
        <v>3270</v>
      </c>
      <c r="K302" s="739" t="s">
        <v>3271</v>
      </c>
      <c r="L302" s="742">
        <v>34.659999999999997</v>
      </c>
      <c r="M302" s="742">
        <v>34.659999999999997</v>
      </c>
      <c r="N302" s="739">
        <v>1</v>
      </c>
      <c r="O302" s="743">
        <v>0.5</v>
      </c>
      <c r="P302" s="742"/>
      <c r="Q302" s="744">
        <v>0</v>
      </c>
      <c r="R302" s="739"/>
      <c r="S302" s="744">
        <v>0</v>
      </c>
      <c r="T302" s="743"/>
      <c r="U302" s="738">
        <v>0</v>
      </c>
    </row>
    <row r="303" spans="1:21" ht="14.4" customHeight="1" x14ac:dyDescent="0.3">
      <c r="A303" s="737">
        <v>30</v>
      </c>
      <c r="B303" s="739" t="s">
        <v>506</v>
      </c>
      <c r="C303" s="739" t="s">
        <v>2871</v>
      </c>
      <c r="D303" s="740" t="s">
        <v>3768</v>
      </c>
      <c r="E303" s="741" t="s">
        <v>2883</v>
      </c>
      <c r="F303" s="739" t="s">
        <v>2868</v>
      </c>
      <c r="G303" s="739" t="s">
        <v>3172</v>
      </c>
      <c r="H303" s="739" t="s">
        <v>1843</v>
      </c>
      <c r="I303" s="739" t="s">
        <v>2011</v>
      </c>
      <c r="J303" s="739" t="s">
        <v>2012</v>
      </c>
      <c r="K303" s="739" t="s">
        <v>1377</v>
      </c>
      <c r="L303" s="742">
        <v>48.27</v>
      </c>
      <c r="M303" s="742">
        <v>96.54</v>
      </c>
      <c r="N303" s="739">
        <v>2</v>
      </c>
      <c r="O303" s="743">
        <v>1</v>
      </c>
      <c r="P303" s="742"/>
      <c r="Q303" s="744">
        <v>0</v>
      </c>
      <c r="R303" s="739"/>
      <c r="S303" s="744">
        <v>0</v>
      </c>
      <c r="T303" s="743"/>
      <c r="U303" s="738">
        <v>0</v>
      </c>
    </row>
    <row r="304" spans="1:21" ht="14.4" customHeight="1" x14ac:dyDescent="0.3">
      <c r="A304" s="737">
        <v>30</v>
      </c>
      <c r="B304" s="739" t="s">
        <v>506</v>
      </c>
      <c r="C304" s="739" t="s">
        <v>2871</v>
      </c>
      <c r="D304" s="740" t="s">
        <v>3768</v>
      </c>
      <c r="E304" s="741" t="s">
        <v>2883</v>
      </c>
      <c r="F304" s="739" t="s">
        <v>2868</v>
      </c>
      <c r="G304" s="739" t="s">
        <v>3173</v>
      </c>
      <c r="H304" s="739" t="s">
        <v>1843</v>
      </c>
      <c r="I304" s="739" t="s">
        <v>2109</v>
      </c>
      <c r="J304" s="739" t="s">
        <v>2110</v>
      </c>
      <c r="K304" s="739" t="s">
        <v>972</v>
      </c>
      <c r="L304" s="742">
        <v>117.46</v>
      </c>
      <c r="M304" s="742">
        <v>117.46</v>
      </c>
      <c r="N304" s="739">
        <v>1</v>
      </c>
      <c r="O304" s="743">
        <v>0.5</v>
      </c>
      <c r="P304" s="742"/>
      <c r="Q304" s="744">
        <v>0</v>
      </c>
      <c r="R304" s="739"/>
      <c r="S304" s="744">
        <v>0</v>
      </c>
      <c r="T304" s="743"/>
      <c r="U304" s="738">
        <v>0</v>
      </c>
    </row>
    <row r="305" spans="1:21" ht="14.4" customHeight="1" x14ac:dyDescent="0.3">
      <c r="A305" s="737">
        <v>30</v>
      </c>
      <c r="B305" s="739" t="s">
        <v>506</v>
      </c>
      <c r="C305" s="739" t="s">
        <v>2871</v>
      </c>
      <c r="D305" s="740" t="s">
        <v>3768</v>
      </c>
      <c r="E305" s="741" t="s">
        <v>2883</v>
      </c>
      <c r="F305" s="739" t="s">
        <v>2868</v>
      </c>
      <c r="G305" s="739" t="s">
        <v>3033</v>
      </c>
      <c r="H305" s="739" t="s">
        <v>1843</v>
      </c>
      <c r="I305" s="739" t="s">
        <v>2020</v>
      </c>
      <c r="J305" s="739" t="s">
        <v>2734</v>
      </c>
      <c r="K305" s="739" t="s">
        <v>1232</v>
      </c>
      <c r="L305" s="742">
        <v>87.41</v>
      </c>
      <c r="M305" s="742">
        <v>87.41</v>
      </c>
      <c r="N305" s="739">
        <v>1</v>
      </c>
      <c r="O305" s="743">
        <v>0.5</v>
      </c>
      <c r="P305" s="742"/>
      <c r="Q305" s="744">
        <v>0</v>
      </c>
      <c r="R305" s="739"/>
      <c r="S305" s="744">
        <v>0</v>
      </c>
      <c r="T305" s="743"/>
      <c r="U305" s="738">
        <v>0</v>
      </c>
    </row>
    <row r="306" spans="1:21" ht="14.4" customHeight="1" x14ac:dyDescent="0.3">
      <c r="A306" s="737">
        <v>30</v>
      </c>
      <c r="B306" s="739" t="s">
        <v>506</v>
      </c>
      <c r="C306" s="739" t="s">
        <v>2871</v>
      </c>
      <c r="D306" s="740" t="s">
        <v>3768</v>
      </c>
      <c r="E306" s="741" t="s">
        <v>2883</v>
      </c>
      <c r="F306" s="739" t="s">
        <v>2868</v>
      </c>
      <c r="G306" s="739" t="s">
        <v>3034</v>
      </c>
      <c r="H306" s="739" t="s">
        <v>507</v>
      </c>
      <c r="I306" s="739" t="s">
        <v>1121</v>
      </c>
      <c r="J306" s="739" t="s">
        <v>3272</v>
      </c>
      <c r="K306" s="739" t="s">
        <v>3273</v>
      </c>
      <c r="L306" s="742">
        <v>0</v>
      </c>
      <c r="M306" s="742">
        <v>0</v>
      </c>
      <c r="N306" s="739">
        <v>1</v>
      </c>
      <c r="O306" s="743">
        <v>0.5</v>
      </c>
      <c r="P306" s="742"/>
      <c r="Q306" s="744"/>
      <c r="R306" s="739"/>
      <c r="S306" s="744">
        <v>0</v>
      </c>
      <c r="T306" s="743"/>
      <c r="U306" s="738">
        <v>0</v>
      </c>
    </row>
    <row r="307" spans="1:21" ht="14.4" customHeight="1" x14ac:dyDescent="0.3">
      <c r="A307" s="737">
        <v>30</v>
      </c>
      <c r="B307" s="739" t="s">
        <v>506</v>
      </c>
      <c r="C307" s="739" t="s">
        <v>2871</v>
      </c>
      <c r="D307" s="740" t="s">
        <v>3768</v>
      </c>
      <c r="E307" s="741" t="s">
        <v>2883</v>
      </c>
      <c r="F307" s="739" t="s">
        <v>2868</v>
      </c>
      <c r="G307" s="739" t="s">
        <v>3274</v>
      </c>
      <c r="H307" s="739" t="s">
        <v>507</v>
      </c>
      <c r="I307" s="739" t="s">
        <v>1681</v>
      </c>
      <c r="J307" s="739" t="s">
        <v>1682</v>
      </c>
      <c r="K307" s="739" t="s">
        <v>1203</v>
      </c>
      <c r="L307" s="742">
        <v>108.44</v>
      </c>
      <c r="M307" s="742">
        <v>108.44</v>
      </c>
      <c r="N307" s="739">
        <v>1</v>
      </c>
      <c r="O307" s="743">
        <v>0.5</v>
      </c>
      <c r="P307" s="742"/>
      <c r="Q307" s="744">
        <v>0</v>
      </c>
      <c r="R307" s="739"/>
      <c r="S307" s="744">
        <v>0</v>
      </c>
      <c r="T307" s="743"/>
      <c r="U307" s="738">
        <v>0</v>
      </c>
    </row>
    <row r="308" spans="1:21" ht="14.4" customHeight="1" x14ac:dyDescent="0.3">
      <c r="A308" s="737">
        <v>30</v>
      </c>
      <c r="B308" s="739" t="s">
        <v>506</v>
      </c>
      <c r="C308" s="739" t="s">
        <v>2871</v>
      </c>
      <c r="D308" s="740" t="s">
        <v>3768</v>
      </c>
      <c r="E308" s="741" t="s">
        <v>2883</v>
      </c>
      <c r="F308" s="739" t="s">
        <v>2868</v>
      </c>
      <c r="G308" s="739" t="s">
        <v>3275</v>
      </c>
      <c r="H308" s="739" t="s">
        <v>1843</v>
      </c>
      <c r="I308" s="739" t="s">
        <v>2327</v>
      </c>
      <c r="J308" s="739" t="s">
        <v>2328</v>
      </c>
      <c r="K308" s="739" t="s">
        <v>2318</v>
      </c>
      <c r="L308" s="742">
        <v>145.88999999999999</v>
      </c>
      <c r="M308" s="742">
        <v>7294.5</v>
      </c>
      <c r="N308" s="739">
        <v>50</v>
      </c>
      <c r="O308" s="743">
        <v>2</v>
      </c>
      <c r="P308" s="742">
        <v>7294.5</v>
      </c>
      <c r="Q308" s="744">
        <v>1</v>
      </c>
      <c r="R308" s="739">
        <v>50</v>
      </c>
      <c r="S308" s="744">
        <v>1</v>
      </c>
      <c r="T308" s="743">
        <v>2</v>
      </c>
      <c r="U308" s="738">
        <v>1</v>
      </c>
    </row>
    <row r="309" spans="1:21" ht="14.4" customHeight="1" x14ac:dyDescent="0.3">
      <c r="A309" s="737">
        <v>30</v>
      </c>
      <c r="B309" s="739" t="s">
        <v>506</v>
      </c>
      <c r="C309" s="739" t="s">
        <v>2871</v>
      </c>
      <c r="D309" s="740" t="s">
        <v>3768</v>
      </c>
      <c r="E309" s="741" t="s">
        <v>2883</v>
      </c>
      <c r="F309" s="739" t="s">
        <v>2868</v>
      </c>
      <c r="G309" s="739" t="s">
        <v>3275</v>
      </c>
      <c r="H309" s="739" t="s">
        <v>507</v>
      </c>
      <c r="I309" s="739" t="s">
        <v>2283</v>
      </c>
      <c r="J309" s="739" t="s">
        <v>2860</v>
      </c>
      <c r="K309" s="739" t="s">
        <v>2285</v>
      </c>
      <c r="L309" s="742">
        <v>82.43</v>
      </c>
      <c r="M309" s="742">
        <v>4945.8</v>
      </c>
      <c r="N309" s="739">
        <v>60</v>
      </c>
      <c r="O309" s="743">
        <v>1</v>
      </c>
      <c r="P309" s="742">
        <v>4945.8</v>
      </c>
      <c r="Q309" s="744">
        <v>1</v>
      </c>
      <c r="R309" s="739">
        <v>60</v>
      </c>
      <c r="S309" s="744">
        <v>1</v>
      </c>
      <c r="T309" s="743">
        <v>1</v>
      </c>
      <c r="U309" s="738">
        <v>1</v>
      </c>
    </row>
    <row r="310" spans="1:21" ht="14.4" customHeight="1" x14ac:dyDescent="0.3">
      <c r="A310" s="737">
        <v>30</v>
      </c>
      <c r="B310" s="739" t="s">
        <v>506</v>
      </c>
      <c r="C310" s="739" t="s">
        <v>2871</v>
      </c>
      <c r="D310" s="740" t="s">
        <v>3768</v>
      </c>
      <c r="E310" s="741" t="s">
        <v>2883</v>
      </c>
      <c r="F310" s="739" t="s">
        <v>2868</v>
      </c>
      <c r="G310" s="739" t="s">
        <v>3276</v>
      </c>
      <c r="H310" s="739" t="s">
        <v>507</v>
      </c>
      <c r="I310" s="739" t="s">
        <v>593</v>
      </c>
      <c r="J310" s="739" t="s">
        <v>3277</v>
      </c>
      <c r="K310" s="739" t="s">
        <v>1709</v>
      </c>
      <c r="L310" s="742">
        <v>24.78</v>
      </c>
      <c r="M310" s="742">
        <v>24.78</v>
      </c>
      <c r="N310" s="739">
        <v>1</v>
      </c>
      <c r="O310" s="743">
        <v>0.5</v>
      </c>
      <c r="P310" s="742"/>
      <c r="Q310" s="744">
        <v>0</v>
      </c>
      <c r="R310" s="739"/>
      <c r="S310" s="744">
        <v>0</v>
      </c>
      <c r="T310" s="743"/>
      <c r="U310" s="738">
        <v>0</v>
      </c>
    </row>
    <row r="311" spans="1:21" ht="14.4" customHeight="1" x14ac:dyDescent="0.3">
      <c r="A311" s="737">
        <v>30</v>
      </c>
      <c r="B311" s="739" t="s">
        <v>506</v>
      </c>
      <c r="C311" s="739" t="s">
        <v>2871</v>
      </c>
      <c r="D311" s="740" t="s">
        <v>3768</v>
      </c>
      <c r="E311" s="741" t="s">
        <v>2883</v>
      </c>
      <c r="F311" s="739" t="s">
        <v>2868</v>
      </c>
      <c r="G311" s="739" t="s">
        <v>3278</v>
      </c>
      <c r="H311" s="739" t="s">
        <v>1843</v>
      </c>
      <c r="I311" s="739" t="s">
        <v>3279</v>
      </c>
      <c r="J311" s="739" t="s">
        <v>3280</v>
      </c>
      <c r="K311" s="739" t="s">
        <v>3281</v>
      </c>
      <c r="L311" s="742">
        <v>160.1</v>
      </c>
      <c r="M311" s="742">
        <v>160.1</v>
      </c>
      <c r="N311" s="739">
        <v>1</v>
      </c>
      <c r="O311" s="743">
        <v>0.5</v>
      </c>
      <c r="P311" s="742">
        <v>160.1</v>
      </c>
      <c r="Q311" s="744">
        <v>1</v>
      </c>
      <c r="R311" s="739">
        <v>1</v>
      </c>
      <c r="S311" s="744">
        <v>1</v>
      </c>
      <c r="T311" s="743">
        <v>0.5</v>
      </c>
      <c r="U311" s="738">
        <v>1</v>
      </c>
    </row>
    <row r="312" spans="1:21" ht="14.4" customHeight="1" x14ac:dyDescent="0.3">
      <c r="A312" s="737">
        <v>30</v>
      </c>
      <c r="B312" s="739" t="s">
        <v>506</v>
      </c>
      <c r="C312" s="739" t="s">
        <v>2871</v>
      </c>
      <c r="D312" s="740" t="s">
        <v>3768</v>
      </c>
      <c r="E312" s="741" t="s">
        <v>2883</v>
      </c>
      <c r="F312" s="739" t="s">
        <v>2868</v>
      </c>
      <c r="G312" s="739" t="s">
        <v>3038</v>
      </c>
      <c r="H312" s="739" t="s">
        <v>1843</v>
      </c>
      <c r="I312" s="739" t="s">
        <v>1875</v>
      </c>
      <c r="J312" s="739" t="s">
        <v>3282</v>
      </c>
      <c r="K312" s="739" t="s">
        <v>1860</v>
      </c>
      <c r="L312" s="742">
        <v>96.53</v>
      </c>
      <c r="M312" s="742">
        <v>96.53</v>
      </c>
      <c r="N312" s="739">
        <v>1</v>
      </c>
      <c r="O312" s="743">
        <v>0.5</v>
      </c>
      <c r="P312" s="742"/>
      <c r="Q312" s="744">
        <v>0</v>
      </c>
      <c r="R312" s="739"/>
      <c r="S312" s="744">
        <v>0</v>
      </c>
      <c r="T312" s="743"/>
      <c r="U312" s="738">
        <v>0</v>
      </c>
    </row>
    <row r="313" spans="1:21" ht="14.4" customHeight="1" x14ac:dyDescent="0.3">
      <c r="A313" s="737">
        <v>30</v>
      </c>
      <c r="B313" s="739" t="s">
        <v>506</v>
      </c>
      <c r="C313" s="739" t="s">
        <v>2871</v>
      </c>
      <c r="D313" s="740" t="s">
        <v>3768</v>
      </c>
      <c r="E313" s="741" t="s">
        <v>2883</v>
      </c>
      <c r="F313" s="739" t="s">
        <v>2868</v>
      </c>
      <c r="G313" s="739" t="s">
        <v>3038</v>
      </c>
      <c r="H313" s="739" t="s">
        <v>1843</v>
      </c>
      <c r="I313" s="739" t="s">
        <v>3283</v>
      </c>
      <c r="J313" s="739" t="s">
        <v>1848</v>
      </c>
      <c r="K313" s="739" t="s">
        <v>3284</v>
      </c>
      <c r="L313" s="742">
        <v>0</v>
      </c>
      <c r="M313" s="742">
        <v>0</v>
      </c>
      <c r="N313" s="739">
        <v>1</v>
      </c>
      <c r="O313" s="743">
        <v>0.5</v>
      </c>
      <c r="P313" s="742"/>
      <c r="Q313" s="744"/>
      <c r="R313" s="739"/>
      <c r="S313" s="744">
        <v>0</v>
      </c>
      <c r="T313" s="743"/>
      <c r="U313" s="738">
        <v>0</v>
      </c>
    </row>
    <row r="314" spans="1:21" ht="14.4" customHeight="1" x14ac:dyDescent="0.3">
      <c r="A314" s="737">
        <v>30</v>
      </c>
      <c r="B314" s="739" t="s">
        <v>506</v>
      </c>
      <c r="C314" s="739" t="s">
        <v>2871</v>
      </c>
      <c r="D314" s="740" t="s">
        <v>3768</v>
      </c>
      <c r="E314" s="741" t="s">
        <v>2883</v>
      </c>
      <c r="F314" s="739" t="s">
        <v>2868</v>
      </c>
      <c r="G314" s="739" t="s">
        <v>3039</v>
      </c>
      <c r="H314" s="739" t="s">
        <v>507</v>
      </c>
      <c r="I314" s="739" t="s">
        <v>922</v>
      </c>
      <c r="J314" s="739" t="s">
        <v>923</v>
      </c>
      <c r="K314" s="739" t="s">
        <v>2836</v>
      </c>
      <c r="L314" s="742">
        <v>105.46</v>
      </c>
      <c r="M314" s="742">
        <v>105.46</v>
      </c>
      <c r="N314" s="739">
        <v>1</v>
      </c>
      <c r="O314" s="743">
        <v>0.5</v>
      </c>
      <c r="P314" s="742"/>
      <c r="Q314" s="744">
        <v>0</v>
      </c>
      <c r="R314" s="739"/>
      <c r="S314" s="744">
        <v>0</v>
      </c>
      <c r="T314" s="743"/>
      <c r="U314" s="738">
        <v>0</v>
      </c>
    </row>
    <row r="315" spans="1:21" ht="14.4" customHeight="1" x14ac:dyDescent="0.3">
      <c r="A315" s="737">
        <v>30</v>
      </c>
      <c r="B315" s="739" t="s">
        <v>506</v>
      </c>
      <c r="C315" s="739" t="s">
        <v>2871</v>
      </c>
      <c r="D315" s="740" t="s">
        <v>3768</v>
      </c>
      <c r="E315" s="741" t="s">
        <v>2883</v>
      </c>
      <c r="F315" s="739" t="s">
        <v>2868</v>
      </c>
      <c r="G315" s="739" t="s">
        <v>3285</v>
      </c>
      <c r="H315" s="739" t="s">
        <v>507</v>
      </c>
      <c r="I315" s="739" t="s">
        <v>1610</v>
      </c>
      <c r="J315" s="739" t="s">
        <v>1611</v>
      </c>
      <c r="K315" s="739" t="s">
        <v>1612</v>
      </c>
      <c r="L315" s="742">
        <v>1765.08</v>
      </c>
      <c r="M315" s="742">
        <v>1765.08</v>
      </c>
      <c r="N315" s="739">
        <v>1</v>
      </c>
      <c r="O315" s="743">
        <v>0.5</v>
      </c>
      <c r="P315" s="742"/>
      <c r="Q315" s="744">
        <v>0</v>
      </c>
      <c r="R315" s="739"/>
      <c r="S315" s="744">
        <v>0</v>
      </c>
      <c r="T315" s="743"/>
      <c r="U315" s="738">
        <v>0</v>
      </c>
    </row>
    <row r="316" spans="1:21" ht="14.4" customHeight="1" x14ac:dyDescent="0.3">
      <c r="A316" s="737">
        <v>30</v>
      </c>
      <c r="B316" s="739" t="s">
        <v>506</v>
      </c>
      <c r="C316" s="739" t="s">
        <v>2871</v>
      </c>
      <c r="D316" s="740" t="s">
        <v>3768</v>
      </c>
      <c r="E316" s="741" t="s">
        <v>2883</v>
      </c>
      <c r="F316" s="739" t="s">
        <v>2868</v>
      </c>
      <c r="G316" s="739" t="s">
        <v>3179</v>
      </c>
      <c r="H316" s="739" t="s">
        <v>507</v>
      </c>
      <c r="I316" s="739" t="s">
        <v>3180</v>
      </c>
      <c r="J316" s="739" t="s">
        <v>1077</v>
      </c>
      <c r="K316" s="739" t="s">
        <v>3181</v>
      </c>
      <c r="L316" s="742">
        <v>90.53</v>
      </c>
      <c r="M316" s="742">
        <v>90.53</v>
      </c>
      <c r="N316" s="739">
        <v>1</v>
      </c>
      <c r="O316" s="743">
        <v>0.5</v>
      </c>
      <c r="P316" s="742"/>
      <c r="Q316" s="744">
        <v>0</v>
      </c>
      <c r="R316" s="739"/>
      <c r="S316" s="744">
        <v>0</v>
      </c>
      <c r="T316" s="743"/>
      <c r="U316" s="738">
        <v>0</v>
      </c>
    </row>
    <row r="317" spans="1:21" ht="14.4" customHeight="1" x14ac:dyDescent="0.3">
      <c r="A317" s="737">
        <v>30</v>
      </c>
      <c r="B317" s="739" t="s">
        <v>506</v>
      </c>
      <c r="C317" s="739" t="s">
        <v>2871</v>
      </c>
      <c r="D317" s="740" t="s">
        <v>3768</v>
      </c>
      <c r="E317" s="741" t="s">
        <v>2883</v>
      </c>
      <c r="F317" s="739" t="s">
        <v>2868</v>
      </c>
      <c r="G317" s="739" t="s">
        <v>3286</v>
      </c>
      <c r="H317" s="739" t="s">
        <v>507</v>
      </c>
      <c r="I317" s="739" t="s">
        <v>1788</v>
      </c>
      <c r="J317" s="739" t="s">
        <v>1789</v>
      </c>
      <c r="K317" s="739" t="s">
        <v>1790</v>
      </c>
      <c r="L317" s="742">
        <v>0</v>
      </c>
      <c r="M317" s="742">
        <v>0</v>
      </c>
      <c r="N317" s="739">
        <v>1</v>
      </c>
      <c r="O317" s="743">
        <v>0.5</v>
      </c>
      <c r="P317" s="742"/>
      <c r="Q317" s="744"/>
      <c r="R317" s="739"/>
      <c r="S317" s="744">
        <v>0</v>
      </c>
      <c r="T317" s="743"/>
      <c r="U317" s="738">
        <v>0</v>
      </c>
    </row>
    <row r="318" spans="1:21" ht="14.4" customHeight="1" x14ac:dyDescent="0.3">
      <c r="A318" s="737">
        <v>30</v>
      </c>
      <c r="B318" s="739" t="s">
        <v>506</v>
      </c>
      <c r="C318" s="739" t="s">
        <v>2871</v>
      </c>
      <c r="D318" s="740" t="s">
        <v>3768</v>
      </c>
      <c r="E318" s="741" t="s">
        <v>2883</v>
      </c>
      <c r="F318" s="739" t="s">
        <v>2868</v>
      </c>
      <c r="G318" s="739" t="s">
        <v>3287</v>
      </c>
      <c r="H318" s="739" t="s">
        <v>1843</v>
      </c>
      <c r="I318" s="739" t="s">
        <v>3288</v>
      </c>
      <c r="J318" s="739" t="s">
        <v>3289</v>
      </c>
      <c r="K318" s="739" t="s">
        <v>1352</v>
      </c>
      <c r="L318" s="742">
        <v>132</v>
      </c>
      <c r="M318" s="742">
        <v>132</v>
      </c>
      <c r="N318" s="739">
        <v>1</v>
      </c>
      <c r="O318" s="743">
        <v>0.5</v>
      </c>
      <c r="P318" s="742"/>
      <c r="Q318" s="744">
        <v>0</v>
      </c>
      <c r="R318" s="739"/>
      <c r="S318" s="744">
        <v>0</v>
      </c>
      <c r="T318" s="743"/>
      <c r="U318" s="738">
        <v>0</v>
      </c>
    </row>
    <row r="319" spans="1:21" ht="14.4" customHeight="1" x14ac:dyDescent="0.3">
      <c r="A319" s="737">
        <v>30</v>
      </c>
      <c r="B319" s="739" t="s">
        <v>506</v>
      </c>
      <c r="C319" s="739" t="s">
        <v>2871</v>
      </c>
      <c r="D319" s="740" t="s">
        <v>3768</v>
      </c>
      <c r="E319" s="741" t="s">
        <v>2883</v>
      </c>
      <c r="F319" s="739" t="s">
        <v>2868</v>
      </c>
      <c r="G319" s="739" t="s">
        <v>3287</v>
      </c>
      <c r="H319" s="739" t="s">
        <v>1843</v>
      </c>
      <c r="I319" s="739" t="s">
        <v>2274</v>
      </c>
      <c r="J319" s="739" t="s">
        <v>2275</v>
      </c>
      <c r="K319" s="739" t="s">
        <v>1718</v>
      </c>
      <c r="L319" s="742">
        <v>324.38</v>
      </c>
      <c r="M319" s="742">
        <v>324.38</v>
      </c>
      <c r="N319" s="739">
        <v>1</v>
      </c>
      <c r="O319" s="743">
        <v>0.5</v>
      </c>
      <c r="P319" s="742"/>
      <c r="Q319" s="744">
        <v>0</v>
      </c>
      <c r="R319" s="739"/>
      <c r="S319" s="744">
        <v>0</v>
      </c>
      <c r="T319" s="743"/>
      <c r="U319" s="738">
        <v>0</v>
      </c>
    </row>
    <row r="320" spans="1:21" ht="14.4" customHeight="1" x14ac:dyDescent="0.3">
      <c r="A320" s="737">
        <v>30</v>
      </c>
      <c r="B320" s="739" t="s">
        <v>506</v>
      </c>
      <c r="C320" s="739" t="s">
        <v>2871</v>
      </c>
      <c r="D320" s="740" t="s">
        <v>3768</v>
      </c>
      <c r="E320" s="741" t="s">
        <v>2883</v>
      </c>
      <c r="F320" s="739" t="s">
        <v>2868</v>
      </c>
      <c r="G320" s="739" t="s">
        <v>3290</v>
      </c>
      <c r="H320" s="739" t="s">
        <v>507</v>
      </c>
      <c r="I320" s="739" t="s">
        <v>3291</v>
      </c>
      <c r="J320" s="739" t="s">
        <v>3292</v>
      </c>
      <c r="K320" s="739" t="s">
        <v>3293</v>
      </c>
      <c r="L320" s="742">
        <v>0</v>
      </c>
      <c r="M320" s="742">
        <v>0</v>
      </c>
      <c r="N320" s="739">
        <v>1</v>
      </c>
      <c r="O320" s="743">
        <v>0.5</v>
      </c>
      <c r="P320" s="742">
        <v>0</v>
      </c>
      <c r="Q320" s="744"/>
      <c r="R320" s="739">
        <v>1</v>
      </c>
      <c r="S320" s="744">
        <v>1</v>
      </c>
      <c r="T320" s="743">
        <v>0.5</v>
      </c>
      <c r="U320" s="738">
        <v>1</v>
      </c>
    </row>
    <row r="321" spans="1:21" ht="14.4" customHeight="1" x14ac:dyDescent="0.3">
      <c r="A321" s="737">
        <v>30</v>
      </c>
      <c r="B321" s="739" t="s">
        <v>506</v>
      </c>
      <c r="C321" s="739" t="s">
        <v>2871</v>
      </c>
      <c r="D321" s="740" t="s">
        <v>3768</v>
      </c>
      <c r="E321" s="741" t="s">
        <v>2883</v>
      </c>
      <c r="F321" s="739" t="s">
        <v>2868</v>
      </c>
      <c r="G321" s="739" t="s">
        <v>3047</v>
      </c>
      <c r="H321" s="739" t="s">
        <v>507</v>
      </c>
      <c r="I321" s="739" t="s">
        <v>826</v>
      </c>
      <c r="J321" s="739" t="s">
        <v>3048</v>
      </c>
      <c r="K321" s="739" t="s">
        <v>3049</v>
      </c>
      <c r="L321" s="742">
        <v>0</v>
      </c>
      <c r="M321" s="742">
        <v>0</v>
      </c>
      <c r="N321" s="739">
        <v>8</v>
      </c>
      <c r="O321" s="743">
        <v>4</v>
      </c>
      <c r="P321" s="742">
        <v>0</v>
      </c>
      <c r="Q321" s="744"/>
      <c r="R321" s="739">
        <v>1</v>
      </c>
      <c r="S321" s="744">
        <v>0.125</v>
      </c>
      <c r="T321" s="743">
        <v>0.5</v>
      </c>
      <c r="U321" s="738">
        <v>0.125</v>
      </c>
    </row>
    <row r="322" spans="1:21" ht="14.4" customHeight="1" x14ac:dyDescent="0.3">
      <c r="A322" s="737">
        <v>30</v>
      </c>
      <c r="B322" s="739" t="s">
        <v>506</v>
      </c>
      <c r="C322" s="739" t="s">
        <v>2871</v>
      </c>
      <c r="D322" s="740" t="s">
        <v>3768</v>
      </c>
      <c r="E322" s="741" t="s">
        <v>2883</v>
      </c>
      <c r="F322" s="739" t="s">
        <v>2868</v>
      </c>
      <c r="G322" s="739" t="s">
        <v>2898</v>
      </c>
      <c r="H322" s="739" t="s">
        <v>507</v>
      </c>
      <c r="I322" s="739" t="s">
        <v>677</v>
      </c>
      <c r="J322" s="739" t="s">
        <v>678</v>
      </c>
      <c r="K322" s="739" t="s">
        <v>3050</v>
      </c>
      <c r="L322" s="742">
        <v>42.08</v>
      </c>
      <c r="M322" s="742">
        <v>84.16</v>
      </c>
      <c r="N322" s="739">
        <v>2</v>
      </c>
      <c r="O322" s="743">
        <v>1</v>
      </c>
      <c r="P322" s="742"/>
      <c r="Q322" s="744">
        <v>0</v>
      </c>
      <c r="R322" s="739"/>
      <c r="S322" s="744">
        <v>0</v>
      </c>
      <c r="T322" s="743"/>
      <c r="U322" s="738">
        <v>0</v>
      </c>
    </row>
    <row r="323" spans="1:21" ht="14.4" customHeight="1" x14ac:dyDescent="0.3">
      <c r="A323" s="737">
        <v>30</v>
      </c>
      <c r="B323" s="739" t="s">
        <v>506</v>
      </c>
      <c r="C323" s="739" t="s">
        <v>2871</v>
      </c>
      <c r="D323" s="740" t="s">
        <v>3768</v>
      </c>
      <c r="E323" s="741" t="s">
        <v>2883</v>
      </c>
      <c r="F323" s="739" t="s">
        <v>2868</v>
      </c>
      <c r="G323" s="739" t="s">
        <v>3294</v>
      </c>
      <c r="H323" s="739" t="s">
        <v>507</v>
      </c>
      <c r="I323" s="739" t="s">
        <v>3295</v>
      </c>
      <c r="J323" s="739" t="s">
        <v>1775</v>
      </c>
      <c r="K323" s="739" t="s">
        <v>3296</v>
      </c>
      <c r="L323" s="742">
        <v>22.44</v>
      </c>
      <c r="M323" s="742">
        <v>22.44</v>
      </c>
      <c r="N323" s="739">
        <v>1</v>
      </c>
      <c r="O323" s="743">
        <v>0.5</v>
      </c>
      <c r="P323" s="742">
        <v>22.44</v>
      </c>
      <c r="Q323" s="744">
        <v>1</v>
      </c>
      <c r="R323" s="739">
        <v>1</v>
      </c>
      <c r="S323" s="744">
        <v>1</v>
      </c>
      <c r="T323" s="743">
        <v>0.5</v>
      </c>
      <c r="U323" s="738">
        <v>1</v>
      </c>
    </row>
    <row r="324" spans="1:21" ht="14.4" customHeight="1" x14ac:dyDescent="0.3">
      <c r="A324" s="737">
        <v>30</v>
      </c>
      <c r="B324" s="739" t="s">
        <v>506</v>
      </c>
      <c r="C324" s="739" t="s">
        <v>2871</v>
      </c>
      <c r="D324" s="740" t="s">
        <v>3768</v>
      </c>
      <c r="E324" s="741" t="s">
        <v>2883</v>
      </c>
      <c r="F324" s="739" t="s">
        <v>2868</v>
      </c>
      <c r="G324" s="739" t="s">
        <v>3297</v>
      </c>
      <c r="H324" s="739" t="s">
        <v>507</v>
      </c>
      <c r="I324" s="739" t="s">
        <v>3298</v>
      </c>
      <c r="J324" s="739" t="s">
        <v>3299</v>
      </c>
      <c r="K324" s="739" t="s">
        <v>3300</v>
      </c>
      <c r="L324" s="742">
        <v>0</v>
      </c>
      <c r="M324" s="742">
        <v>0</v>
      </c>
      <c r="N324" s="739">
        <v>1</v>
      </c>
      <c r="O324" s="743">
        <v>0.5</v>
      </c>
      <c r="P324" s="742">
        <v>0</v>
      </c>
      <c r="Q324" s="744"/>
      <c r="R324" s="739">
        <v>1</v>
      </c>
      <c r="S324" s="744">
        <v>1</v>
      </c>
      <c r="T324" s="743">
        <v>0.5</v>
      </c>
      <c r="U324" s="738">
        <v>1</v>
      </c>
    </row>
    <row r="325" spans="1:21" ht="14.4" customHeight="1" x14ac:dyDescent="0.3">
      <c r="A325" s="737">
        <v>30</v>
      </c>
      <c r="B325" s="739" t="s">
        <v>506</v>
      </c>
      <c r="C325" s="739" t="s">
        <v>2871</v>
      </c>
      <c r="D325" s="740" t="s">
        <v>3768</v>
      </c>
      <c r="E325" s="741" t="s">
        <v>2883</v>
      </c>
      <c r="F325" s="739" t="s">
        <v>2868</v>
      </c>
      <c r="G325" s="739" t="s">
        <v>3056</v>
      </c>
      <c r="H325" s="739" t="s">
        <v>507</v>
      </c>
      <c r="I325" s="739" t="s">
        <v>3182</v>
      </c>
      <c r="J325" s="739" t="s">
        <v>1770</v>
      </c>
      <c r="K325" s="739" t="s">
        <v>1771</v>
      </c>
      <c r="L325" s="742">
        <v>80.959999999999994</v>
      </c>
      <c r="M325" s="742">
        <v>161.91999999999999</v>
      </c>
      <c r="N325" s="739">
        <v>2</v>
      </c>
      <c r="O325" s="743">
        <v>1</v>
      </c>
      <c r="P325" s="742"/>
      <c r="Q325" s="744">
        <v>0</v>
      </c>
      <c r="R325" s="739"/>
      <c r="S325" s="744">
        <v>0</v>
      </c>
      <c r="T325" s="743"/>
      <c r="U325" s="738">
        <v>0</v>
      </c>
    </row>
    <row r="326" spans="1:21" ht="14.4" customHeight="1" x14ac:dyDescent="0.3">
      <c r="A326" s="737">
        <v>30</v>
      </c>
      <c r="B326" s="739" t="s">
        <v>506</v>
      </c>
      <c r="C326" s="739" t="s">
        <v>2871</v>
      </c>
      <c r="D326" s="740" t="s">
        <v>3768</v>
      </c>
      <c r="E326" s="741" t="s">
        <v>2883</v>
      </c>
      <c r="F326" s="739" t="s">
        <v>2868</v>
      </c>
      <c r="G326" s="739" t="s">
        <v>3301</v>
      </c>
      <c r="H326" s="739" t="s">
        <v>507</v>
      </c>
      <c r="I326" s="739" t="s">
        <v>1504</v>
      </c>
      <c r="J326" s="739" t="s">
        <v>1505</v>
      </c>
      <c r="K326" s="739" t="s">
        <v>3302</v>
      </c>
      <c r="L326" s="742">
        <v>132</v>
      </c>
      <c r="M326" s="742">
        <v>264</v>
      </c>
      <c r="N326" s="739">
        <v>2</v>
      </c>
      <c r="O326" s="743">
        <v>1</v>
      </c>
      <c r="P326" s="742">
        <v>132</v>
      </c>
      <c r="Q326" s="744">
        <v>0.5</v>
      </c>
      <c r="R326" s="739">
        <v>1</v>
      </c>
      <c r="S326" s="744">
        <v>0.5</v>
      </c>
      <c r="T326" s="743">
        <v>0.5</v>
      </c>
      <c r="U326" s="738">
        <v>0.5</v>
      </c>
    </row>
    <row r="327" spans="1:21" ht="14.4" customHeight="1" x14ac:dyDescent="0.3">
      <c r="A327" s="737">
        <v>30</v>
      </c>
      <c r="B327" s="739" t="s">
        <v>506</v>
      </c>
      <c r="C327" s="739" t="s">
        <v>2871</v>
      </c>
      <c r="D327" s="740" t="s">
        <v>3768</v>
      </c>
      <c r="E327" s="741" t="s">
        <v>2883</v>
      </c>
      <c r="F327" s="739" t="s">
        <v>2868</v>
      </c>
      <c r="G327" s="739" t="s">
        <v>3301</v>
      </c>
      <c r="H327" s="739" t="s">
        <v>507</v>
      </c>
      <c r="I327" s="739" t="s">
        <v>3303</v>
      </c>
      <c r="J327" s="739" t="s">
        <v>1505</v>
      </c>
      <c r="K327" s="739" t="s">
        <v>3304</v>
      </c>
      <c r="L327" s="742">
        <v>0</v>
      </c>
      <c r="M327" s="742">
        <v>0</v>
      </c>
      <c r="N327" s="739">
        <v>1</v>
      </c>
      <c r="O327" s="743">
        <v>0.5</v>
      </c>
      <c r="P327" s="742"/>
      <c r="Q327" s="744"/>
      <c r="R327" s="739"/>
      <c r="S327" s="744">
        <v>0</v>
      </c>
      <c r="T327" s="743"/>
      <c r="U327" s="738">
        <v>0</v>
      </c>
    </row>
    <row r="328" spans="1:21" ht="14.4" customHeight="1" x14ac:dyDescent="0.3">
      <c r="A328" s="737">
        <v>30</v>
      </c>
      <c r="B328" s="739" t="s">
        <v>506</v>
      </c>
      <c r="C328" s="739" t="s">
        <v>2871</v>
      </c>
      <c r="D328" s="740" t="s">
        <v>3768</v>
      </c>
      <c r="E328" s="741" t="s">
        <v>2883</v>
      </c>
      <c r="F328" s="739" t="s">
        <v>2868</v>
      </c>
      <c r="G328" s="739" t="s">
        <v>3059</v>
      </c>
      <c r="H328" s="739" t="s">
        <v>507</v>
      </c>
      <c r="I328" s="739" t="s">
        <v>1614</v>
      </c>
      <c r="J328" s="739" t="s">
        <v>795</v>
      </c>
      <c r="K328" s="739" t="s">
        <v>1355</v>
      </c>
      <c r="L328" s="742">
        <v>103.09</v>
      </c>
      <c r="M328" s="742">
        <v>103.09</v>
      </c>
      <c r="N328" s="739">
        <v>1</v>
      </c>
      <c r="O328" s="743">
        <v>0.5</v>
      </c>
      <c r="P328" s="742"/>
      <c r="Q328" s="744">
        <v>0</v>
      </c>
      <c r="R328" s="739"/>
      <c r="S328" s="744">
        <v>0</v>
      </c>
      <c r="T328" s="743"/>
      <c r="U328" s="738">
        <v>0</v>
      </c>
    </row>
    <row r="329" spans="1:21" ht="14.4" customHeight="1" x14ac:dyDescent="0.3">
      <c r="A329" s="737">
        <v>30</v>
      </c>
      <c r="B329" s="739" t="s">
        <v>506</v>
      </c>
      <c r="C329" s="739" t="s">
        <v>2871</v>
      </c>
      <c r="D329" s="740" t="s">
        <v>3768</v>
      </c>
      <c r="E329" s="741" t="s">
        <v>2883</v>
      </c>
      <c r="F329" s="739" t="s">
        <v>2868</v>
      </c>
      <c r="G329" s="739" t="s">
        <v>3059</v>
      </c>
      <c r="H329" s="739" t="s">
        <v>507</v>
      </c>
      <c r="I329" s="739" t="s">
        <v>3060</v>
      </c>
      <c r="J329" s="739" t="s">
        <v>795</v>
      </c>
      <c r="K329" s="739" t="s">
        <v>2480</v>
      </c>
      <c r="L329" s="742">
        <v>0</v>
      </c>
      <c r="M329" s="742">
        <v>0</v>
      </c>
      <c r="N329" s="739">
        <v>2</v>
      </c>
      <c r="O329" s="743">
        <v>1</v>
      </c>
      <c r="P329" s="742"/>
      <c r="Q329" s="744"/>
      <c r="R329" s="739"/>
      <c r="S329" s="744">
        <v>0</v>
      </c>
      <c r="T329" s="743"/>
      <c r="U329" s="738">
        <v>0</v>
      </c>
    </row>
    <row r="330" spans="1:21" ht="14.4" customHeight="1" x14ac:dyDescent="0.3">
      <c r="A330" s="737">
        <v>30</v>
      </c>
      <c r="B330" s="739" t="s">
        <v>506</v>
      </c>
      <c r="C330" s="739" t="s">
        <v>2871</v>
      </c>
      <c r="D330" s="740" t="s">
        <v>3768</v>
      </c>
      <c r="E330" s="741" t="s">
        <v>2883</v>
      </c>
      <c r="F330" s="739" t="s">
        <v>2868</v>
      </c>
      <c r="G330" s="739" t="s">
        <v>3305</v>
      </c>
      <c r="H330" s="739" t="s">
        <v>507</v>
      </c>
      <c r="I330" s="739" t="s">
        <v>3306</v>
      </c>
      <c r="J330" s="739" t="s">
        <v>3307</v>
      </c>
      <c r="K330" s="739" t="s">
        <v>3308</v>
      </c>
      <c r="L330" s="742">
        <v>0</v>
      </c>
      <c r="M330" s="742">
        <v>0</v>
      </c>
      <c r="N330" s="739">
        <v>1</v>
      </c>
      <c r="O330" s="743">
        <v>1</v>
      </c>
      <c r="P330" s="742"/>
      <c r="Q330" s="744"/>
      <c r="R330" s="739"/>
      <c r="S330" s="744">
        <v>0</v>
      </c>
      <c r="T330" s="743"/>
      <c r="U330" s="738">
        <v>0</v>
      </c>
    </row>
    <row r="331" spans="1:21" ht="14.4" customHeight="1" x14ac:dyDescent="0.3">
      <c r="A331" s="737">
        <v>30</v>
      </c>
      <c r="B331" s="739" t="s">
        <v>506</v>
      </c>
      <c r="C331" s="739" t="s">
        <v>2871</v>
      </c>
      <c r="D331" s="740" t="s">
        <v>3768</v>
      </c>
      <c r="E331" s="741" t="s">
        <v>2883</v>
      </c>
      <c r="F331" s="739" t="s">
        <v>2868</v>
      </c>
      <c r="G331" s="739" t="s">
        <v>3309</v>
      </c>
      <c r="H331" s="739" t="s">
        <v>1843</v>
      </c>
      <c r="I331" s="739" t="s">
        <v>1944</v>
      </c>
      <c r="J331" s="739" t="s">
        <v>1941</v>
      </c>
      <c r="K331" s="739" t="s">
        <v>2816</v>
      </c>
      <c r="L331" s="742">
        <v>93.96</v>
      </c>
      <c r="M331" s="742">
        <v>187.92</v>
      </c>
      <c r="N331" s="739">
        <v>2</v>
      </c>
      <c r="O331" s="743">
        <v>1</v>
      </c>
      <c r="P331" s="742"/>
      <c r="Q331" s="744">
        <v>0</v>
      </c>
      <c r="R331" s="739"/>
      <c r="S331" s="744">
        <v>0</v>
      </c>
      <c r="T331" s="743"/>
      <c r="U331" s="738">
        <v>0</v>
      </c>
    </row>
    <row r="332" spans="1:21" ht="14.4" customHeight="1" x14ac:dyDescent="0.3">
      <c r="A332" s="737">
        <v>30</v>
      </c>
      <c r="B332" s="739" t="s">
        <v>506</v>
      </c>
      <c r="C332" s="739" t="s">
        <v>2871</v>
      </c>
      <c r="D332" s="740" t="s">
        <v>3768</v>
      </c>
      <c r="E332" s="741" t="s">
        <v>2883</v>
      </c>
      <c r="F332" s="739" t="s">
        <v>2868</v>
      </c>
      <c r="G332" s="739" t="s">
        <v>3061</v>
      </c>
      <c r="H332" s="739" t="s">
        <v>507</v>
      </c>
      <c r="I332" s="739" t="s">
        <v>1238</v>
      </c>
      <c r="J332" s="739" t="s">
        <v>1231</v>
      </c>
      <c r="K332" s="739" t="s">
        <v>3062</v>
      </c>
      <c r="L332" s="742">
        <v>33.549999999999997</v>
      </c>
      <c r="M332" s="742">
        <v>67.099999999999994</v>
      </c>
      <c r="N332" s="739">
        <v>2</v>
      </c>
      <c r="O332" s="743">
        <v>1</v>
      </c>
      <c r="P332" s="742"/>
      <c r="Q332" s="744">
        <v>0</v>
      </c>
      <c r="R332" s="739"/>
      <c r="S332" s="744">
        <v>0</v>
      </c>
      <c r="T332" s="743"/>
      <c r="U332" s="738">
        <v>0</v>
      </c>
    </row>
    <row r="333" spans="1:21" ht="14.4" customHeight="1" x14ac:dyDescent="0.3">
      <c r="A333" s="737">
        <v>30</v>
      </c>
      <c r="B333" s="739" t="s">
        <v>506</v>
      </c>
      <c r="C333" s="739" t="s">
        <v>2871</v>
      </c>
      <c r="D333" s="740" t="s">
        <v>3768</v>
      </c>
      <c r="E333" s="741" t="s">
        <v>2883</v>
      </c>
      <c r="F333" s="739" t="s">
        <v>2868</v>
      </c>
      <c r="G333" s="739" t="s">
        <v>3061</v>
      </c>
      <c r="H333" s="739" t="s">
        <v>507</v>
      </c>
      <c r="I333" s="739" t="s">
        <v>1230</v>
      </c>
      <c r="J333" s="739" t="s">
        <v>1231</v>
      </c>
      <c r="K333" s="739" t="s">
        <v>3063</v>
      </c>
      <c r="L333" s="742">
        <v>50.32</v>
      </c>
      <c r="M333" s="742">
        <v>50.32</v>
      </c>
      <c r="N333" s="739">
        <v>1</v>
      </c>
      <c r="O333" s="743">
        <v>0.5</v>
      </c>
      <c r="P333" s="742"/>
      <c r="Q333" s="744">
        <v>0</v>
      </c>
      <c r="R333" s="739"/>
      <c r="S333" s="744">
        <v>0</v>
      </c>
      <c r="T333" s="743"/>
      <c r="U333" s="738">
        <v>0</v>
      </c>
    </row>
    <row r="334" spans="1:21" ht="14.4" customHeight="1" x14ac:dyDescent="0.3">
      <c r="A334" s="737">
        <v>30</v>
      </c>
      <c r="B334" s="739" t="s">
        <v>506</v>
      </c>
      <c r="C334" s="739" t="s">
        <v>2871</v>
      </c>
      <c r="D334" s="740" t="s">
        <v>3768</v>
      </c>
      <c r="E334" s="741" t="s">
        <v>2883</v>
      </c>
      <c r="F334" s="739" t="s">
        <v>2868</v>
      </c>
      <c r="G334" s="739" t="s">
        <v>3310</v>
      </c>
      <c r="H334" s="739" t="s">
        <v>507</v>
      </c>
      <c r="I334" s="739" t="s">
        <v>3311</v>
      </c>
      <c r="J334" s="739" t="s">
        <v>1749</v>
      </c>
      <c r="K334" s="739" t="s">
        <v>3312</v>
      </c>
      <c r="L334" s="742">
        <v>14.57</v>
      </c>
      <c r="M334" s="742">
        <v>14.57</v>
      </c>
      <c r="N334" s="739">
        <v>1</v>
      </c>
      <c r="O334" s="743">
        <v>0.5</v>
      </c>
      <c r="P334" s="742"/>
      <c r="Q334" s="744">
        <v>0</v>
      </c>
      <c r="R334" s="739"/>
      <c r="S334" s="744">
        <v>0</v>
      </c>
      <c r="T334" s="743"/>
      <c r="U334" s="738">
        <v>0</v>
      </c>
    </row>
    <row r="335" spans="1:21" ht="14.4" customHeight="1" x14ac:dyDescent="0.3">
      <c r="A335" s="737">
        <v>30</v>
      </c>
      <c r="B335" s="739" t="s">
        <v>506</v>
      </c>
      <c r="C335" s="739" t="s">
        <v>2871</v>
      </c>
      <c r="D335" s="740" t="s">
        <v>3768</v>
      </c>
      <c r="E335" s="741" t="s">
        <v>2883</v>
      </c>
      <c r="F335" s="739" t="s">
        <v>2868</v>
      </c>
      <c r="G335" s="739" t="s">
        <v>3313</v>
      </c>
      <c r="H335" s="739" t="s">
        <v>507</v>
      </c>
      <c r="I335" s="739" t="s">
        <v>1164</v>
      </c>
      <c r="J335" s="739" t="s">
        <v>1165</v>
      </c>
      <c r="K335" s="739" t="s">
        <v>3314</v>
      </c>
      <c r="L335" s="742">
        <v>65.989999999999995</v>
      </c>
      <c r="M335" s="742">
        <v>65.989999999999995</v>
      </c>
      <c r="N335" s="739">
        <v>1</v>
      </c>
      <c r="O335" s="743">
        <v>0.5</v>
      </c>
      <c r="P335" s="742">
        <v>65.989999999999995</v>
      </c>
      <c r="Q335" s="744">
        <v>1</v>
      </c>
      <c r="R335" s="739">
        <v>1</v>
      </c>
      <c r="S335" s="744">
        <v>1</v>
      </c>
      <c r="T335" s="743">
        <v>0.5</v>
      </c>
      <c r="U335" s="738">
        <v>1</v>
      </c>
    </row>
    <row r="336" spans="1:21" ht="14.4" customHeight="1" x14ac:dyDescent="0.3">
      <c r="A336" s="737">
        <v>30</v>
      </c>
      <c r="B336" s="739" t="s">
        <v>506</v>
      </c>
      <c r="C336" s="739" t="s">
        <v>2871</v>
      </c>
      <c r="D336" s="740" t="s">
        <v>3768</v>
      </c>
      <c r="E336" s="741" t="s">
        <v>2883</v>
      </c>
      <c r="F336" s="739" t="s">
        <v>2868</v>
      </c>
      <c r="G336" s="739" t="s">
        <v>3064</v>
      </c>
      <c r="H336" s="739" t="s">
        <v>507</v>
      </c>
      <c r="I336" s="739" t="s">
        <v>3315</v>
      </c>
      <c r="J336" s="739" t="s">
        <v>773</v>
      </c>
      <c r="K336" s="739" t="s">
        <v>3316</v>
      </c>
      <c r="L336" s="742">
        <v>0</v>
      </c>
      <c r="M336" s="742">
        <v>0</v>
      </c>
      <c r="N336" s="739">
        <v>2</v>
      </c>
      <c r="O336" s="743">
        <v>1</v>
      </c>
      <c r="P336" s="742"/>
      <c r="Q336" s="744"/>
      <c r="R336" s="739"/>
      <c r="S336" s="744">
        <v>0</v>
      </c>
      <c r="T336" s="743"/>
      <c r="U336" s="738">
        <v>0</v>
      </c>
    </row>
    <row r="337" spans="1:21" ht="14.4" customHeight="1" x14ac:dyDescent="0.3">
      <c r="A337" s="737">
        <v>30</v>
      </c>
      <c r="B337" s="739" t="s">
        <v>506</v>
      </c>
      <c r="C337" s="739" t="s">
        <v>2871</v>
      </c>
      <c r="D337" s="740" t="s">
        <v>3768</v>
      </c>
      <c r="E337" s="741" t="s">
        <v>2883</v>
      </c>
      <c r="F337" s="739" t="s">
        <v>2868</v>
      </c>
      <c r="G337" s="739" t="s">
        <v>3064</v>
      </c>
      <c r="H337" s="739" t="s">
        <v>507</v>
      </c>
      <c r="I337" s="739" t="s">
        <v>3065</v>
      </c>
      <c r="J337" s="739" t="s">
        <v>773</v>
      </c>
      <c r="K337" s="739" t="s">
        <v>3066</v>
      </c>
      <c r="L337" s="742">
        <v>0</v>
      </c>
      <c r="M337" s="742">
        <v>0</v>
      </c>
      <c r="N337" s="739">
        <v>1</v>
      </c>
      <c r="O337" s="743">
        <v>0.5</v>
      </c>
      <c r="P337" s="742"/>
      <c r="Q337" s="744"/>
      <c r="R337" s="739"/>
      <c r="S337" s="744">
        <v>0</v>
      </c>
      <c r="T337" s="743"/>
      <c r="U337" s="738">
        <v>0</v>
      </c>
    </row>
    <row r="338" spans="1:21" ht="14.4" customHeight="1" x14ac:dyDescent="0.3">
      <c r="A338" s="737">
        <v>30</v>
      </c>
      <c r="B338" s="739" t="s">
        <v>506</v>
      </c>
      <c r="C338" s="739" t="s">
        <v>2871</v>
      </c>
      <c r="D338" s="740" t="s">
        <v>3768</v>
      </c>
      <c r="E338" s="741" t="s">
        <v>2883</v>
      </c>
      <c r="F338" s="739" t="s">
        <v>2868</v>
      </c>
      <c r="G338" s="739" t="s">
        <v>3317</v>
      </c>
      <c r="H338" s="739" t="s">
        <v>507</v>
      </c>
      <c r="I338" s="739" t="s">
        <v>3318</v>
      </c>
      <c r="J338" s="739" t="s">
        <v>3319</v>
      </c>
      <c r="K338" s="739" t="s">
        <v>3320</v>
      </c>
      <c r="L338" s="742">
        <v>0</v>
      </c>
      <c r="M338" s="742">
        <v>0</v>
      </c>
      <c r="N338" s="739">
        <v>1</v>
      </c>
      <c r="O338" s="743">
        <v>0.5</v>
      </c>
      <c r="P338" s="742"/>
      <c r="Q338" s="744"/>
      <c r="R338" s="739"/>
      <c r="S338" s="744">
        <v>0</v>
      </c>
      <c r="T338" s="743"/>
      <c r="U338" s="738">
        <v>0</v>
      </c>
    </row>
    <row r="339" spans="1:21" ht="14.4" customHeight="1" x14ac:dyDescent="0.3">
      <c r="A339" s="737">
        <v>30</v>
      </c>
      <c r="B339" s="739" t="s">
        <v>506</v>
      </c>
      <c r="C339" s="739" t="s">
        <v>2871</v>
      </c>
      <c r="D339" s="740" t="s">
        <v>3768</v>
      </c>
      <c r="E339" s="741" t="s">
        <v>2883</v>
      </c>
      <c r="F339" s="739" t="s">
        <v>2868</v>
      </c>
      <c r="G339" s="739" t="s">
        <v>3317</v>
      </c>
      <c r="H339" s="739" t="s">
        <v>507</v>
      </c>
      <c r="I339" s="739" t="s">
        <v>3321</v>
      </c>
      <c r="J339" s="739" t="s">
        <v>3319</v>
      </c>
      <c r="K339" s="739" t="s">
        <v>3322</v>
      </c>
      <c r="L339" s="742">
        <v>74.58</v>
      </c>
      <c r="M339" s="742">
        <v>74.58</v>
      </c>
      <c r="N339" s="739">
        <v>1</v>
      </c>
      <c r="O339" s="743">
        <v>0.5</v>
      </c>
      <c r="P339" s="742"/>
      <c r="Q339" s="744">
        <v>0</v>
      </c>
      <c r="R339" s="739"/>
      <c r="S339" s="744">
        <v>0</v>
      </c>
      <c r="T339" s="743"/>
      <c r="U339" s="738">
        <v>0</v>
      </c>
    </row>
    <row r="340" spans="1:21" ht="14.4" customHeight="1" x14ac:dyDescent="0.3">
      <c r="A340" s="737">
        <v>30</v>
      </c>
      <c r="B340" s="739" t="s">
        <v>506</v>
      </c>
      <c r="C340" s="739" t="s">
        <v>2871</v>
      </c>
      <c r="D340" s="740" t="s">
        <v>3768</v>
      </c>
      <c r="E340" s="741" t="s">
        <v>2883</v>
      </c>
      <c r="F340" s="739" t="s">
        <v>2868</v>
      </c>
      <c r="G340" s="739" t="s">
        <v>3184</v>
      </c>
      <c r="H340" s="739" t="s">
        <v>507</v>
      </c>
      <c r="I340" s="739" t="s">
        <v>3323</v>
      </c>
      <c r="J340" s="739" t="s">
        <v>1187</v>
      </c>
      <c r="K340" s="739" t="s">
        <v>1232</v>
      </c>
      <c r="L340" s="742">
        <v>0</v>
      </c>
      <c r="M340" s="742">
        <v>0</v>
      </c>
      <c r="N340" s="739">
        <v>2</v>
      </c>
      <c r="O340" s="743">
        <v>1.5</v>
      </c>
      <c r="P340" s="742">
        <v>0</v>
      </c>
      <c r="Q340" s="744"/>
      <c r="R340" s="739">
        <v>1</v>
      </c>
      <c r="S340" s="744">
        <v>0.5</v>
      </c>
      <c r="T340" s="743">
        <v>1</v>
      </c>
      <c r="U340" s="738">
        <v>0.66666666666666663</v>
      </c>
    </row>
    <row r="341" spans="1:21" ht="14.4" customHeight="1" x14ac:dyDescent="0.3">
      <c r="A341" s="737">
        <v>30</v>
      </c>
      <c r="B341" s="739" t="s">
        <v>506</v>
      </c>
      <c r="C341" s="739" t="s">
        <v>2871</v>
      </c>
      <c r="D341" s="740" t="s">
        <v>3768</v>
      </c>
      <c r="E341" s="741" t="s">
        <v>2883</v>
      </c>
      <c r="F341" s="739" t="s">
        <v>2868</v>
      </c>
      <c r="G341" s="739" t="s">
        <v>3184</v>
      </c>
      <c r="H341" s="739" t="s">
        <v>507</v>
      </c>
      <c r="I341" s="739" t="s">
        <v>1160</v>
      </c>
      <c r="J341" s="739" t="s">
        <v>3185</v>
      </c>
      <c r="K341" s="739" t="s">
        <v>3186</v>
      </c>
      <c r="L341" s="742">
        <v>0</v>
      </c>
      <c r="M341" s="742">
        <v>0</v>
      </c>
      <c r="N341" s="739">
        <v>1</v>
      </c>
      <c r="O341" s="743">
        <v>0.5</v>
      </c>
      <c r="P341" s="742"/>
      <c r="Q341" s="744"/>
      <c r="R341" s="739"/>
      <c r="S341" s="744">
        <v>0</v>
      </c>
      <c r="T341" s="743"/>
      <c r="U341" s="738">
        <v>0</v>
      </c>
    </row>
    <row r="342" spans="1:21" ht="14.4" customHeight="1" x14ac:dyDescent="0.3">
      <c r="A342" s="737">
        <v>30</v>
      </c>
      <c r="B342" s="739" t="s">
        <v>506</v>
      </c>
      <c r="C342" s="739" t="s">
        <v>2871</v>
      </c>
      <c r="D342" s="740" t="s">
        <v>3768</v>
      </c>
      <c r="E342" s="741" t="s">
        <v>2883</v>
      </c>
      <c r="F342" s="739" t="s">
        <v>2868</v>
      </c>
      <c r="G342" s="739" t="s">
        <v>3075</v>
      </c>
      <c r="H342" s="739" t="s">
        <v>1843</v>
      </c>
      <c r="I342" s="739" t="s">
        <v>1851</v>
      </c>
      <c r="J342" s="739" t="s">
        <v>1852</v>
      </c>
      <c r="K342" s="739" t="s">
        <v>3076</v>
      </c>
      <c r="L342" s="742">
        <v>0</v>
      </c>
      <c r="M342" s="742">
        <v>0</v>
      </c>
      <c r="N342" s="739">
        <v>1</v>
      </c>
      <c r="O342" s="743">
        <v>0.5</v>
      </c>
      <c r="P342" s="742"/>
      <c r="Q342" s="744"/>
      <c r="R342" s="739"/>
      <c r="S342" s="744">
        <v>0</v>
      </c>
      <c r="T342" s="743"/>
      <c r="U342" s="738">
        <v>0</v>
      </c>
    </row>
    <row r="343" spans="1:21" ht="14.4" customHeight="1" x14ac:dyDescent="0.3">
      <c r="A343" s="737">
        <v>30</v>
      </c>
      <c r="B343" s="739" t="s">
        <v>506</v>
      </c>
      <c r="C343" s="739" t="s">
        <v>2871</v>
      </c>
      <c r="D343" s="740" t="s">
        <v>3768</v>
      </c>
      <c r="E343" s="741" t="s">
        <v>2883</v>
      </c>
      <c r="F343" s="739" t="s">
        <v>2868</v>
      </c>
      <c r="G343" s="739" t="s">
        <v>2900</v>
      </c>
      <c r="H343" s="739" t="s">
        <v>1843</v>
      </c>
      <c r="I343" s="739" t="s">
        <v>3324</v>
      </c>
      <c r="J343" s="739" t="s">
        <v>3325</v>
      </c>
      <c r="K343" s="739" t="s">
        <v>3326</v>
      </c>
      <c r="L343" s="742">
        <v>0</v>
      </c>
      <c r="M343" s="742">
        <v>0</v>
      </c>
      <c r="N343" s="739">
        <v>1</v>
      </c>
      <c r="O343" s="743">
        <v>0.5</v>
      </c>
      <c r="P343" s="742"/>
      <c r="Q343" s="744"/>
      <c r="R343" s="739"/>
      <c r="S343" s="744">
        <v>0</v>
      </c>
      <c r="T343" s="743"/>
      <c r="U343" s="738">
        <v>0</v>
      </c>
    </row>
    <row r="344" spans="1:21" ht="14.4" customHeight="1" x14ac:dyDescent="0.3">
      <c r="A344" s="737">
        <v>30</v>
      </c>
      <c r="B344" s="739" t="s">
        <v>506</v>
      </c>
      <c r="C344" s="739" t="s">
        <v>2871</v>
      </c>
      <c r="D344" s="740" t="s">
        <v>3768</v>
      </c>
      <c r="E344" s="741" t="s">
        <v>2883</v>
      </c>
      <c r="F344" s="739" t="s">
        <v>2868</v>
      </c>
      <c r="G344" s="739" t="s">
        <v>3187</v>
      </c>
      <c r="H344" s="739" t="s">
        <v>507</v>
      </c>
      <c r="I344" s="739" t="s">
        <v>3327</v>
      </c>
      <c r="J344" s="739" t="s">
        <v>1698</v>
      </c>
      <c r="K344" s="739" t="s">
        <v>551</v>
      </c>
      <c r="L344" s="742">
        <v>0</v>
      </c>
      <c r="M344" s="742">
        <v>0</v>
      </c>
      <c r="N344" s="739">
        <v>1</v>
      </c>
      <c r="O344" s="743">
        <v>0.5</v>
      </c>
      <c r="P344" s="742"/>
      <c r="Q344" s="744"/>
      <c r="R344" s="739"/>
      <c r="S344" s="744">
        <v>0</v>
      </c>
      <c r="T344" s="743"/>
      <c r="U344" s="738">
        <v>0</v>
      </c>
    </row>
    <row r="345" spans="1:21" ht="14.4" customHeight="1" x14ac:dyDescent="0.3">
      <c r="A345" s="737">
        <v>30</v>
      </c>
      <c r="B345" s="739" t="s">
        <v>506</v>
      </c>
      <c r="C345" s="739" t="s">
        <v>2871</v>
      </c>
      <c r="D345" s="740" t="s">
        <v>3768</v>
      </c>
      <c r="E345" s="741" t="s">
        <v>2883</v>
      </c>
      <c r="F345" s="739" t="s">
        <v>2868</v>
      </c>
      <c r="G345" s="739" t="s">
        <v>3078</v>
      </c>
      <c r="H345" s="739" t="s">
        <v>1843</v>
      </c>
      <c r="I345" s="739" t="s">
        <v>1958</v>
      </c>
      <c r="J345" s="739" t="s">
        <v>1959</v>
      </c>
      <c r="K345" s="739" t="s">
        <v>1960</v>
      </c>
      <c r="L345" s="742">
        <v>53.57</v>
      </c>
      <c r="M345" s="742">
        <v>107.14</v>
      </c>
      <c r="N345" s="739">
        <v>2</v>
      </c>
      <c r="O345" s="743">
        <v>1</v>
      </c>
      <c r="P345" s="742">
        <v>53.57</v>
      </c>
      <c r="Q345" s="744">
        <v>0.5</v>
      </c>
      <c r="R345" s="739">
        <v>1</v>
      </c>
      <c r="S345" s="744">
        <v>0.5</v>
      </c>
      <c r="T345" s="743">
        <v>0.5</v>
      </c>
      <c r="U345" s="738">
        <v>0.5</v>
      </c>
    </row>
    <row r="346" spans="1:21" ht="14.4" customHeight="1" x14ac:dyDescent="0.3">
      <c r="A346" s="737">
        <v>30</v>
      </c>
      <c r="B346" s="739" t="s">
        <v>506</v>
      </c>
      <c r="C346" s="739" t="s">
        <v>2871</v>
      </c>
      <c r="D346" s="740" t="s">
        <v>3768</v>
      </c>
      <c r="E346" s="741" t="s">
        <v>2883</v>
      </c>
      <c r="F346" s="739" t="s">
        <v>2868</v>
      </c>
      <c r="G346" s="739" t="s">
        <v>3078</v>
      </c>
      <c r="H346" s="739" t="s">
        <v>507</v>
      </c>
      <c r="I346" s="739" t="s">
        <v>3328</v>
      </c>
      <c r="J346" s="739" t="s">
        <v>3329</v>
      </c>
      <c r="K346" s="739" t="s">
        <v>3330</v>
      </c>
      <c r="L346" s="742">
        <v>0</v>
      </c>
      <c r="M346" s="742">
        <v>0</v>
      </c>
      <c r="N346" s="739">
        <v>1</v>
      </c>
      <c r="O346" s="743">
        <v>0.5</v>
      </c>
      <c r="P346" s="742"/>
      <c r="Q346" s="744"/>
      <c r="R346" s="739"/>
      <c r="S346" s="744">
        <v>0</v>
      </c>
      <c r="T346" s="743"/>
      <c r="U346" s="738">
        <v>0</v>
      </c>
    </row>
    <row r="347" spans="1:21" ht="14.4" customHeight="1" x14ac:dyDescent="0.3">
      <c r="A347" s="737">
        <v>30</v>
      </c>
      <c r="B347" s="739" t="s">
        <v>506</v>
      </c>
      <c r="C347" s="739" t="s">
        <v>2871</v>
      </c>
      <c r="D347" s="740" t="s">
        <v>3768</v>
      </c>
      <c r="E347" s="741" t="s">
        <v>2883</v>
      </c>
      <c r="F347" s="739" t="s">
        <v>2870</v>
      </c>
      <c r="G347" s="739" t="s">
        <v>3084</v>
      </c>
      <c r="H347" s="739" t="s">
        <v>507</v>
      </c>
      <c r="I347" s="739" t="s">
        <v>3331</v>
      </c>
      <c r="J347" s="739" t="s">
        <v>3332</v>
      </c>
      <c r="K347" s="739" t="s">
        <v>3333</v>
      </c>
      <c r="L347" s="742">
        <v>2700</v>
      </c>
      <c r="M347" s="742">
        <v>2700</v>
      </c>
      <c r="N347" s="739">
        <v>1</v>
      </c>
      <c r="O347" s="743">
        <v>1</v>
      </c>
      <c r="P347" s="742"/>
      <c r="Q347" s="744">
        <v>0</v>
      </c>
      <c r="R347" s="739"/>
      <c r="S347" s="744">
        <v>0</v>
      </c>
      <c r="T347" s="743"/>
      <c r="U347" s="738">
        <v>0</v>
      </c>
    </row>
    <row r="348" spans="1:21" ht="14.4" customHeight="1" x14ac:dyDescent="0.3">
      <c r="A348" s="737">
        <v>30</v>
      </c>
      <c r="B348" s="739" t="s">
        <v>506</v>
      </c>
      <c r="C348" s="739" t="s">
        <v>2871</v>
      </c>
      <c r="D348" s="740" t="s">
        <v>3768</v>
      </c>
      <c r="E348" s="741" t="s">
        <v>2884</v>
      </c>
      <c r="F348" s="739" t="s">
        <v>2868</v>
      </c>
      <c r="G348" s="739" t="s">
        <v>3334</v>
      </c>
      <c r="H348" s="739" t="s">
        <v>507</v>
      </c>
      <c r="I348" s="739" t="s">
        <v>906</v>
      </c>
      <c r="J348" s="739" t="s">
        <v>3335</v>
      </c>
      <c r="K348" s="739" t="s">
        <v>1808</v>
      </c>
      <c r="L348" s="742">
        <v>35.11</v>
      </c>
      <c r="M348" s="742">
        <v>70.22</v>
      </c>
      <c r="N348" s="739">
        <v>2</v>
      </c>
      <c r="O348" s="743">
        <v>0.5</v>
      </c>
      <c r="P348" s="742"/>
      <c r="Q348" s="744">
        <v>0</v>
      </c>
      <c r="R348" s="739"/>
      <c r="S348" s="744">
        <v>0</v>
      </c>
      <c r="T348" s="743"/>
      <c r="U348" s="738">
        <v>0</v>
      </c>
    </row>
    <row r="349" spans="1:21" ht="14.4" customHeight="1" x14ac:dyDescent="0.3">
      <c r="A349" s="737">
        <v>30</v>
      </c>
      <c r="B349" s="739" t="s">
        <v>506</v>
      </c>
      <c r="C349" s="739" t="s">
        <v>2871</v>
      </c>
      <c r="D349" s="740" t="s">
        <v>3768</v>
      </c>
      <c r="E349" s="741" t="s">
        <v>2884</v>
      </c>
      <c r="F349" s="739" t="s">
        <v>2868</v>
      </c>
      <c r="G349" s="739" t="s">
        <v>2901</v>
      </c>
      <c r="H349" s="739" t="s">
        <v>507</v>
      </c>
      <c r="I349" s="739" t="s">
        <v>665</v>
      </c>
      <c r="J349" s="739" t="s">
        <v>2902</v>
      </c>
      <c r="K349" s="739" t="s">
        <v>2903</v>
      </c>
      <c r="L349" s="742">
        <v>36.270000000000003</v>
      </c>
      <c r="M349" s="742">
        <v>72.540000000000006</v>
      </c>
      <c r="N349" s="739">
        <v>2</v>
      </c>
      <c r="O349" s="743">
        <v>1</v>
      </c>
      <c r="P349" s="742"/>
      <c r="Q349" s="744">
        <v>0</v>
      </c>
      <c r="R349" s="739"/>
      <c r="S349" s="744">
        <v>0</v>
      </c>
      <c r="T349" s="743"/>
      <c r="U349" s="738">
        <v>0</v>
      </c>
    </row>
    <row r="350" spans="1:21" ht="14.4" customHeight="1" x14ac:dyDescent="0.3">
      <c r="A350" s="737">
        <v>30</v>
      </c>
      <c r="B350" s="739" t="s">
        <v>506</v>
      </c>
      <c r="C350" s="739" t="s">
        <v>2871</v>
      </c>
      <c r="D350" s="740" t="s">
        <v>3768</v>
      </c>
      <c r="E350" s="741" t="s">
        <v>2884</v>
      </c>
      <c r="F350" s="739" t="s">
        <v>2868</v>
      </c>
      <c r="G350" s="739" t="s">
        <v>2905</v>
      </c>
      <c r="H350" s="739" t="s">
        <v>507</v>
      </c>
      <c r="I350" s="739" t="s">
        <v>3092</v>
      </c>
      <c r="J350" s="739" t="s">
        <v>2907</v>
      </c>
      <c r="K350" s="739" t="s">
        <v>1860</v>
      </c>
      <c r="L350" s="742">
        <v>62.18</v>
      </c>
      <c r="M350" s="742">
        <v>62.18</v>
      </c>
      <c r="N350" s="739">
        <v>1</v>
      </c>
      <c r="O350" s="743">
        <v>0.5</v>
      </c>
      <c r="P350" s="742">
        <v>62.18</v>
      </c>
      <c r="Q350" s="744">
        <v>1</v>
      </c>
      <c r="R350" s="739">
        <v>1</v>
      </c>
      <c r="S350" s="744">
        <v>1</v>
      </c>
      <c r="T350" s="743">
        <v>0.5</v>
      </c>
      <c r="U350" s="738">
        <v>1</v>
      </c>
    </row>
    <row r="351" spans="1:21" ht="14.4" customHeight="1" x14ac:dyDescent="0.3">
      <c r="A351" s="737">
        <v>30</v>
      </c>
      <c r="B351" s="739" t="s">
        <v>506</v>
      </c>
      <c r="C351" s="739" t="s">
        <v>2871</v>
      </c>
      <c r="D351" s="740" t="s">
        <v>3768</v>
      </c>
      <c r="E351" s="741" t="s">
        <v>2884</v>
      </c>
      <c r="F351" s="739" t="s">
        <v>2868</v>
      </c>
      <c r="G351" s="739" t="s">
        <v>2912</v>
      </c>
      <c r="H351" s="739" t="s">
        <v>1843</v>
      </c>
      <c r="I351" s="739" t="s">
        <v>1250</v>
      </c>
      <c r="J351" s="739" t="s">
        <v>2100</v>
      </c>
      <c r="K351" s="739" t="s">
        <v>2101</v>
      </c>
      <c r="L351" s="742">
        <v>103.8</v>
      </c>
      <c r="M351" s="742">
        <v>103.8</v>
      </c>
      <c r="N351" s="739">
        <v>1</v>
      </c>
      <c r="O351" s="743">
        <v>0.5</v>
      </c>
      <c r="P351" s="742">
        <v>103.8</v>
      </c>
      <c r="Q351" s="744">
        <v>1</v>
      </c>
      <c r="R351" s="739">
        <v>1</v>
      </c>
      <c r="S351" s="744">
        <v>1</v>
      </c>
      <c r="T351" s="743">
        <v>0.5</v>
      </c>
      <c r="U351" s="738">
        <v>1</v>
      </c>
    </row>
    <row r="352" spans="1:21" ht="14.4" customHeight="1" x14ac:dyDescent="0.3">
      <c r="A352" s="737">
        <v>30</v>
      </c>
      <c r="B352" s="739" t="s">
        <v>506</v>
      </c>
      <c r="C352" s="739" t="s">
        <v>2871</v>
      </c>
      <c r="D352" s="740" t="s">
        <v>3768</v>
      </c>
      <c r="E352" s="741" t="s">
        <v>2884</v>
      </c>
      <c r="F352" s="739" t="s">
        <v>2868</v>
      </c>
      <c r="G352" s="739" t="s">
        <v>2914</v>
      </c>
      <c r="H352" s="739" t="s">
        <v>1843</v>
      </c>
      <c r="I352" s="739" t="s">
        <v>1905</v>
      </c>
      <c r="J352" s="739" t="s">
        <v>1906</v>
      </c>
      <c r="K352" s="739" t="s">
        <v>1377</v>
      </c>
      <c r="L352" s="742">
        <v>35.11</v>
      </c>
      <c r="M352" s="742">
        <v>35.11</v>
      </c>
      <c r="N352" s="739">
        <v>1</v>
      </c>
      <c r="O352" s="743">
        <v>0.5</v>
      </c>
      <c r="P352" s="742"/>
      <c r="Q352" s="744">
        <v>0</v>
      </c>
      <c r="R352" s="739"/>
      <c r="S352" s="744">
        <v>0</v>
      </c>
      <c r="T352" s="743"/>
      <c r="U352" s="738">
        <v>0</v>
      </c>
    </row>
    <row r="353" spans="1:21" ht="14.4" customHeight="1" x14ac:dyDescent="0.3">
      <c r="A353" s="737">
        <v>30</v>
      </c>
      <c r="B353" s="739" t="s">
        <v>506</v>
      </c>
      <c r="C353" s="739" t="s">
        <v>2871</v>
      </c>
      <c r="D353" s="740" t="s">
        <v>3768</v>
      </c>
      <c r="E353" s="741" t="s">
        <v>2884</v>
      </c>
      <c r="F353" s="739" t="s">
        <v>2868</v>
      </c>
      <c r="G353" s="739" t="s">
        <v>3096</v>
      </c>
      <c r="H353" s="739" t="s">
        <v>507</v>
      </c>
      <c r="I353" s="739" t="s">
        <v>934</v>
      </c>
      <c r="J353" s="739" t="s">
        <v>3097</v>
      </c>
      <c r="K353" s="739" t="s">
        <v>3098</v>
      </c>
      <c r="L353" s="742">
        <v>0</v>
      </c>
      <c r="M353" s="742">
        <v>0</v>
      </c>
      <c r="N353" s="739">
        <v>1</v>
      </c>
      <c r="O353" s="743">
        <v>0.5</v>
      </c>
      <c r="P353" s="742">
        <v>0</v>
      </c>
      <c r="Q353" s="744"/>
      <c r="R353" s="739">
        <v>1</v>
      </c>
      <c r="S353" s="744">
        <v>1</v>
      </c>
      <c r="T353" s="743">
        <v>0.5</v>
      </c>
      <c r="U353" s="738">
        <v>1</v>
      </c>
    </row>
    <row r="354" spans="1:21" ht="14.4" customHeight="1" x14ac:dyDescent="0.3">
      <c r="A354" s="737">
        <v>30</v>
      </c>
      <c r="B354" s="739" t="s">
        <v>506</v>
      </c>
      <c r="C354" s="739" t="s">
        <v>2871</v>
      </c>
      <c r="D354" s="740" t="s">
        <v>3768</v>
      </c>
      <c r="E354" s="741" t="s">
        <v>2884</v>
      </c>
      <c r="F354" s="739" t="s">
        <v>2868</v>
      </c>
      <c r="G354" s="739" t="s">
        <v>2915</v>
      </c>
      <c r="H354" s="739" t="s">
        <v>1843</v>
      </c>
      <c r="I354" s="739" t="s">
        <v>1854</v>
      </c>
      <c r="J354" s="739" t="s">
        <v>1855</v>
      </c>
      <c r="K354" s="739" t="s">
        <v>2854</v>
      </c>
      <c r="L354" s="742">
        <v>138.31</v>
      </c>
      <c r="M354" s="742">
        <v>138.31</v>
      </c>
      <c r="N354" s="739">
        <v>1</v>
      </c>
      <c r="O354" s="743">
        <v>0.5</v>
      </c>
      <c r="P354" s="742">
        <v>138.31</v>
      </c>
      <c r="Q354" s="744">
        <v>1</v>
      </c>
      <c r="R354" s="739">
        <v>1</v>
      </c>
      <c r="S354" s="744">
        <v>1</v>
      </c>
      <c r="T354" s="743">
        <v>0.5</v>
      </c>
      <c r="U354" s="738">
        <v>1</v>
      </c>
    </row>
    <row r="355" spans="1:21" ht="14.4" customHeight="1" x14ac:dyDescent="0.3">
      <c r="A355" s="737">
        <v>30</v>
      </c>
      <c r="B355" s="739" t="s">
        <v>506</v>
      </c>
      <c r="C355" s="739" t="s">
        <v>2871</v>
      </c>
      <c r="D355" s="740" t="s">
        <v>3768</v>
      </c>
      <c r="E355" s="741" t="s">
        <v>2884</v>
      </c>
      <c r="F355" s="739" t="s">
        <v>2868</v>
      </c>
      <c r="G355" s="739" t="s">
        <v>2916</v>
      </c>
      <c r="H355" s="739" t="s">
        <v>507</v>
      </c>
      <c r="I355" s="739" t="s">
        <v>3336</v>
      </c>
      <c r="J355" s="739" t="s">
        <v>3337</v>
      </c>
      <c r="K355" s="739" t="s">
        <v>2771</v>
      </c>
      <c r="L355" s="742">
        <v>78.33</v>
      </c>
      <c r="M355" s="742">
        <v>78.33</v>
      </c>
      <c r="N355" s="739">
        <v>1</v>
      </c>
      <c r="O355" s="743">
        <v>0.5</v>
      </c>
      <c r="P355" s="742"/>
      <c r="Q355" s="744">
        <v>0</v>
      </c>
      <c r="R355" s="739"/>
      <c r="S355" s="744">
        <v>0</v>
      </c>
      <c r="T355" s="743"/>
      <c r="U355" s="738">
        <v>0</v>
      </c>
    </row>
    <row r="356" spans="1:21" ht="14.4" customHeight="1" x14ac:dyDescent="0.3">
      <c r="A356" s="737">
        <v>30</v>
      </c>
      <c r="B356" s="739" t="s">
        <v>506</v>
      </c>
      <c r="C356" s="739" t="s">
        <v>2871</v>
      </c>
      <c r="D356" s="740" t="s">
        <v>3768</v>
      </c>
      <c r="E356" s="741" t="s">
        <v>2884</v>
      </c>
      <c r="F356" s="739" t="s">
        <v>2868</v>
      </c>
      <c r="G356" s="739" t="s">
        <v>2921</v>
      </c>
      <c r="H356" s="739" t="s">
        <v>507</v>
      </c>
      <c r="I356" s="739" t="s">
        <v>715</v>
      </c>
      <c r="J356" s="739" t="s">
        <v>716</v>
      </c>
      <c r="K356" s="739" t="s">
        <v>2922</v>
      </c>
      <c r="L356" s="742">
        <v>91.11</v>
      </c>
      <c r="M356" s="742">
        <v>364.44</v>
      </c>
      <c r="N356" s="739">
        <v>4</v>
      </c>
      <c r="O356" s="743">
        <v>1.5</v>
      </c>
      <c r="P356" s="742">
        <v>273.33</v>
      </c>
      <c r="Q356" s="744">
        <v>0.75</v>
      </c>
      <c r="R356" s="739">
        <v>3</v>
      </c>
      <c r="S356" s="744">
        <v>0.75</v>
      </c>
      <c r="T356" s="743">
        <v>1</v>
      </c>
      <c r="U356" s="738">
        <v>0.66666666666666663</v>
      </c>
    </row>
    <row r="357" spans="1:21" ht="14.4" customHeight="1" x14ac:dyDescent="0.3">
      <c r="A357" s="737">
        <v>30</v>
      </c>
      <c r="B357" s="739" t="s">
        <v>506</v>
      </c>
      <c r="C357" s="739" t="s">
        <v>2871</v>
      </c>
      <c r="D357" s="740" t="s">
        <v>3768</v>
      </c>
      <c r="E357" s="741" t="s">
        <v>2884</v>
      </c>
      <c r="F357" s="739" t="s">
        <v>2868</v>
      </c>
      <c r="G357" s="739" t="s">
        <v>2921</v>
      </c>
      <c r="H357" s="739" t="s">
        <v>507</v>
      </c>
      <c r="I357" s="739" t="s">
        <v>3338</v>
      </c>
      <c r="J357" s="739" t="s">
        <v>716</v>
      </c>
      <c r="K357" s="739" t="s">
        <v>2922</v>
      </c>
      <c r="L357" s="742">
        <v>91.11</v>
      </c>
      <c r="M357" s="742">
        <v>182.22</v>
      </c>
      <c r="N357" s="739">
        <v>2</v>
      </c>
      <c r="O357" s="743">
        <v>0.5</v>
      </c>
      <c r="P357" s="742"/>
      <c r="Q357" s="744">
        <v>0</v>
      </c>
      <c r="R357" s="739"/>
      <c r="S357" s="744">
        <v>0</v>
      </c>
      <c r="T357" s="743"/>
      <c r="U357" s="738">
        <v>0</v>
      </c>
    </row>
    <row r="358" spans="1:21" ht="14.4" customHeight="1" x14ac:dyDescent="0.3">
      <c r="A358" s="737">
        <v>30</v>
      </c>
      <c r="B358" s="739" t="s">
        <v>506</v>
      </c>
      <c r="C358" s="739" t="s">
        <v>2871</v>
      </c>
      <c r="D358" s="740" t="s">
        <v>3768</v>
      </c>
      <c r="E358" s="741" t="s">
        <v>2884</v>
      </c>
      <c r="F358" s="739" t="s">
        <v>2868</v>
      </c>
      <c r="G358" s="739" t="s">
        <v>2891</v>
      </c>
      <c r="H358" s="739" t="s">
        <v>507</v>
      </c>
      <c r="I358" s="739" t="s">
        <v>997</v>
      </c>
      <c r="J358" s="739" t="s">
        <v>2893</v>
      </c>
      <c r="K358" s="739" t="s">
        <v>2943</v>
      </c>
      <c r="L358" s="742">
        <v>63.7</v>
      </c>
      <c r="M358" s="742">
        <v>191.10000000000002</v>
      </c>
      <c r="N358" s="739">
        <v>3</v>
      </c>
      <c r="O358" s="743">
        <v>1.5</v>
      </c>
      <c r="P358" s="742">
        <v>63.7</v>
      </c>
      <c r="Q358" s="744">
        <v>0.33333333333333331</v>
      </c>
      <c r="R358" s="739">
        <v>1</v>
      </c>
      <c r="S358" s="744">
        <v>0.33333333333333331</v>
      </c>
      <c r="T358" s="743">
        <v>0.5</v>
      </c>
      <c r="U358" s="738">
        <v>0.33333333333333331</v>
      </c>
    </row>
    <row r="359" spans="1:21" ht="14.4" customHeight="1" x14ac:dyDescent="0.3">
      <c r="A359" s="737">
        <v>30</v>
      </c>
      <c r="B359" s="739" t="s">
        <v>506</v>
      </c>
      <c r="C359" s="739" t="s">
        <v>2871</v>
      </c>
      <c r="D359" s="740" t="s">
        <v>3768</v>
      </c>
      <c r="E359" s="741" t="s">
        <v>2884</v>
      </c>
      <c r="F359" s="739" t="s">
        <v>2868</v>
      </c>
      <c r="G359" s="739" t="s">
        <v>3339</v>
      </c>
      <c r="H359" s="739" t="s">
        <v>507</v>
      </c>
      <c r="I359" s="739" t="s">
        <v>887</v>
      </c>
      <c r="J359" s="739" t="s">
        <v>888</v>
      </c>
      <c r="K359" s="739" t="s">
        <v>3340</v>
      </c>
      <c r="L359" s="742">
        <v>107.27</v>
      </c>
      <c r="M359" s="742">
        <v>214.54</v>
      </c>
      <c r="N359" s="739">
        <v>2</v>
      </c>
      <c r="O359" s="743">
        <v>0.5</v>
      </c>
      <c r="P359" s="742">
        <v>214.54</v>
      </c>
      <c r="Q359" s="744">
        <v>1</v>
      </c>
      <c r="R359" s="739">
        <v>2</v>
      </c>
      <c r="S359" s="744">
        <v>1</v>
      </c>
      <c r="T359" s="743">
        <v>0.5</v>
      </c>
      <c r="U359" s="738">
        <v>1</v>
      </c>
    </row>
    <row r="360" spans="1:21" ht="14.4" customHeight="1" x14ac:dyDescent="0.3">
      <c r="A360" s="737">
        <v>30</v>
      </c>
      <c r="B360" s="739" t="s">
        <v>506</v>
      </c>
      <c r="C360" s="739" t="s">
        <v>2871</v>
      </c>
      <c r="D360" s="740" t="s">
        <v>3768</v>
      </c>
      <c r="E360" s="741" t="s">
        <v>2884</v>
      </c>
      <c r="F360" s="739" t="s">
        <v>2868</v>
      </c>
      <c r="G360" s="739" t="s">
        <v>2947</v>
      </c>
      <c r="H360" s="739" t="s">
        <v>507</v>
      </c>
      <c r="I360" s="739" t="s">
        <v>1049</v>
      </c>
      <c r="J360" s="739" t="s">
        <v>1050</v>
      </c>
      <c r="K360" s="739" t="s">
        <v>1051</v>
      </c>
      <c r="L360" s="742">
        <v>33</v>
      </c>
      <c r="M360" s="742">
        <v>33</v>
      </c>
      <c r="N360" s="739">
        <v>1</v>
      </c>
      <c r="O360" s="743">
        <v>0.5</v>
      </c>
      <c r="P360" s="742">
        <v>33</v>
      </c>
      <c r="Q360" s="744">
        <v>1</v>
      </c>
      <c r="R360" s="739">
        <v>1</v>
      </c>
      <c r="S360" s="744">
        <v>1</v>
      </c>
      <c r="T360" s="743">
        <v>0.5</v>
      </c>
      <c r="U360" s="738">
        <v>1</v>
      </c>
    </row>
    <row r="361" spans="1:21" ht="14.4" customHeight="1" x14ac:dyDescent="0.3">
      <c r="A361" s="737">
        <v>30</v>
      </c>
      <c r="B361" s="739" t="s">
        <v>506</v>
      </c>
      <c r="C361" s="739" t="s">
        <v>2871</v>
      </c>
      <c r="D361" s="740" t="s">
        <v>3768</v>
      </c>
      <c r="E361" s="741" t="s">
        <v>2884</v>
      </c>
      <c r="F361" s="739" t="s">
        <v>2868</v>
      </c>
      <c r="G361" s="739" t="s">
        <v>3124</v>
      </c>
      <c r="H361" s="739" t="s">
        <v>507</v>
      </c>
      <c r="I361" s="739" t="s">
        <v>3125</v>
      </c>
      <c r="J361" s="739" t="s">
        <v>3126</v>
      </c>
      <c r="K361" s="739" t="s">
        <v>3127</v>
      </c>
      <c r="L361" s="742">
        <v>31.09</v>
      </c>
      <c r="M361" s="742">
        <v>31.09</v>
      </c>
      <c r="N361" s="739">
        <v>1</v>
      </c>
      <c r="O361" s="743">
        <v>0.5</v>
      </c>
      <c r="P361" s="742"/>
      <c r="Q361" s="744">
        <v>0</v>
      </c>
      <c r="R361" s="739"/>
      <c r="S361" s="744">
        <v>0</v>
      </c>
      <c r="T361" s="743"/>
      <c r="U361" s="738">
        <v>0</v>
      </c>
    </row>
    <row r="362" spans="1:21" ht="14.4" customHeight="1" x14ac:dyDescent="0.3">
      <c r="A362" s="737">
        <v>30</v>
      </c>
      <c r="B362" s="739" t="s">
        <v>506</v>
      </c>
      <c r="C362" s="739" t="s">
        <v>2871</v>
      </c>
      <c r="D362" s="740" t="s">
        <v>3768</v>
      </c>
      <c r="E362" s="741" t="s">
        <v>2884</v>
      </c>
      <c r="F362" s="739" t="s">
        <v>2868</v>
      </c>
      <c r="G362" s="739" t="s">
        <v>2968</v>
      </c>
      <c r="H362" s="739" t="s">
        <v>507</v>
      </c>
      <c r="I362" s="739" t="s">
        <v>723</v>
      </c>
      <c r="J362" s="739" t="s">
        <v>2969</v>
      </c>
      <c r="K362" s="739" t="s">
        <v>2970</v>
      </c>
      <c r="L362" s="742">
        <v>23.61</v>
      </c>
      <c r="M362" s="742">
        <v>23.61</v>
      </c>
      <c r="N362" s="739">
        <v>1</v>
      </c>
      <c r="O362" s="743">
        <v>0.5</v>
      </c>
      <c r="P362" s="742">
        <v>23.61</v>
      </c>
      <c r="Q362" s="744">
        <v>1</v>
      </c>
      <c r="R362" s="739">
        <v>1</v>
      </c>
      <c r="S362" s="744">
        <v>1</v>
      </c>
      <c r="T362" s="743">
        <v>0.5</v>
      </c>
      <c r="U362" s="738">
        <v>1</v>
      </c>
    </row>
    <row r="363" spans="1:21" ht="14.4" customHeight="1" x14ac:dyDescent="0.3">
      <c r="A363" s="737">
        <v>30</v>
      </c>
      <c r="B363" s="739" t="s">
        <v>506</v>
      </c>
      <c r="C363" s="739" t="s">
        <v>2871</v>
      </c>
      <c r="D363" s="740" t="s">
        <v>3768</v>
      </c>
      <c r="E363" s="741" t="s">
        <v>2884</v>
      </c>
      <c r="F363" s="739" t="s">
        <v>2868</v>
      </c>
      <c r="G363" s="739" t="s">
        <v>2974</v>
      </c>
      <c r="H363" s="739" t="s">
        <v>507</v>
      </c>
      <c r="I363" s="739" t="s">
        <v>3131</v>
      </c>
      <c r="J363" s="739" t="s">
        <v>1070</v>
      </c>
      <c r="K363" s="739" t="s">
        <v>3118</v>
      </c>
      <c r="L363" s="742">
        <v>26.37</v>
      </c>
      <c r="M363" s="742">
        <v>26.37</v>
      </c>
      <c r="N363" s="739">
        <v>1</v>
      </c>
      <c r="O363" s="743">
        <v>0.5</v>
      </c>
      <c r="P363" s="742"/>
      <c r="Q363" s="744">
        <v>0</v>
      </c>
      <c r="R363" s="739"/>
      <c r="S363" s="744">
        <v>0</v>
      </c>
      <c r="T363" s="743"/>
      <c r="U363" s="738">
        <v>0</v>
      </c>
    </row>
    <row r="364" spans="1:21" ht="14.4" customHeight="1" x14ac:dyDescent="0.3">
      <c r="A364" s="737">
        <v>30</v>
      </c>
      <c r="B364" s="739" t="s">
        <v>506</v>
      </c>
      <c r="C364" s="739" t="s">
        <v>2871</v>
      </c>
      <c r="D364" s="740" t="s">
        <v>3768</v>
      </c>
      <c r="E364" s="741" t="s">
        <v>2884</v>
      </c>
      <c r="F364" s="739" t="s">
        <v>2868</v>
      </c>
      <c r="G364" s="739" t="s">
        <v>2974</v>
      </c>
      <c r="H364" s="739" t="s">
        <v>507</v>
      </c>
      <c r="I364" s="739" t="s">
        <v>1182</v>
      </c>
      <c r="J364" s="739" t="s">
        <v>880</v>
      </c>
      <c r="K364" s="739" t="s">
        <v>1183</v>
      </c>
      <c r="L364" s="742">
        <v>0</v>
      </c>
      <c r="M364" s="742">
        <v>0</v>
      </c>
      <c r="N364" s="739">
        <v>1</v>
      </c>
      <c r="O364" s="743">
        <v>0.5</v>
      </c>
      <c r="P364" s="742"/>
      <c r="Q364" s="744"/>
      <c r="R364" s="739"/>
      <c r="S364" s="744">
        <v>0</v>
      </c>
      <c r="T364" s="743"/>
      <c r="U364" s="738">
        <v>0</v>
      </c>
    </row>
    <row r="365" spans="1:21" ht="14.4" customHeight="1" x14ac:dyDescent="0.3">
      <c r="A365" s="737">
        <v>30</v>
      </c>
      <c r="B365" s="739" t="s">
        <v>506</v>
      </c>
      <c r="C365" s="739" t="s">
        <v>2871</v>
      </c>
      <c r="D365" s="740" t="s">
        <v>3768</v>
      </c>
      <c r="E365" s="741" t="s">
        <v>2884</v>
      </c>
      <c r="F365" s="739" t="s">
        <v>2868</v>
      </c>
      <c r="G365" s="739" t="s">
        <v>2974</v>
      </c>
      <c r="H365" s="739" t="s">
        <v>507</v>
      </c>
      <c r="I365" s="739" t="s">
        <v>2977</v>
      </c>
      <c r="J365" s="739" t="s">
        <v>1070</v>
      </c>
      <c r="K365" s="739" t="s">
        <v>800</v>
      </c>
      <c r="L365" s="742">
        <v>10.55</v>
      </c>
      <c r="M365" s="742">
        <v>10.55</v>
      </c>
      <c r="N365" s="739">
        <v>1</v>
      </c>
      <c r="O365" s="743">
        <v>0.5</v>
      </c>
      <c r="P365" s="742"/>
      <c r="Q365" s="744">
        <v>0</v>
      </c>
      <c r="R365" s="739"/>
      <c r="S365" s="744">
        <v>0</v>
      </c>
      <c r="T365" s="743"/>
      <c r="U365" s="738">
        <v>0</v>
      </c>
    </row>
    <row r="366" spans="1:21" ht="14.4" customHeight="1" x14ac:dyDescent="0.3">
      <c r="A366" s="737">
        <v>30</v>
      </c>
      <c r="B366" s="739" t="s">
        <v>506</v>
      </c>
      <c r="C366" s="739" t="s">
        <v>2871</v>
      </c>
      <c r="D366" s="740" t="s">
        <v>3768</v>
      </c>
      <c r="E366" s="741" t="s">
        <v>2884</v>
      </c>
      <c r="F366" s="739" t="s">
        <v>2868</v>
      </c>
      <c r="G366" s="739" t="s">
        <v>2980</v>
      </c>
      <c r="H366" s="739" t="s">
        <v>507</v>
      </c>
      <c r="I366" s="739" t="s">
        <v>894</v>
      </c>
      <c r="J366" s="739" t="s">
        <v>2981</v>
      </c>
      <c r="K366" s="739" t="s">
        <v>2982</v>
      </c>
      <c r="L366" s="742">
        <v>88.76</v>
      </c>
      <c r="M366" s="742">
        <v>88.76</v>
      </c>
      <c r="N366" s="739">
        <v>1</v>
      </c>
      <c r="O366" s="743">
        <v>0.5</v>
      </c>
      <c r="P366" s="742"/>
      <c r="Q366" s="744">
        <v>0</v>
      </c>
      <c r="R366" s="739"/>
      <c r="S366" s="744">
        <v>0</v>
      </c>
      <c r="T366" s="743"/>
      <c r="U366" s="738">
        <v>0</v>
      </c>
    </row>
    <row r="367" spans="1:21" ht="14.4" customHeight="1" x14ac:dyDescent="0.3">
      <c r="A367" s="737">
        <v>30</v>
      </c>
      <c r="B367" s="739" t="s">
        <v>506</v>
      </c>
      <c r="C367" s="739" t="s">
        <v>2871</v>
      </c>
      <c r="D367" s="740" t="s">
        <v>3768</v>
      </c>
      <c r="E367" s="741" t="s">
        <v>2884</v>
      </c>
      <c r="F367" s="739" t="s">
        <v>2868</v>
      </c>
      <c r="G367" s="739" t="s">
        <v>3235</v>
      </c>
      <c r="H367" s="739" t="s">
        <v>507</v>
      </c>
      <c r="I367" s="739" t="s">
        <v>1802</v>
      </c>
      <c r="J367" s="739" t="s">
        <v>712</v>
      </c>
      <c r="K367" s="739" t="s">
        <v>1790</v>
      </c>
      <c r="L367" s="742">
        <v>0</v>
      </c>
      <c r="M367" s="742">
        <v>0</v>
      </c>
      <c r="N367" s="739">
        <v>1</v>
      </c>
      <c r="O367" s="743">
        <v>0.5</v>
      </c>
      <c r="P367" s="742"/>
      <c r="Q367" s="744"/>
      <c r="R367" s="739"/>
      <c r="S367" s="744">
        <v>0</v>
      </c>
      <c r="T367" s="743"/>
      <c r="U367" s="738">
        <v>0</v>
      </c>
    </row>
    <row r="368" spans="1:21" ht="14.4" customHeight="1" x14ac:dyDescent="0.3">
      <c r="A368" s="737">
        <v>30</v>
      </c>
      <c r="B368" s="739" t="s">
        <v>506</v>
      </c>
      <c r="C368" s="739" t="s">
        <v>2871</v>
      </c>
      <c r="D368" s="740" t="s">
        <v>3768</v>
      </c>
      <c r="E368" s="741" t="s">
        <v>2884</v>
      </c>
      <c r="F368" s="739" t="s">
        <v>2868</v>
      </c>
      <c r="G368" s="739" t="s">
        <v>2984</v>
      </c>
      <c r="H368" s="739" t="s">
        <v>507</v>
      </c>
      <c r="I368" s="739" t="s">
        <v>3341</v>
      </c>
      <c r="J368" s="739" t="s">
        <v>3342</v>
      </c>
      <c r="K368" s="739" t="s">
        <v>3343</v>
      </c>
      <c r="L368" s="742">
        <v>0</v>
      </c>
      <c r="M368" s="742">
        <v>0</v>
      </c>
      <c r="N368" s="739">
        <v>3</v>
      </c>
      <c r="O368" s="743">
        <v>0.5</v>
      </c>
      <c r="P368" s="742"/>
      <c r="Q368" s="744"/>
      <c r="R368" s="739"/>
      <c r="S368" s="744">
        <v>0</v>
      </c>
      <c r="T368" s="743"/>
      <c r="U368" s="738">
        <v>0</v>
      </c>
    </row>
    <row r="369" spans="1:21" ht="14.4" customHeight="1" x14ac:dyDescent="0.3">
      <c r="A369" s="737">
        <v>30</v>
      </c>
      <c r="B369" s="739" t="s">
        <v>506</v>
      </c>
      <c r="C369" s="739" t="s">
        <v>2871</v>
      </c>
      <c r="D369" s="740" t="s">
        <v>3768</v>
      </c>
      <c r="E369" s="741" t="s">
        <v>2884</v>
      </c>
      <c r="F369" s="739" t="s">
        <v>2868</v>
      </c>
      <c r="G369" s="739" t="s">
        <v>2988</v>
      </c>
      <c r="H369" s="739" t="s">
        <v>507</v>
      </c>
      <c r="I369" s="739" t="s">
        <v>2989</v>
      </c>
      <c r="J369" s="739" t="s">
        <v>1404</v>
      </c>
      <c r="K369" s="739" t="s">
        <v>2990</v>
      </c>
      <c r="L369" s="742">
        <v>0</v>
      </c>
      <c r="M369" s="742">
        <v>0</v>
      </c>
      <c r="N369" s="739">
        <v>2</v>
      </c>
      <c r="O369" s="743">
        <v>0.5</v>
      </c>
      <c r="P369" s="742"/>
      <c r="Q369" s="744"/>
      <c r="R369" s="739"/>
      <c r="S369" s="744">
        <v>0</v>
      </c>
      <c r="T369" s="743"/>
      <c r="U369" s="738">
        <v>0</v>
      </c>
    </row>
    <row r="370" spans="1:21" ht="14.4" customHeight="1" x14ac:dyDescent="0.3">
      <c r="A370" s="737">
        <v>30</v>
      </c>
      <c r="B370" s="739" t="s">
        <v>506</v>
      </c>
      <c r="C370" s="739" t="s">
        <v>2871</v>
      </c>
      <c r="D370" s="740" t="s">
        <v>3768</v>
      </c>
      <c r="E370" s="741" t="s">
        <v>2884</v>
      </c>
      <c r="F370" s="739" t="s">
        <v>2868</v>
      </c>
      <c r="G370" s="739" t="s">
        <v>2991</v>
      </c>
      <c r="H370" s="739" t="s">
        <v>1843</v>
      </c>
      <c r="I370" s="739" t="s">
        <v>3245</v>
      </c>
      <c r="J370" s="739" t="s">
        <v>3246</v>
      </c>
      <c r="K370" s="739" t="s">
        <v>3247</v>
      </c>
      <c r="L370" s="742">
        <v>79.03</v>
      </c>
      <c r="M370" s="742">
        <v>79.03</v>
      </c>
      <c r="N370" s="739">
        <v>1</v>
      </c>
      <c r="O370" s="743">
        <v>0.5</v>
      </c>
      <c r="P370" s="742">
        <v>79.03</v>
      </c>
      <c r="Q370" s="744">
        <v>1</v>
      </c>
      <c r="R370" s="739">
        <v>1</v>
      </c>
      <c r="S370" s="744">
        <v>1</v>
      </c>
      <c r="T370" s="743">
        <v>0.5</v>
      </c>
      <c r="U370" s="738">
        <v>1</v>
      </c>
    </row>
    <row r="371" spans="1:21" ht="14.4" customHeight="1" x14ac:dyDescent="0.3">
      <c r="A371" s="737">
        <v>30</v>
      </c>
      <c r="B371" s="739" t="s">
        <v>506</v>
      </c>
      <c r="C371" s="739" t="s">
        <v>2871</v>
      </c>
      <c r="D371" s="740" t="s">
        <v>3768</v>
      </c>
      <c r="E371" s="741" t="s">
        <v>2884</v>
      </c>
      <c r="F371" s="739" t="s">
        <v>2868</v>
      </c>
      <c r="G371" s="739" t="s">
        <v>2991</v>
      </c>
      <c r="H371" s="739" t="s">
        <v>1843</v>
      </c>
      <c r="I371" s="739" t="s">
        <v>2074</v>
      </c>
      <c r="J371" s="739" t="s">
        <v>2757</v>
      </c>
      <c r="K371" s="739" t="s">
        <v>2758</v>
      </c>
      <c r="L371" s="742">
        <v>46.07</v>
      </c>
      <c r="M371" s="742">
        <v>46.07</v>
      </c>
      <c r="N371" s="739">
        <v>1</v>
      </c>
      <c r="O371" s="743">
        <v>0.5</v>
      </c>
      <c r="P371" s="742">
        <v>46.07</v>
      </c>
      <c r="Q371" s="744">
        <v>1</v>
      </c>
      <c r="R371" s="739">
        <v>1</v>
      </c>
      <c r="S371" s="744">
        <v>1</v>
      </c>
      <c r="T371" s="743">
        <v>0.5</v>
      </c>
      <c r="U371" s="738">
        <v>1</v>
      </c>
    </row>
    <row r="372" spans="1:21" ht="14.4" customHeight="1" x14ac:dyDescent="0.3">
      <c r="A372" s="737">
        <v>30</v>
      </c>
      <c r="B372" s="739" t="s">
        <v>506</v>
      </c>
      <c r="C372" s="739" t="s">
        <v>2871</v>
      </c>
      <c r="D372" s="740" t="s">
        <v>3768</v>
      </c>
      <c r="E372" s="741" t="s">
        <v>2884</v>
      </c>
      <c r="F372" s="739" t="s">
        <v>2868</v>
      </c>
      <c r="G372" s="739" t="s">
        <v>2991</v>
      </c>
      <c r="H372" s="739" t="s">
        <v>1843</v>
      </c>
      <c r="I372" s="739" t="s">
        <v>2230</v>
      </c>
      <c r="J372" s="739" t="s">
        <v>2231</v>
      </c>
      <c r="K372" s="739" t="s">
        <v>2232</v>
      </c>
      <c r="L372" s="742">
        <v>46.07</v>
      </c>
      <c r="M372" s="742">
        <v>46.07</v>
      </c>
      <c r="N372" s="739">
        <v>1</v>
      </c>
      <c r="O372" s="743">
        <v>0.5</v>
      </c>
      <c r="P372" s="742">
        <v>46.07</v>
      </c>
      <c r="Q372" s="744">
        <v>1</v>
      </c>
      <c r="R372" s="739">
        <v>1</v>
      </c>
      <c r="S372" s="744">
        <v>1</v>
      </c>
      <c r="T372" s="743">
        <v>0.5</v>
      </c>
      <c r="U372" s="738">
        <v>1</v>
      </c>
    </row>
    <row r="373" spans="1:21" ht="14.4" customHeight="1" x14ac:dyDescent="0.3">
      <c r="A373" s="737">
        <v>30</v>
      </c>
      <c r="B373" s="739" t="s">
        <v>506</v>
      </c>
      <c r="C373" s="739" t="s">
        <v>2871</v>
      </c>
      <c r="D373" s="740" t="s">
        <v>3768</v>
      </c>
      <c r="E373" s="741" t="s">
        <v>2884</v>
      </c>
      <c r="F373" s="739" t="s">
        <v>2868</v>
      </c>
      <c r="G373" s="739" t="s">
        <v>2996</v>
      </c>
      <c r="H373" s="739" t="s">
        <v>1843</v>
      </c>
      <c r="I373" s="739" t="s">
        <v>2997</v>
      </c>
      <c r="J373" s="739" t="s">
        <v>2009</v>
      </c>
      <c r="K373" s="739" t="s">
        <v>2998</v>
      </c>
      <c r="L373" s="742">
        <v>54.98</v>
      </c>
      <c r="M373" s="742">
        <v>54.98</v>
      </c>
      <c r="N373" s="739">
        <v>1</v>
      </c>
      <c r="O373" s="743">
        <v>0.5</v>
      </c>
      <c r="P373" s="742">
        <v>54.98</v>
      </c>
      <c r="Q373" s="744">
        <v>1</v>
      </c>
      <c r="R373" s="739">
        <v>1</v>
      </c>
      <c r="S373" s="744">
        <v>1</v>
      </c>
      <c r="T373" s="743">
        <v>0.5</v>
      </c>
      <c r="U373" s="738">
        <v>1</v>
      </c>
    </row>
    <row r="374" spans="1:21" ht="14.4" customHeight="1" x14ac:dyDescent="0.3">
      <c r="A374" s="737">
        <v>30</v>
      </c>
      <c r="B374" s="739" t="s">
        <v>506</v>
      </c>
      <c r="C374" s="739" t="s">
        <v>2871</v>
      </c>
      <c r="D374" s="740" t="s">
        <v>3768</v>
      </c>
      <c r="E374" s="741" t="s">
        <v>2884</v>
      </c>
      <c r="F374" s="739" t="s">
        <v>2868</v>
      </c>
      <c r="G374" s="739" t="s">
        <v>2999</v>
      </c>
      <c r="H374" s="739" t="s">
        <v>1843</v>
      </c>
      <c r="I374" s="739" t="s">
        <v>3000</v>
      </c>
      <c r="J374" s="739" t="s">
        <v>3001</v>
      </c>
      <c r="K374" s="739" t="s">
        <v>1232</v>
      </c>
      <c r="L374" s="742">
        <v>48.56</v>
      </c>
      <c r="M374" s="742">
        <v>97.12</v>
      </c>
      <c r="N374" s="739">
        <v>2</v>
      </c>
      <c r="O374" s="743">
        <v>1</v>
      </c>
      <c r="P374" s="742">
        <v>48.56</v>
      </c>
      <c r="Q374" s="744">
        <v>0.5</v>
      </c>
      <c r="R374" s="739">
        <v>1</v>
      </c>
      <c r="S374" s="744">
        <v>0.5</v>
      </c>
      <c r="T374" s="743">
        <v>0.5</v>
      </c>
      <c r="U374" s="738">
        <v>0.5</v>
      </c>
    </row>
    <row r="375" spans="1:21" ht="14.4" customHeight="1" x14ac:dyDescent="0.3">
      <c r="A375" s="737">
        <v>30</v>
      </c>
      <c r="B375" s="739" t="s">
        <v>506</v>
      </c>
      <c r="C375" s="739" t="s">
        <v>2871</v>
      </c>
      <c r="D375" s="740" t="s">
        <v>3768</v>
      </c>
      <c r="E375" s="741" t="s">
        <v>2884</v>
      </c>
      <c r="F375" s="739" t="s">
        <v>2868</v>
      </c>
      <c r="G375" s="739" t="s">
        <v>3015</v>
      </c>
      <c r="H375" s="739" t="s">
        <v>507</v>
      </c>
      <c r="I375" s="739" t="s">
        <v>3145</v>
      </c>
      <c r="J375" s="739" t="s">
        <v>1825</v>
      </c>
      <c r="K375" s="739" t="s">
        <v>1826</v>
      </c>
      <c r="L375" s="742">
        <v>27.5</v>
      </c>
      <c r="M375" s="742">
        <v>27.5</v>
      </c>
      <c r="N375" s="739">
        <v>1</v>
      </c>
      <c r="O375" s="743">
        <v>0.5</v>
      </c>
      <c r="P375" s="742">
        <v>27.5</v>
      </c>
      <c r="Q375" s="744">
        <v>1</v>
      </c>
      <c r="R375" s="739">
        <v>1</v>
      </c>
      <c r="S375" s="744">
        <v>1</v>
      </c>
      <c r="T375" s="743">
        <v>0.5</v>
      </c>
      <c r="U375" s="738">
        <v>1</v>
      </c>
    </row>
    <row r="376" spans="1:21" ht="14.4" customHeight="1" x14ac:dyDescent="0.3">
      <c r="A376" s="737">
        <v>30</v>
      </c>
      <c r="B376" s="739" t="s">
        <v>506</v>
      </c>
      <c r="C376" s="739" t="s">
        <v>2871</v>
      </c>
      <c r="D376" s="740" t="s">
        <v>3768</v>
      </c>
      <c r="E376" s="741" t="s">
        <v>2884</v>
      </c>
      <c r="F376" s="739" t="s">
        <v>2868</v>
      </c>
      <c r="G376" s="739" t="s">
        <v>3029</v>
      </c>
      <c r="H376" s="739" t="s">
        <v>1843</v>
      </c>
      <c r="I376" s="739" t="s">
        <v>2052</v>
      </c>
      <c r="J376" s="739" t="s">
        <v>2716</v>
      </c>
      <c r="K376" s="739" t="s">
        <v>2717</v>
      </c>
      <c r="L376" s="742">
        <v>105.46</v>
      </c>
      <c r="M376" s="742">
        <v>105.46</v>
      </c>
      <c r="N376" s="739">
        <v>1</v>
      </c>
      <c r="O376" s="743">
        <v>0.5</v>
      </c>
      <c r="P376" s="742">
        <v>105.46</v>
      </c>
      <c r="Q376" s="744">
        <v>1</v>
      </c>
      <c r="R376" s="739">
        <v>1</v>
      </c>
      <c r="S376" s="744">
        <v>1</v>
      </c>
      <c r="T376" s="743">
        <v>0.5</v>
      </c>
      <c r="U376" s="738">
        <v>1</v>
      </c>
    </row>
    <row r="377" spans="1:21" ht="14.4" customHeight="1" x14ac:dyDescent="0.3">
      <c r="A377" s="737">
        <v>30</v>
      </c>
      <c r="B377" s="739" t="s">
        <v>506</v>
      </c>
      <c r="C377" s="739" t="s">
        <v>2871</v>
      </c>
      <c r="D377" s="740" t="s">
        <v>3768</v>
      </c>
      <c r="E377" s="741" t="s">
        <v>2884</v>
      </c>
      <c r="F377" s="739" t="s">
        <v>2868</v>
      </c>
      <c r="G377" s="739" t="s">
        <v>3147</v>
      </c>
      <c r="H377" s="739" t="s">
        <v>507</v>
      </c>
      <c r="I377" s="739" t="s">
        <v>3344</v>
      </c>
      <c r="J377" s="739" t="s">
        <v>1762</v>
      </c>
      <c r="K377" s="739" t="s">
        <v>3345</v>
      </c>
      <c r="L377" s="742">
        <v>374.79</v>
      </c>
      <c r="M377" s="742">
        <v>374.79</v>
      </c>
      <c r="N377" s="739">
        <v>1</v>
      </c>
      <c r="O377" s="743">
        <v>0.5</v>
      </c>
      <c r="P377" s="742"/>
      <c r="Q377" s="744">
        <v>0</v>
      </c>
      <c r="R377" s="739"/>
      <c r="S377" s="744">
        <v>0</v>
      </c>
      <c r="T377" s="743"/>
      <c r="U377" s="738">
        <v>0</v>
      </c>
    </row>
    <row r="378" spans="1:21" ht="14.4" customHeight="1" x14ac:dyDescent="0.3">
      <c r="A378" s="737">
        <v>30</v>
      </c>
      <c r="B378" s="739" t="s">
        <v>506</v>
      </c>
      <c r="C378" s="739" t="s">
        <v>2871</v>
      </c>
      <c r="D378" s="740" t="s">
        <v>3768</v>
      </c>
      <c r="E378" s="741" t="s">
        <v>2884</v>
      </c>
      <c r="F378" s="739" t="s">
        <v>2868</v>
      </c>
      <c r="G378" s="739" t="s">
        <v>3030</v>
      </c>
      <c r="H378" s="739" t="s">
        <v>1843</v>
      </c>
      <c r="I378" s="739" t="s">
        <v>3031</v>
      </c>
      <c r="J378" s="739" t="s">
        <v>1882</v>
      </c>
      <c r="K378" s="739" t="s">
        <v>2706</v>
      </c>
      <c r="L378" s="742">
        <v>543.39</v>
      </c>
      <c r="M378" s="742">
        <v>2173.56</v>
      </c>
      <c r="N378" s="739">
        <v>4</v>
      </c>
      <c r="O378" s="743">
        <v>1</v>
      </c>
      <c r="P378" s="742"/>
      <c r="Q378" s="744">
        <v>0</v>
      </c>
      <c r="R378" s="739"/>
      <c r="S378" s="744">
        <v>0</v>
      </c>
      <c r="T378" s="743"/>
      <c r="U378" s="738">
        <v>0</v>
      </c>
    </row>
    <row r="379" spans="1:21" ht="14.4" customHeight="1" x14ac:dyDescent="0.3">
      <c r="A379" s="737">
        <v>30</v>
      </c>
      <c r="B379" s="739" t="s">
        <v>506</v>
      </c>
      <c r="C379" s="739" t="s">
        <v>2871</v>
      </c>
      <c r="D379" s="740" t="s">
        <v>3768</v>
      </c>
      <c r="E379" s="741" t="s">
        <v>2884</v>
      </c>
      <c r="F379" s="739" t="s">
        <v>2868</v>
      </c>
      <c r="G379" s="739" t="s">
        <v>3030</v>
      </c>
      <c r="H379" s="739" t="s">
        <v>1843</v>
      </c>
      <c r="I379" s="739" t="s">
        <v>3346</v>
      </c>
      <c r="J379" s="739" t="s">
        <v>1951</v>
      </c>
      <c r="K379" s="739" t="s">
        <v>2703</v>
      </c>
      <c r="L379" s="742">
        <v>1385.62</v>
      </c>
      <c r="M379" s="742">
        <v>2771.24</v>
      </c>
      <c r="N379" s="739">
        <v>2</v>
      </c>
      <c r="O379" s="743">
        <v>0.5</v>
      </c>
      <c r="P379" s="742">
        <v>2771.24</v>
      </c>
      <c r="Q379" s="744">
        <v>1</v>
      </c>
      <c r="R379" s="739">
        <v>2</v>
      </c>
      <c r="S379" s="744">
        <v>1</v>
      </c>
      <c r="T379" s="743">
        <v>0.5</v>
      </c>
      <c r="U379" s="738">
        <v>1</v>
      </c>
    </row>
    <row r="380" spans="1:21" ht="14.4" customHeight="1" x14ac:dyDescent="0.3">
      <c r="A380" s="737">
        <v>30</v>
      </c>
      <c r="B380" s="739" t="s">
        <v>506</v>
      </c>
      <c r="C380" s="739" t="s">
        <v>2871</v>
      </c>
      <c r="D380" s="740" t="s">
        <v>3768</v>
      </c>
      <c r="E380" s="741" t="s">
        <v>2884</v>
      </c>
      <c r="F380" s="739" t="s">
        <v>2868</v>
      </c>
      <c r="G380" s="739" t="s">
        <v>3161</v>
      </c>
      <c r="H380" s="739" t="s">
        <v>507</v>
      </c>
      <c r="I380" s="739" t="s">
        <v>3165</v>
      </c>
      <c r="J380" s="739" t="s">
        <v>1795</v>
      </c>
      <c r="K380" s="739" t="s">
        <v>1796</v>
      </c>
      <c r="L380" s="742">
        <v>185.26</v>
      </c>
      <c r="M380" s="742">
        <v>370.52</v>
      </c>
      <c r="N380" s="739">
        <v>2</v>
      </c>
      <c r="O380" s="743">
        <v>1</v>
      </c>
      <c r="P380" s="742">
        <v>370.52</v>
      </c>
      <c r="Q380" s="744">
        <v>1</v>
      </c>
      <c r="R380" s="739">
        <v>2</v>
      </c>
      <c r="S380" s="744">
        <v>1</v>
      </c>
      <c r="T380" s="743">
        <v>1</v>
      </c>
      <c r="U380" s="738">
        <v>1</v>
      </c>
    </row>
    <row r="381" spans="1:21" ht="14.4" customHeight="1" x14ac:dyDescent="0.3">
      <c r="A381" s="737">
        <v>30</v>
      </c>
      <c r="B381" s="739" t="s">
        <v>506</v>
      </c>
      <c r="C381" s="739" t="s">
        <v>2871</v>
      </c>
      <c r="D381" s="740" t="s">
        <v>3768</v>
      </c>
      <c r="E381" s="741" t="s">
        <v>2884</v>
      </c>
      <c r="F381" s="739" t="s">
        <v>2868</v>
      </c>
      <c r="G381" s="739" t="s">
        <v>2896</v>
      </c>
      <c r="H381" s="739" t="s">
        <v>1843</v>
      </c>
      <c r="I381" s="739" t="s">
        <v>2897</v>
      </c>
      <c r="J381" s="739" t="s">
        <v>556</v>
      </c>
      <c r="K381" s="739" t="s">
        <v>557</v>
      </c>
      <c r="L381" s="742">
        <v>28.81</v>
      </c>
      <c r="M381" s="742">
        <v>86.429999999999993</v>
      </c>
      <c r="N381" s="739">
        <v>3</v>
      </c>
      <c r="O381" s="743">
        <v>1</v>
      </c>
      <c r="P381" s="742"/>
      <c r="Q381" s="744">
        <v>0</v>
      </c>
      <c r="R381" s="739"/>
      <c r="S381" s="744">
        <v>0</v>
      </c>
      <c r="T381" s="743"/>
      <c r="U381" s="738">
        <v>0</v>
      </c>
    </row>
    <row r="382" spans="1:21" ht="14.4" customHeight="1" x14ac:dyDescent="0.3">
      <c r="A382" s="737">
        <v>30</v>
      </c>
      <c r="B382" s="739" t="s">
        <v>506</v>
      </c>
      <c r="C382" s="739" t="s">
        <v>2871</v>
      </c>
      <c r="D382" s="740" t="s">
        <v>3768</v>
      </c>
      <c r="E382" s="741" t="s">
        <v>2884</v>
      </c>
      <c r="F382" s="739" t="s">
        <v>2868</v>
      </c>
      <c r="G382" s="739" t="s">
        <v>3039</v>
      </c>
      <c r="H382" s="739" t="s">
        <v>507</v>
      </c>
      <c r="I382" s="739" t="s">
        <v>922</v>
      </c>
      <c r="J382" s="739" t="s">
        <v>923</v>
      </c>
      <c r="K382" s="739" t="s">
        <v>2836</v>
      </c>
      <c r="L382" s="742">
        <v>105.46</v>
      </c>
      <c r="M382" s="742">
        <v>105.46</v>
      </c>
      <c r="N382" s="739">
        <v>1</v>
      </c>
      <c r="O382" s="743">
        <v>0.5</v>
      </c>
      <c r="P382" s="742"/>
      <c r="Q382" s="744">
        <v>0</v>
      </c>
      <c r="R382" s="739"/>
      <c r="S382" s="744">
        <v>0</v>
      </c>
      <c r="T382" s="743"/>
      <c r="U382" s="738">
        <v>0</v>
      </c>
    </row>
    <row r="383" spans="1:21" ht="14.4" customHeight="1" x14ac:dyDescent="0.3">
      <c r="A383" s="737">
        <v>30</v>
      </c>
      <c r="B383" s="739" t="s">
        <v>506</v>
      </c>
      <c r="C383" s="739" t="s">
        <v>2871</v>
      </c>
      <c r="D383" s="740" t="s">
        <v>3768</v>
      </c>
      <c r="E383" s="741" t="s">
        <v>2884</v>
      </c>
      <c r="F383" s="739" t="s">
        <v>2868</v>
      </c>
      <c r="G383" s="739" t="s">
        <v>3179</v>
      </c>
      <c r="H383" s="739" t="s">
        <v>507</v>
      </c>
      <c r="I383" s="739" t="s">
        <v>3180</v>
      </c>
      <c r="J383" s="739" t="s">
        <v>1077</v>
      </c>
      <c r="K383" s="739" t="s">
        <v>3181</v>
      </c>
      <c r="L383" s="742">
        <v>90.53</v>
      </c>
      <c r="M383" s="742">
        <v>90.53</v>
      </c>
      <c r="N383" s="739">
        <v>1</v>
      </c>
      <c r="O383" s="743">
        <v>0.5</v>
      </c>
      <c r="P383" s="742"/>
      <c r="Q383" s="744">
        <v>0</v>
      </c>
      <c r="R383" s="739"/>
      <c r="S383" s="744">
        <v>0</v>
      </c>
      <c r="T383" s="743"/>
      <c r="U383" s="738">
        <v>0</v>
      </c>
    </row>
    <row r="384" spans="1:21" ht="14.4" customHeight="1" x14ac:dyDescent="0.3">
      <c r="A384" s="737">
        <v>30</v>
      </c>
      <c r="B384" s="739" t="s">
        <v>506</v>
      </c>
      <c r="C384" s="739" t="s">
        <v>2871</v>
      </c>
      <c r="D384" s="740" t="s">
        <v>3768</v>
      </c>
      <c r="E384" s="741" t="s">
        <v>2884</v>
      </c>
      <c r="F384" s="739" t="s">
        <v>2868</v>
      </c>
      <c r="G384" s="739" t="s">
        <v>3347</v>
      </c>
      <c r="H384" s="739" t="s">
        <v>1843</v>
      </c>
      <c r="I384" s="739" t="s">
        <v>3348</v>
      </c>
      <c r="J384" s="739" t="s">
        <v>3349</v>
      </c>
      <c r="K384" s="739" t="s">
        <v>892</v>
      </c>
      <c r="L384" s="742">
        <v>29.43</v>
      </c>
      <c r="M384" s="742">
        <v>29.43</v>
      </c>
      <c r="N384" s="739">
        <v>1</v>
      </c>
      <c r="O384" s="743">
        <v>0.5</v>
      </c>
      <c r="P384" s="742"/>
      <c r="Q384" s="744">
        <v>0</v>
      </c>
      <c r="R384" s="739"/>
      <c r="S384" s="744">
        <v>0</v>
      </c>
      <c r="T384" s="743"/>
      <c r="U384" s="738">
        <v>0</v>
      </c>
    </row>
    <row r="385" spans="1:21" ht="14.4" customHeight="1" x14ac:dyDescent="0.3">
      <c r="A385" s="737">
        <v>30</v>
      </c>
      <c r="B385" s="739" t="s">
        <v>506</v>
      </c>
      <c r="C385" s="739" t="s">
        <v>2871</v>
      </c>
      <c r="D385" s="740" t="s">
        <v>3768</v>
      </c>
      <c r="E385" s="741" t="s">
        <v>2884</v>
      </c>
      <c r="F385" s="739" t="s">
        <v>2868</v>
      </c>
      <c r="G385" s="739" t="s">
        <v>3047</v>
      </c>
      <c r="H385" s="739" t="s">
        <v>507</v>
      </c>
      <c r="I385" s="739" t="s">
        <v>826</v>
      </c>
      <c r="J385" s="739" t="s">
        <v>3048</v>
      </c>
      <c r="K385" s="739" t="s">
        <v>3049</v>
      </c>
      <c r="L385" s="742">
        <v>0</v>
      </c>
      <c r="M385" s="742">
        <v>0</v>
      </c>
      <c r="N385" s="739">
        <v>2</v>
      </c>
      <c r="O385" s="743">
        <v>1.5</v>
      </c>
      <c r="P385" s="742"/>
      <c r="Q385" s="744"/>
      <c r="R385" s="739"/>
      <c r="S385" s="744">
        <v>0</v>
      </c>
      <c r="T385" s="743"/>
      <c r="U385" s="738">
        <v>0</v>
      </c>
    </row>
    <row r="386" spans="1:21" ht="14.4" customHeight="1" x14ac:dyDescent="0.3">
      <c r="A386" s="737">
        <v>30</v>
      </c>
      <c r="B386" s="739" t="s">
        <v>506</v>
      </c>
      <c r="C386" s="739" t="s">
        <v>2871</v>
      </c>
      <c r="D386" s="740" t="s">
        <v>3768</v>
      </c>
      <c r="E386" s="741" t="s">
        <v>2884</v>
      </c>
      <c r="F386" s="739" t="s">
        <v>2868</v>
      </c>
      <c r="G386" s="739" t="s">
        <v>2898</v>
      </c>
      <c r="H386" s="739" t="s">
        <v>507</v>
      </c>
      <c r="I386" s="739" t="s">
        <v>677</v>
      </c>
      <c r="J386" s="739" t="s">
        <v>678</v>
      </c>
      <c r="K386" s="739" t="s">
        <v>3050</v>
      </c>
      <c r="L386" s="742">
        <v>42.08</v>
      </c>
      <c r="M386" s="742">
        <v>84.16</v>
      </c>
      <c r="N386" s="739">
        <v>2</v>
      </c>
      <c r="O386" s="743">
        <v>0.5</v>
      </c>
      <c r="P386" s="742"/>
      <c r="Q386" s="744">
        <v>0</v>
      </c>
      <c r="R386" s="739"/>
      <c r="S386" s="744">
        <v>0</v>
      </c>
      <c r="T386" s="743"/>
      <c r="U386" s="738">
        <v>0</v>
      </c>
    </row>
    <row r="387" spans="1:21" ht="14.4" customHeight="1" x14ac:dyDescent="0.3">
      <c r="A387" s="737">
        <v>30</v>
      </c>
      <c r="B387" s="739" t="s">
        <v>506</v>
      </c>
      <c r="C387" s="739" t="s">
        <v>2871</v>
      </c>
      <c r="D387" s="740" t="s">
        <v>3768</v>
      </c>
      <c r="E387" s="741" t="s">
        <v>2884</v>
      </c>
      <c r="F387" s="739" t="s">
        <v>2868</v>
      </c>
      <c r="G387" s="739" t="s">
        <v>3350</v>
      </c>
      <c r="H387" s="739" t="s">
        <v>507</v>
      </c>
      <c r="I387" s="739" t="s">
        <v>1091</v>
      </c>
      <c r="J387" s="739" t="s">
        <v>1092</v>
      </c>
      <c r="K387" s="739" t="s">
        <v>752</v>
      </c>
      <c r="L387" s="742">
        <v>246.88</v>
      </c>
      <c r="M387" s="742">
        <v>246.88</v>
      </c>
      <c r="N387" s="739">
        <v>1</v>
      </c>
      <c r="O387" s="743">
        <v>0.5</v>
      </c>
      <c r="P387" s="742"/>
      <c r="Q387" s="744">
        <v>0</v>
      </c>
      <c r="R387" s="739"/>
      <c r="S387" s="744">
        <v>0</v>
      </c>
      <c r="T387" s="743"/>
      <c r="U387" s="738">
        <v>0</v>
      </c>
    </row>
    <row r="388" spans="1:21" ht="14.4" customHeight="1" x14ac:dyDescent="0.3">
      <c r="A388" s="737">
        <v>30</v>
      </c>
      <c r="B388" s="739" t="s">
        <v>506</v>
      </c>
      <c r="C388" s="739" t="s">
        <v>2871</v>
      </c>
      <c r="D388" s="740" t="s">
        <v>3768</v>
      </c>
      <c r="E388" s="741" t="s">
        <v>2884</v>
      </c>
      <c r="F388" s="739" t="s">
        <v>2868</v>
      </c>
      <c r="G388" s="739" t="s">
        <v>3297</v>
      </c>
      <c r="H388" s="739" t="s">
        <v>507</v>
      </c>
      <c r="I388" s="739" t="s">
        <v>3351</v>
      </c>
      <c r="J388" s="739" t="s">
        <v>3299</v>
      </c>
      <c r="K388" s="739" t="s">
        <v>3352</v>
      </c>
      <c r="L388" s="742">
        <v>0</v>
      </c>
      <c r="M388" s="742">
        <v>0</v>
      </c>
      <c r="N388" s="739">
        <v>1</v>
      </c>
      <c r="O388" s="743">
        <v>0.5</v>
      </c>
      <c r="P388" s="742">
        <v>0</v>
      </c>
      <c r="Q388" s="744"/>
      <c r="R388" s="739">
        <v>1</v>
      </c>
      <c r="S388" s="744">
        <v>1</v>
      </c>
      <c r="T388" s="743">
        <v>0.5</v>
      </c>
      <c r="U388" s="738">
        <v>1</v>
      </c>
    </row>
    <row r="389" spans="1:21" ht="14.4" customHeight="1" x14ac:dyDescent="0.3">
      <c r="A389" s="737">
        <v>30</v>
      </c>
      <c r="B389" s="739" t="s">
        <v>506</v>
      </c>
      <c r="C389" s="739" t="s">
        <v>2871</v>
      </c>
      <c r="D389" s="740" t="s">
        <v>3768</v>
      </c>
      <c r="E389" s="741" t="s">
        <v>2884</v>
      </c>
      <c r="F389" s="739" t="s">
        <v>2868</v>
      </c>
      <c r="G389" s="739" t="s">
        <v>3059</v>
      </c>
      <c r="H389" s="739" t="s">
        <v>507</v>
      </c>
      <c r="I389" s="739" t="s">
        <v>794</v>
      </c>
      <c r="J389" s="739" t="s">
        <v>795</v>
      </c>
      <c r="K389" s="739" t="s">
        <v>2903</v>
      </c>
      <c r="L389" s="742">
        <v>122.73</v>
      </c>
      <c r="M389" s="742">
        <v>122.73</v>
      </c>
      <c r="N389" s="739">
        <v>1</v>
      </c>
      <c r="O389" s="743">
        <v>0.5</v>
      </c>
      <c r="P389" s="742">
        <v>122.73</v>
      </c>
      <c r="Q389" s="744">
        <v>1</v>
      </c>
      <c r="R389" s="739">
        <v>1</v>
      </c>
      <c r="S389" s="744">
        <v>1</v>
      </c>
      <c r="T389" s="743">
        <v>0.5</v>
      </c>
      <c r="U389" s="738">
        <v>1</v>
      </c>
    </row>
    <row r="390" spans="1:21" ht="14.4" customHeight="1" x14ac:dyDescent="0.3">
      <c r="A390" s="737">
        <v>30</v>
      </c>
      <c r="B390" s="739" t="s">
        <v>506</v>
      </c>
      <c r="C390" s="739" t="s">
        <v>2871</v>
      </c>
      <c r="D390" s="740" t="s">
        <v>3768</v>
      </c>
      <c r="E390" s="741" t="s">
        <v>2884</v>
      </c>
      <c r="F390" s="739" t="s">
        <v>2868</v>
      </c>
      <c r="G390" s="739" t="s">
        <v>3184</v>
      </c>
      <c r="H390" s="739" t="s">
        <v>507</v>
      </c>
      <c r="I390" s="739" t="s">
        <v>1465</v>
      </c>
      <c r="J390" s="739" t="s">
        <v>3185</v>
      </c>
      <c r="K390" s="739" t="s">
        <v>946</v>
      </c>
      <c r="L390" s="742">
        <v>0</v>
      </c>
      <c r="M390" s="742">
        <v>0</v>
      </c>
      <c r="N390" s="739">
        <v>1</v>
      </c>
      <c r="O390" s="743">
        <v>0.5</v>
      </c>
      <c r="P390" s="742">
        <v>0</v>
      </c>
      <c r="Q390" s="744"/>
      <c r="R390" s="739">
        <v>1</v>
      </c>
      <c r="S390" s="744">
        <v>1</v>
      </c>
      <c r="T390" s="743">
        <v>0.5</v>
      </c>
      <c r="U390" s="738">
        <v>1</v>
      </c>
    </row>
    <row r="391" spans="1:21" ht="14.4" customHeight="1" x14ac:dyDescent="0.3">
      <c r="A391" s="737">
        <v>30</v>
      </c>
      <c r="B391" s="739" t="s">
        <v>506</v>
      </c>
      <c r="C391" s="739" t="s">
        <v>2871</v>
      </c>
      <c r="D391" s="740" t="s">
        <v>3768</v>
      </c>
      <c r="E391" s="741" t="s">
        <v>2884</v>
      </c>
      <c r="F391" s="739" t="s">
        <v>2868</v>
      </c>
      <c r="G391" s="739" t="s">
        <v>2900</v>
      </c>
      <c r="H391" s="739" t="s">
        <v>1843</v>
      </c>
      <c r="I391" s="739" t="s">
        <v>2097</v>
      </c>
      <c r="J391" s="739" t="s">
        <v>2698</v>
      </c>
      <c r="K391" s="739" t="s">
        <v>2699</v>
      </c>
      <c r="L391" s="742">
        <v>120.61</v>
      </c>
      <c r="M391" s="742">
        <v>120.61</v>
      </c>
      <c r="N391" s="739">
        <v>1</v>
      </c>
      <c r="O391" s="743">
        <v>0.5</v>
      </c>
      <c r="P391" s="742"/>
      <c r="Q391" s="744">
        <v>0</v>
      </c>
      <c r="R391" s="739"/>
      <c r="S391" s="744">
        <v>0</v>
      </c>
      <c r="T391" s="743"/>
      <c r="U391" s="738">
        <v>0</v>
      </c>
    </row>
    <row r="392" spans="1:21" ht="14.4" customHeight="1" x14ac:dyDescent="0.3">
      <c r="A392" s="737">
        <v>30</v>
      </c>
      <c r="B392" s="739" t="s">
        <v>506</v>
      </c>
      <c r="C392" s="739" t="s">
        <v>2871</v>
      </c>
      <c r="D392" s="740" t="s">
        <v>3768</v>
      </c>
      <c r="E392" s="741" t="s">
        <v>2884</v>
      </c>
      <c r="F392" s="739" t="s">
        <v>2868</v>
      </c>
      <c r="G392" s="739" t="s">
        <v>3187</v>
      </c>
      <c r="H392" s="739" t="s">
        <v>507</v>
      </c>
      <c r="I392" s="739" t="s">
        <v>1697</v>
      </c>
      <c r="J392" s="739" t="s">
        <v>1698</v>
      </c>
      <c r="K392" s="739" t="s">
        <v>1699</v>
      </c>
      <c r="L392" s="742">
        <v>0</v>
      </c>
      <c r="M392" s="742">
        <v>0</v>
      </c>
      <c r="N392" s="739">
        <v>1</v>
      </c>
      <c r="O392" s="743">
        <v>0.5</v>
      </c>
      <c r="P392" s="742">
        <v>0</v>
      </c>
      <c r="Q392" s="744"/>
      <c r="R392" s="739">
        <v>1</v>
      </c>
      <c r="S392" s="744">
        <v>1</v>
      </c>
      <c r="T392" s="743">
        <v>0.5</v>
      </c>
      <c r="U392" s="738">
        <v>1</v>
      </c>
    </row>
    <row r="393" spans="1:21" ht="14.4" customHeight="1" x14ac:dyDescent="0.3">
      <c r="A393" s="737">
        <v>30</v>
      </c>
      <c r="B393" s="739" t="s">
        <v>506</v>
      </c>
      <c r="C393" s="739" t="s">
        <v>2871</v>
      </c>
      <c r="D393" s="740" t="s">
        <v>3768</v>
      </c>
      <c r="E393" s="741" t="s">
        <v>2885</v>
      </c>
      <c r="F393" s="739" t="s">
        <v>2868</v>
      </c>
      <c r="G393" s="739" t="s">
        <v>2901</v>
      </c>
      <c r="H393" s="739" t="s">
        <v>507</v>
      </c>
      <c r="I393" s="739" t="s">
        <v>1061</v>
      </c>
      <c r="J393" s="739" t="s">
        <v>1062</v>
      </c>
      <c r="K393" s="739" t="s">
        <v>1063</v>
      </c>
      <c r="L393" s="742">
        <v>72.55</v>
      </c>
      <c r="M393" s="742">
        <v>145.1</v>
      </c>
      <c r="N393" s="739">
        <v>2</v>
      </c>
      <c r="O393" s="743">
        <v>1</v>
      </c>
      <c r="P393" s="742">
        <v>72.55</v>
      </c>
      <c r="Q393" s="744">
        <v>0.5</v>
      </c>
      <c r="R393" s="739">
        <v>1</v>
      </c>
      <c r="S393" s="744">
        <v>0.5</v>
      </c>
      <c r="T393" s="743">
        <v>0.5</v>
      </c>
      <c r="U393" s="738">
        <v>0.5</v>
      </c>
    </row>
    <row r="394" spans="1:21" ht="14.4" customHeight="1" x14ac:dyDescent="0.3">
      <c r="A394" s="737">
        <v>30</v>
      </c>
      <c r="B394" s="739" t="s">
        <v>506</v>
      </c>
      <c r="C394" s="739" t="s">
        <v>2871</v>
      </c>
      <c r="D394" s="740" t="s">
        <v>3768</v>
      </c>
      <c r="E394" s="741" t="s">
        <v>2885</v>
      </c>
      <c r="F394" s="739" t="s">
        <v>2868</v>
      </c>
      <c r="G394" s="739" t="s">
        <v>2901</v>
      </c>
      <c r="H394" s="739" t="s">
        <v>507</v>
      </c>
      <c r="I394" s="739" t="s">
        <v>665</v>
      </c>
      <c r="J394" s="739" t="s">
        <v>2902</v>
      </c>
      <c r="K394" s="739" t="s">
        <v>2903</v>
      </c>
      <c r="L394" s="742">
        <v>36.270000000000003</v>
      </c>
      <c r="M394" s="742">
        <v>72.540000000000006</v>
      </c>
      <c r="N394" s="739">
        <v>2</v>
      </c>
      <c r="O394" s="743">
        <v>1</v>
      </c>
      <c r="P394" s="742"/>
      <c r="Q394" s="744">
        <v>0</v>
      </c>
      <c r="R394" s="739"/>
      <c r="S394" s="744">
        <v>0</v>
      </c>
      <c r="T394" s="743"/>
      <c r="U394" s="738">
        <v>0</v>
      </c>
    </row>
    <row r="395" spans="1:21" ht="14.4" customHeight="1" x14ac:dyDescent="0.3">
      <c r="A395" s="737">
        <v>30</v>
      </c>
      <c r="B395" s="739" t="s">
        <v>506</v>
      </c>
      <c r="C395" s="739" t="s">
        <v>2871</v>
      </c>
      <c r="D395" s="740" t="s">
        <v>3768</v>
      </c>
      <c r="E395" s="741" t="s">
        <v>2885</v>
      </c>
      <c r="F395" s="739" t="s">
        <v>2868</v>
      </c>
      <c r="G395" s="739" t="s">
        <v>2904</v>
      </c>
      <c r="H395" s="739" t="s">
        <v>507</v>
      </c>
      <c r="I395" s="739" t="s">
        <v>3353</v>
      </c>
      <c r="J395" s="739" t="s">
        <v>3354</v>
      </c>
      <c r="K395" s="739" t="s">
        <v>2832</v>
      </c>
      <c r="L395" s="742">
        <v>4.7</v>
      </c>
      <c r="M395" s="742">
        <v>4.7</v>
      </c>
      <c r="N395" s="739">
        <v>1</v>
      </c>
      <c r="O395" s="743">
        <v>0.5</v>
      </c>
      <c r="P395" s="742">
        <v>4.7</v>
      </c>
      <c r="Q395" s="744">
        <v>1</v>
      </c>
      <c r="R395" s="739">
        <v>1</v>
      </c>
      <c r="S395" s="744">
        <v>1</v>
      </c>
      <c r="T395" s="743">
        <v>0.5</v>
      </c>
      <c r="U395" s="738">
        <v>1</v>
      </c>
    </row>
    <row r="396" spans="1:21" ht="14.4" customHeight="1" x14ac:dyDescent="0.3">
      <c r="A396" s="737">
        <v>30</v>
      </c>
      <c r="B396" s="739" t="s">
        <v>506</v>
      </c>
      <c r="C396" s="739" t="s">
        <v>2871</v>
      </c>
      <c r="D396" s="740" t="s">
        <v>3768</v>
      </c>
      <c r="E396" s="741" t="s">
        <v>2885</v>
      </c>
      <c r="F396" s="739" t="s">
        <v>2868</v>
      </c>
      <c r="G396" s="739" t="s">
        <v>3089</v>
      </c>
      <c r="H396" s="739" t="s">
        <v>1843</v>
      </c>
      <c r="I396" s="739" t="s">
        <v>3090</v>
      </c>
      <c r="J396" s="739" t="s">
        <v>1868</v>
      </c>
      <c r="K396" s="739" t="s">
        <v>3091</v>
      </c>
      <c r="L396" s="742">
        <v>72</v>
      </c>
      <c r="M396" s="742">
        <v>72</v>
      </c>
      <c r="N396" s="739">
        <v>1</v>
      </c>
      <c r="O396" s="743">
        <v>0.5</v>
      </c>
      <c r="P396" s="742">
        <v>72</v>
      </c>
      <c r="Q396" s="744">
        <v>1</v>
      </c>
      <c r="R396" s="739">
        <v>1</v>
      </c>
      <c r="S396" s="744">
        <v>1</v>
      </c>
      <c r="T396" s="743">
        <v>0.5</v>
      </c>
      <c r="U396" s="738">
        <v>1</v>
      </c>
    </row>
    <row r="397" spans="1:21" ht="14.4" customHeight="1" x14ac:dyDescent="0.3">
      <c r="A397" s="737">
        <v>30</v>
      </c>
      <c r="B397" s="739" t="s">
        <v>506</v>
      </c>
      <c r="C397" s="739" t="s">
        <v>2871</v>
      </c>
      <c r="D397" s="740" t="s">
        <v>3768</v>
      </c>
      <c r="E397" s="741" t="s">
        <v>2885</v>
      </c>
      <c r="F397" s="739" t="s">
        <v>2868</v>
      </c>
      <c r="G397" s="739" t="s">
        <v>3089</v>
      </c>
      <c r="H397" s="739" t="s">
        <v>1843</v>
      </c>
      <c r="I397" s="739" t="s">
        <v>1867</v>
      </c>
      <c r="J397" s="739" t="s">
        <v>1868</v>
      </c>
      <c r="K397" s="739" t="s">
        <v>2714</v>
      </c>
      <c r="L397" s="742">
        <v>144.01</v>
      </c>
      <c r="M397" s="742">
        <v>144.01</v>
      </c>
      <c r="N397" s="739">
        <v>1</v>
      </c>
      <c r="O397" s="743">
        <v>0.5</v>
      </c>
      <c r="P397" s="742">
        <v>144.01</v>
      </c>
      <c r="Q397" s="744">
        <v>1</v>
      </c>
      <c r="R397" s="739">
        <v>1</v>
      </c>
      <c r="S397" s="744">
        <v>1</v>
      </c>
      <c r="T397" s="743">
        <v>0.5</v>
      </c>
      <c r="U397" s="738">
        <v>1</v>
      </c>
    </row>
    <row r="398" spans="1:21" ht="14.4" customHeight="1" x14ac:dyDescent="0.3">
      <c r="A398" s="737">
        <v>30</v>
      </c>
      <c r="B398" s="739" t="s">
        <v>506</v>
      </c>
      <c r="C398" s="739" t="s">
        <v>2871</v>
      </c>
      <c r="D398" s="740" t="s">
        <v>3768</v>
      </c>
      <c r="E398" s="741" t="s">
        <v>2885</v>
      </c>
      <c r="F398" s="739" t="s">
        <v>2868</v>
      </c>
      <c r="G398" s="739" t="s">
        <v>2905</v>
      </c>
      <c r="H398" s="739" t="s">
        <v>507</v>
      </c>
      <c r="I398" s="739" t="s">
        <v>3092</v>
      </c>
      <c r="J398" s="739" t="s">
        <v>2907</v>
      </c>
      <c r="K398" s="739" t="s">
        <v>1860</v>
      </c>
      <c r="L398" s="742">
        <v>62.18</v>
      </c>
      <c r="M398" s="742">
        <v>62.18</v>
      </c>
      <c r="N398" s="739">
        <v>1</v>
      </c>
      <c r="O398" s="743">
        <v>0.5</v>
      </c>
      <c r="P398" s="742"/>
      <c r="Q398" s="744">
        <v>0</v>
      </c>
      <c r="R398" s="739"/>
      <c r="S398" s="744">
        <v>0</v>
      </c>
      <c r="T398" s="743"/>
      <c r="U398" s="738">
        <v>0</v>
      </c>
    </row>
    <row r="399" spans="1:21" ht="14.4" customHeight="1" x14ac:dyDescent="0.3">
      <c r="A399" s="737">
        <v>30</v>
      </c>
      <c r="B399" s="739" t="s">
        <v>506</v>
      </c>
      <c r="C399" s="739" t="s">
        <v>2871</v>
      </c>
      <c r="D399" s="740" t="s">
        <v>3768</v>
      </c>
      <c r="E399" s="741" t="s">
        <v>2885</v>
      </c>
      <c r="F399" s="739" t="s">
        <v>2868</v>
      </c>
      <c r="G399" s="739" t="s">
        <v>2905</v>
      </c>
      <c r="H399" s="739" t="s">
        <v>507</v>
      </c>
      <c r="I399" s="739" t="s">
        <v>1084</v>
      </c>
      <c r="J399" s="739" t="s">
        <v>1081</v>
      </c>
      <c r="K399" s="739" t="s">
        <v>1085</v>
      </c>
      <c r="L399" s="742">
        <v>31.09</v>
      </c>
      <c r="M399" s="742">
        <v>62.18</v>
      </c>
      <c r="N399" s="739">
        <v>2</v>
      </c>
      <c r="O399" s="743">
        <v>1</v>
      </c>
      <c r="P399" s="742"/>
      <c r="Q399" s="744">
        <v>0</v>
      </c>
      <c r="R399" s="739"/>
      <c r="S399" s="744">
        <v>0</v>
      </c>
      <c r="T399" s="743"/>
      <c r="U399" s="738">
        <v>0</v>
      </c>
    </row>
    <row r="400" spans="1:21" ht="14.4" customHeight="1" x14ac:dyDescent="0.3">
      <c r="A400" s="737">
        <v>30</v>
      </c>
      <c r="B400" s="739" t="s">
        <v>506</v>
      </c>
      <c r="C400" s="739" t="s">
        <v>2871</v>
      </c>
      <c r="D400" s="740" t="s">
        <v>3768</v>
      </c>
      <c r="E400" s="741" t="s">
        <v>2885</v>
      </c>
      <c r="F400" s="739" t="s">
        <v>2868</v>
      </c>
      <c r="G400" s="739" t="s">
        <v>2890</v>
      </c>
      <c r="H400" s="739" t="s">
        <v>1843</v>
      </c>
      <c r="I400" s="739" t="s">
        <v>1987</v>
      </c>
      <c r="J400" s="739" t="s">
        <v>2744</v>
      </c>
      <c r="K400" s="739" t="s">
        <v>892</v>
      </c>
      <c r="L400" s="742">
        <v>58.86</v>
      </c>
      <c r="M400" s="742">
        <v>58.86</v>
      </c>
      <c r="N400" s="739">
        <v>1</v>
      </c>
      <c r="O400" s="743">
        <v>0.5</v>
      </c>
      <c r="P400" s="742">
        <v>58.86</v>
      </c>
      <c r="Q400" s="744">
        <v>1</v>
      </c>
      <c r="R400" s="739">
        <v>1</v>
      </c>
      <c r="S400" s="744">
        <v>1</v>
      </c>
      <c r="T400" s="743">
        <v>0.5</v>
      </c>
      <c r="U400" s="738">
        <v>1</v>
      </c>
    </row>
    <row r="401" spans="1:21" ht="14.4" customHeight="1" x14ac:dyDescent="0.3">
      <c r="A401" s="737">
        <v>30</v>
      </c>
      <c r="B401" s="739" t="s">
        <v>506</v>
      </c>
      <c r="C401" s="739" t="s">
        <v>2871</v>
      </c>
      <c r="D401" s="740" t="s">
        <v>3768</v>
      </c>
      <c r="E401" s="741" t="s">
        <v>2885</v>
      </c>
      <c r="F401" s="739" t="s">
        <v>2868</v>
      </c>
      <c r="G401" s="739" t="s">
        <v>2890</v>
      </c>
      <c r="H401" s="739" t="s">
        <v>1843</v>
      </c>
      <c r="I401" s="739" t="s">
        <v>1990</v>
      </c>
      <c r="J401" s="739" t="s">
        <v>1995</v>
      </c>
      <c r="K401" s="739" t="s">
        <v>1036</v>
      </c>
      <c r="L401" s="742">
        <v>117.73</v>
      </c>
      <c r="M401" s="742">
        <v>470.92</v>
      </c>
      <c r="N401" s="739">
        <v>4</v>
      </c>
      <c r="O401" s="743">
        <v>2</v>
      </c>
      <c r="P401" s="742">
        <v>235.46</v>
      </c>
      <c r="Q401" s="744">
        <v>0.5</v>
      </c>
      <c r="R401" s="739">
        <v>2</v>
      </c>
      <c r="S401" s="744">
        <v>0.5</v>
      </c>
      <c r="T401" s="743">
        <v>1</v>
      </c>
      <c r="U401" s="738">
        <v>0.5</v>
      </c>
    </row>
    <row r="402" spans="1:21" ht="14.4" customHeight="1" x14ac:dyDescent="0.3">
      <c r="A402" s="737">
        <v>30</v>
      </c>
      <c r="B402" s="739" t="s">
        <v>506</v>
      </c>
      <c r="C402" s="739" t="s">
        <v>2871</v>
      </c>
      <c r="D402" s="740" t="s">
        <v>3768</v>
      </c>
      <c r="E402" s="741" t="s">
        <v>2885</v>
      </c>
      <c r="F402" s="739" t="s">
        <v>2868</v>
      </c>
      <c r="G402" s="739" t="s">
        <v>2890</v>
      </c>
      <c r="H402" s="739" t="s">
        <v>1843</v>
      </c>
      <c r="I402" s="739" t="s">
        <v>2089</v>
      </c>
      <c r="J402" s="739" t="s">
        <v>2094</v>
      </c>
      <c r="K402" s="739" t="s">
        <v>2746</v>
      </c>
      <c r="L402" s="742">
        <v>181.13</v>
      </c>
      <c r="M402" s="742">
        <v>181.13</v>
      </c>
      <c r="N402" s="739">
        <v>1</v>
      </c>
      <c r="O402" s="743">
        <v>0.5</v>
      </c>
      <c r="P402" s="742"/>
      <c r="Q402" s="744">
        <v>0</v>
      </c>
      <c r="R402" s="739"/>
      <c r="S402" s="744">
        <v>0</v>
      </c>
      <c r="T402" s="743"/>
      <c r="U402" s="738">
        <v>0</v>
      </c>
    </row>
    <row r="403" spans="1:21" ht="14.4" customHeight="1" x14ac:dyDescent="0.3">
      <c r="A403" s="737">
        <v>30</v>
      </c>
      <c r="B403" s="739" t="s">
        <v>506</v>
      </c>
      <c r="C403" s="739" t="s">
        <v>2871</v>
      </c>
      <c r="D403" s="740" t="s">
        <v>3768</v>
      </c>
      <c r="E403" s="741" t="s">
        <v>2885</v>
      </c>
      <c r="F403" s="739" t="s">
        <v>2868</v>
      </c>
      <c r="G403" s="739" t="s">
        <v>2912</v>
      </c>
      <c r="H403" s="739" t="s">
        <v>1843</v>
      </c>
      <c r="I403" s="739" t="s">
        <v>1250</v>
      </c>
      <c r="J403" s="739" t="s">
        <v>2100</v>
      </c>
      <c r="K403" s="739" t="s">
        <v>2101</v>
      </c>
      <c r="L403" s="742">
        <v>103.8</v>
      </c>
      <c r="M403" s="742">
        <v>103.8</v>
      </c>
      <c r="N403" s="739">
        <v>1</v>
      </c>
      <c r="O403" s="743">
        <v>0.5</v>
      </c>
      <c r="P403" s="742">
        <v>103.8</v>
      </c>
      <c r="Q403" s="744">
        <v>1</v>
      </c>
      <c r="R403" s="739">
        <v>1</v>
      </c>
      <c r="S403" s="744">
        <v>1</v>
      </c>
      <c r="T403" s="743">
        <v>0.5</v>
      </c>
      <c r="U403" s="738">
        <v>1</v>
      </c>
    </row>
    <row r="404" spans="1:21" ht="14.4" customHeight="1" x14ac:dyDescent="0.3">
      <c r="A404" s="737">
        <v>30</v>
      </c>
      <c r="B404" s="739" t="s">
        <v>506</v>
      </c>
      <c r="C404" s="739" t="s">
        <v>2871</v>
      </c>
      <c r="D404" s="740" t="s">
        <v>3768</v>
      </c>
      <c r="E404" s="741" t="s">
        <v>2885</v>
      </c>
      <c r="F404" s="739" t="s">
        <v>2868</v>
      </c>
      <c r="G404" s="739" t="s">
        <v>3104</v>
      </c>
      <c r="H404" s="739" t="s">
        <v>1843</v>
      </c>
      <c r="I404" s="739" t="s">
        <v>2056</v>
      </c>
      <c r="J404" s="739" t="s">
        <v>2057</v>
      </c>
      <c r="K404" s="739" t="s">
        <v>892</v>
      </c>
      <c r="L404" s="742">
        <v>65.989999999999995</v>
      </c>
      <c r="M404" s="742">
        <v>65.989999999999995</v>
      </c>
      <c r="N404" s="739">
        <v>1</v>
      </c>
      <c r="O404" s="743">
        <v>0.5</v>
      </c>
      <c r="P404" s="742"/>
      <c r="Q404" s="744">
        <v>0</v>
      </c>
      <c r="R404" s="739"/>
      <c r="S404" s="744">
        <v>0</v>
      </c>
      <c r="T404" s="743"/>
      <c r="U404" s="738">
        <v>0</v>
      </c>
    </row>
    <row r="405" spans="1:21" ht="14.4" customHeight="1" x14ac:dyDescent="0.3">
      <c r="A405" s="737">
        <v>30</v>
      </c>
      <c r="B405" s="739" t="s">
        <v>506</v>
      </c>
      <c r="C405" s="739" t="s">
        <v>2871</v>
      </c>
      <c r="D405" s="740" t="s">
        <v>3768</v>
      </c>
      <c r="E405" s="741" t="s">
        <v>2885</v>
      </c>
      <c r="F405" s="739" t="s">
        <v>2868</v>
      </c>
      <c r="G405" s="739" t="s">
        <v>3104</v>
      </c>
      <c r="H405" s="739" t="s">
        <v>1843</v>
      </c>
      <c r="I405" s="739" t="s">
        <v>2165</v>
      </c>
      <c r="J405" s="739" t="s">
        <v>2166</v>
      </c>
      <c r="K405" s="739" t="s">
        <v>1036</v>
      </c>
      <c r="L405" s="742">
        <v>132</v>
      </c>
      <c r="M405" s="742">
        <v>132</v>
      </c>
      <c r="N405" s="739">
        <v>1</v>
      </c>
      <c r="O405" s="743">
        <v>0.5</v>
      </c>
      <c r="P405" s="742">
        <v>132</v>
      </c>
      <c r="Q405" s="744">
        <v>1</v>
      </c>
      <c r="R405" s="739">
        <v>1</v>
      </c>
      <c r="S405" s="744">
        <v>1</v>
      </c>
      <c r="T405" s="743">
        <v>0.5</v>
      </c>
      <c r="U405" s="738">
        <v>1</v>
      </c>
    </row>
    <row r="406" spans="1:21" ht="14.4" customHeight="1" x14ac:dyDescent="0.3">
      <c r="A406" s="737">
        <v>30</v>
      </c>
      <c r="B406" s="739" t="s">
        <v>506</v>
      </c>
      <c r="C406" s="739" t="s">
        <v>2871</v>
      </c>
      <c r="D406" s="740" t="s">
        <v>3768</v>
      </c>
      <c r="E406" s="741" t="s">
        <v>2885</v>
      </c>
      <c r="F406" s="739" t="s">
        <v>2868</v>
      </c>
      <c r="G406" s="739" t="s">
        <v>2918</v>
      </c>
      <c r="H406" s="739" t="s">
        <v>507</v>
      </c>
      <c r="I406" s="739" t="s">
        <v>914</v>
      </c>
      <c r="J406" s="739" t="s">
        <v>2919</v>
      </c>
      <c r="K406" s="739" t="s">
        <v>2920</v>
      </c>
      <c r="L406" s="742">
        <v>23.72</v>
      </c>
      <c r="M406" s="742">
        <v>23.72</v>
      </c>
      <c r="N406" s="739">
        <v>1</v>
      </c>
      <c r="O406" s="743">
        <v>0.5</v>
      </c>
      <c r="P406" s="742"/>
      <c r="Q406" s="744">
        <v>0</v>
      </c>
      <c r="R406" s="739"/>
      <c r="S406" s="744">
        <v>0</v>
      </c>
      <c r="T406" s="743"/>
      <c r="U406" s="738">
        <v>0</v>
      </c>
    </row>
    <row r="407" spans="1:21" ht="14.4" customHeight="1" x14ac:dyDescent="0.3">
      <c r="A407" s="737">
        <v>30</v>
      </c>
      <c r="B407" s="739" t="s">
        <v>506</v>
      </c>
      <c r="C407" s="739" t="s">
        <v>2871</v>
      </c>
      <c r="D407" s="740" t="s">
        <v>3768</v>
      </c>
      <c r="E407" s="741" t="s">
        <v>2885</v>
      </c>
      <c r="F407" s="739" t="s">
        <v>2868</v>
      </c>
      <c r="G407" s="739" t="s">
        <v>2921</v>
      </c>
      <c r="H407" s="739" t="s">
        <v>507</v>
      </c>
      <c r="I407" s="739" t="s">
        <v>715</v>
      </c>
      <c r="J407" s="739" t="s">
        <v>716</v>
      </c>
      <c r="K407" s="739" t="s">
        <v>2922</v>
      </c>
      <c r="L407" s="742">
        <v>91.11</v>
      </c>
      <c r="M407" s="742">
        <v>182.22</v>
      </c>
      <c r="N407" s="739">
        <v>2</v>
      </c>
      <c r="O407" s="743">
        <v>1.5</v>
      </c>
      <c r="P407" s="742"/>
      <c r="Q407" s="744">
        <v>0</v>
      </c>
      <c r="R407" s="739"/>
      <c r="S407" s="744">
        <v>0</v>
      </c>
      <c r="T407" s="743"/>
      <c r="U407" s="738">
        <v>0</v>
      </c>
    </row>
    <row r="408" spans="1:21" ht="14.4" customHeight="1" x14ac:dyDescent="0.3">
      <c r="A408" s="737">
        <v>30</v>
      </c>
      <c r="B408" s="739" t="s">
        <v>506</v>
      </c>
      <c r="C408" s="739" t="s">
        <v>2871</v>
      </c>
      <c r="D408" s="740" t="s">
        <v>3768</v>
      </c>
      <c r="E408" s="741" t="s">
        <v>2885</v>
      </c>
      <c r="F408" s="739" t="s">
        <v>2868</v>
      </c>
      <c r="G408" s="739" t="s">
        <v>3355</v>
      </c>
      <c r="H408" s="739" t="s">
        <v>507</v>
      </c>
      <c r="I408" s="739" t="s">
        <v>3356</v>
      </c>
      <c r="J408" s="739" t="s">
        <v>3357</v>
      </c>
      <c r="K408" s="739" t="s">
        <v>1709</v>
      </c>
      <c r="L408" s="742">
        <v>83.35</v>
      </c>
      <c r="M408" s="742">
        <v>83.35</v>
      </c>
      <c r="N408" s="739">
        <v>1</v>
      </c>
      <c r="O408" s="743">
        <v>0.5</v>
      </c>
      <c r="P408" s="742"/>
      <c r="Q408" s="744">
        <v>0</v>
      </c>
      <c r="R408" s="739"/>
      <c r="S408" s="744">
        <v>0</v>
      </c>
      <c r="T408" s="743"/>
      <c r="U408" s="738">
        <v>0</v>
      </c>
    </row>
    <row r="409" spans="1:21" ht="14.4" customHeight="1" x14ac:dyDescent="0.3">
      <c r="A409" s="737">
        <v>30</v>
      </c>
      <c r="B409" s="739" t="s">
        <v>506</v>
      </c>
      <c r="C409" s="739" t="s">
        <v>2871</v>
      </c>
      <c r="D409" s="740" t="s">
        <v>3768</v>
      </c>
      <c r="E409" s="741" t="s">
        <v>2885</v>
      </c>
      <c r="F409" s="739" t="s">
        <v>2868</v>
      </c>
      <c r="G409" s="739" t="s">
        <v>2891</v>
      </c>
      <c r="H409" s="739" t="s">
        <v>507</v>
      </c>
      <c r="I409" s="739" t="s">
        <v>833</v>
      </c>
      <c r="J409" s="739" t="s">
        <v>834</v>
      </c>
      <c r="K409" s="739" t="s">
        <v>3112</v>
      </c>
      <c r="L409" s="742">
        <v>58.97</v>
      </c>
      <c r="M409" s="742">
        <v>58.97</v>
      </c>
      <c r="N409" s="739">
        <v>1</v>
      </c>
      <c r="O409" s="743">
        <v>0.5</v>
      </c>
      <c r="P409" s="742"/>
      <c r="Q409" s="744">
        <v>0</v>
      </c>
      <c r="R409" s="739"/>
      <c r="S409" s="744">
        <v>0</v>
      </c>
      <c r="T409" s="743"/>
      <c r="U409" s="738">
        <v>0</v>
      </c>
    </row>
    <row r="410" spans="1:21" ht="14.4" customHeight="1" x14ac:dyDescent="0.3">
      <c r="A410" s="737">
        <v>30</v>
      </c>
      <c r="B410" s="739" t="s">
        <v>506</v>
      </c>
      <c r="C410" s="739" t="s">
        <v>2871</v>
      </c>
      <c r="D410" s="740" t="s">
        <v>3768</v>
      </c>
      <c r="E410" s="741" t="s">
        <v>2885</v>
      </c>
      <c r="F410" s="739" t="s">
        <v>2868</v>
      </c>
      <c r="G410" s="739" t="s">
        <v>2891</v>
      </c>
      <c r="H410" s="739" t="s">
        <v>507</v>
      </c>
      <c r="I410" s="739" t="s">
        <v>844</v>
      </c>
      <c r="J410" s="739" t="s">
        <v>841</v>
      </c>
      <c r="K410" s="739" t="s">
        <v>2942</v>
      </c>
      <c r="L410" s="742">
        <v>196.56</v>
      </c>
      <c r="M410" s="742">
        <v>196.56</v>
      </c>
      <c r="N410" s="739">
        <v>1</v>
      </c>
      <c r="O410" s="743">
        <v>0.5</v>
      </c>
      <c r="P410" s="742"/>
      <c r="Q410" s="744">
        <v>0</v>
      </c>
      <c r="R410" s="739"/>
      <c r="S410" s="744">
        <v>0</v>
      </c>
      <c r="T410" s="743"/>
      <c r="U410" s="738">
        <v>0</v>
      </c>
    </row>
    <row r="411" spans="1:21" ht="14.4" customHeight="1" x14ac:dyDescent="0.3">
      <c r="A411" s="737">
        <v>30</v>
      </c>
      <c r="B411" s="739" t="s">
        <v>506</v>
      </c>
      <c r="C411" s="739" t="s">
        <v>2871</v>
      </c>
      <c r="D411" s="740" t="s">
        <v>3768</v>
      </c>
      <c r="E411" s="741" t="s">
        <v>2885</v>
      </c>
      <c r="F411" s="739" t="s">
        <v>2868</v>
      </c>
      <c r="G411" s="739" t="s">
        <v>2891</v>
      </c>
      <c r="H411" s="739" t="s">
        <v>507</v>
      </c>
      <c r="I411" s="739" t="s">
        <v>997</v>
      </c>
      <c r="J411" s="739" t="s">
        <v>2893</v>
      </c>
      <c r="K411" s="739" t="s">
        <v>2943</v>
      </c>
      <c r="L411" s="742">
        <v>63.7</v>
      </c>
      <c r="M411" s="742">
        <v>318.5</v>
      </c>
      <c r="N411" s="739">
        <v>5</v>
      </c>
      <c r="O411" s="743">
        <v>2.5</v>
      </c>
      <c r="P411" s="742">
        <v>127.4</v>
      </c>
      <c r="Q411" s="744">
        <v>0.4</v>
      </c>
      <c r="R411" s="739">
        <v>2</v>
      </c>
      <c r="S411" s="744">
        <v>0.4</v>
      </c>
      <c r="T411" s="743">
        <v>1</v>
      </c>
      <c r="U411" s="738">
        <v>0.4</v>
      </c>
    </row>
    <row r="412" spans="1:21" ht="14.4" customHeight="1" x14ac:dyDescent="0.3">
      <c r="A412" s="737">
        <v>30</v>
      </c>
      <c r="B412" s="739" t="s">
        <v>506</v>
      </c>
      <c r="C412" s="739" t="s">
        <v>2871</v>
      </c>
      <c r="D412" s="740" t="s">
        <v>3768</v>
      </c>
      <c r="E412" s="741" t="s">
        <v>2885</v>
      </c>
      <c r="F412" s="739" t="s">
        <v>2868</v>
      </c>
      <c r="G412" s="739" t="s">
        <v>3114</v>
      </c>
      <c r="H412" s="739" t="s">
        <v>1843</v>
      </c>
      <c r="I412" s="739" t="s">
        <v>1976</v>
      </c>
      <c r="J412" s="739" t="s">
        <v>1977</v>
      </c>
      <c r="K412" s="739" t="s">
        <v>1978</v>
      </c>
      <c r="L412" s="742">
        <v>848.49</v>
      </c>
      <c r="M412" s="742">
        <v>1696.98</v>
      </c>
      <c r="N412" s="739">
        <v>2</v>
      </c>
      <c r="O412" s="743">
        <v>0.5</v>
      </c>
      <c r="P412" s="742">
        <v>1696.98</v>
      </c>
      <c r="Q412" s="744">
        <v>1</v>
      </c>
      <c r="R412" s="739">
        <v>2</v>
      </c>
      <c r="S412" s="744">
        <v>1</v>
      </c>
      <c r="T412" s="743">
        <v>0.5</v>
      </c>
      <c r="U412" s="738">
        <v>1</v>
      </c>
    </row>
    <row r="413" spans="1:21" ht="14.4" customHeight="1" x14ac:dyDescent="0.3">
      <c r="A413" s="737">
        <v>30</v>
      </c>
      <c r="B413" s="739" t="s">
        <v>506</v>
      </c>
      <c r="C413" s="739" t="s">
        <v>2871</v>
      </c>
      <c r="D413" s="740" t="s">
        <v>3768</v>
      </c>
      <c r="E413" s="741" t="s">
        <v>2885</v>
      </c>
      <c r="F413" s="739" t="s">
        <v>2868</v>
      </c>
      <c r="G413" s="739" t="s">
        <v>2945</v>
      </c>
      <c r="H413" s="739" t="s">
        <v>507</v>
      </c>
      <c r="I413" s="739" t="s">
        <v>1475</v>
      </c>
      <c r="J413" s="739" t="s">
        <v>2946</v>
      </c>
      <c r="K413" s="739" t="s">
        <v>1473</v>
      </c>
      <c r="L413" s="742">
        <v>0</v>
      </c>
      <c r="M413" s="742">
        <v>0</v>
      </c>
      <c r="N413" s="739">
        <v>2</v>
      </c>
      <c r="O413" s="743">
        <v>0.5</v>
      </c>
      <c r="P413" s="742">
        <v>0</v>
      </c>
      <c r="Q413" s="744"/>
      <c r="R413" s="739">
        <v>2</v>
      </c>
      <c r="S413" s="744">
        <v>1</v>
      </c>
      <c r="T413" s="743">
        <v>0.5</v>
      </c>
      <c r="U413" s="738">
        <v>1</v>
      </c>
    </row>
    <row r="414" spans="1:21" ht="14.4" customHeight="1" x14ac:dyDescent="0.3">
      <c r="A414" s="737">
        <v>30</v>
      </c>
      <c r="B414" s="739" t="s">
        <v>506</v>
      </c>
      <c r="C414" s="739" t="s">
        <v>2871</v>
      </c>
      <c r="D414" s="740" t="s">
        <v>3768</v>
      </c>
      <c r="E414" s="741" t="s">
        <v>2885</v>
      </c>
      <c r="F414" s="739" t="s">
        <v>2868</v>
      </c>
      <c r="G414" s="739" t="s">
        <v>2947</v>
      </c>
      <c r="H414" s="739" t="s">
        <v>507</v>
      </c>
      <c r="I414" s="739" t="s">
        <v>1049</v>
      </c>
      <c r="J414" s="739" t="s">
        <v>1050</v>
      </c>
      <c r="K414" s="739" t="s">
        <v>1051</v>
      </c>
      <c r="L414" s="742">
        <v>33</v>
      </c>
      <c r="M414" s="742">
        <v>165</v>
      </c>
      <c r="N414" s="739">
        <v>5</v>
      </c>
      <c r="O414" s="743">
        <v>2.5</v>
      </c>
      <c r="P414" s="742">
        <v>66</v>
      </c>
      <c r="Q414" s="744">
        <v>0.4</v>
      </c>
      <c r="R414" s="739">
        <v>2</v>
      </c>
      <c r="S414" s="744">
        <v>0.4</v>
      </c>
      <c r="T414" s="743">
        <v>1</v>
      </c>
      <c r="U414" s="738">
        <v>0.4</v>
      </c>
    </row>
    <row r="415" spans="1:21" ht="14.4" customHeight="1" x14ac:dyDescent="0.3">
      <c r="A415" s="737">
        <v>30</v>
      </c>
      <c r="B415" s="739" t="s">
        <v>506</v>
      </c>
      <c r="C415" s="739" t="s">
        <v>2871</v>
      </c>
      <c r="D415" s="740" t="s">
        <v>3768</v>
      </c>
      <c r="E415" s="741" t="s">
        <v>2885</v>
      </c>
      <c r="F415" s="739" t="s">
        <v>2868</v>
      </c>
      <c r="G415" s="739" t="s">
        <v>2947</v>
      </c>
      <c r="H415" s="739" t="s">
        <v>507</v>
      </c>
      <c r="I415" s="739" t="s">
        <v>731</v>
      </c>
      <c r="J415" s="739" t="s">
        <v>732</v>
      </c>
      <c r="K415" s="739" t="s">
        <v>3119</v>
      </c>
      <c r="L415" s="742">
        <v>55.01</v>
      </c>
      <c r="M415" s="742">
        <v>110.02</v>
      </c>
      <c r="N415" s="739">
        <v>2</v>
      </c>
      <c r="O415" s="743">
        <v>1</v>
      </c>
      <c r="P415" s="742"/>
      <c r="Q415" s="744">
        <v>0</v>
      </c>
      <c r="R415" s="739"/>
      <c r="S415" s="744">
        <v>0</v>
      </c>
      <c r="T415" s="743"/>
      <c r="U415" s="738">
        <v>0</v>
      </c>
    </row>
    <row r="416" spans="1:21" ht="14.4" customHeight="1" x14ac:dyDescent="0.3">
      <c r="A416" s="737">
        <v>30</v>
      </c>
      <c r="B416" s="739" t="s">
        <v>506</v>
      </c>
      <c r="C416" s="739" t="s">
        <v>2871</v>
      </c>
      <c r="D416" s="740" t="s">
        <v>3768</v>
      </c>
      <c r="E416" s="741" t="s">
        <v>2885</v>
      </c>
      <c r="F416" s="739" t="s">
        <v>2868</v>
      </c>
      <c r="G416" s="739" t="s">
        <v>2950</v>
      </c>
      <c r="H416" s="739" t="s">
        <v>507</v>
      </c>
      <c r="I416" s="739" t="s">
        <v>1445</v>
      </c>
      <c r="J416" s="739" t="s">
        <v>1446</v>
      </c>
      <c r="K416" s="739" t="s">
        <v>2813</v>
      </c>
      <c r="L416" s="742">
        <v>34.6</v>
      </c>
      <c r="M416" s="742">
        <v>173</v>
      </c>
      <c r="N416" s="739">
        <v>5</v>
      </c>
      <c r="O416" s="743">
        <v>4</v>
      </c>
      <c r="P416" s="742">
        <v>69.2</v>
      </c>
      <c r="Q416" s="744">
        <v>0.4</v>
      </c>
      <c r="R416" s="739">
        <v>2</v>
      </c>
      <c r="S416" s="744">
        <v>0.4</v>
      </c>
      <c r="T416" s="743">
        <v>1.5</v>
      </c>
      <c r="U416" s="738">
        <v>0.375</v>
      </c>
    </row>
    <row r="417" spans="1:21" ht="14.4" customHeight="1" x14ac:dyDescent="0.3">
      <c r="A417" s="737">
        <v>30</v>
      </c>
      <c r="B417" s="739" t="s">
        <v>506</v>
      </c>
      <c r="C417" s="739" t="s">
        <v>2871</v>
      </c>
      <c r="D417" s="740" t="s">
        <v>3768</v>
      </c>
      <c r="E417" s="741" t="s">
        <v>2885</v>
      </c>
      <c r="F417" s="739" t="s">
        <v>2868</v>
      </c>
      <c r="G417" s="739" t="s">
        <v>2954</v>
      </c>
      <c r="H417" s="739" t="s">
        <v>507</v>
      </c>
      <c r="I417" s="739" t="s">
        <v>3358</v>
      </c>
      <c r="J417" s="739" t="s">
        <v>1153</v>
      </c>
      <c r="K417" s="739" t="s">
        <v>2961</v>
      </c>
      <c r="L417" s="742">
        <v>118.65</v>
      </c>
      <c r="M417" s="742">
        <v>118.65</v>
      </c>
      <c r="N417" s="739">
        <v>1</v>
      </c>
      <c r="O417" s="743">
        <v>0.5</v>
      </c>
      <c r="P417" s="742"/>
      <c r="Q417" s="744">
        <v>0</v>
      </c>
      <c r="R417" s="739"/>
      <c r="S417" s="744">
        <v>0</v>
      </c>
      <c r="T417" s="743"/>
      <c r="U417" s="738">
        <v>0</v>
      </c>
    </row>
    <row r="418" spans="1:21" ht="14.4" customHeight="1" x14ac:dyDescent="0.3">
      <c r="A418" s="737">
        <v>30</v>
      </c>
      <c r="B418" s="739" t="s">
        <v>506</v>
      </c>
      <c r="C418" s="739" t="s">
        <v>2871</v>
      </c>
      <c r="D418" s="740" t="s">
        <v>3768</v>
      </c>
      <c r="E418" s="741" t="s">
        <v>2885</v>
      </c>
      <c r="F418" s="739" t="s">
        <v>2868</v>
      </c>
      <c r="G418" s="739" t="s">
        <v>3359</v>
      </c>
      <c r="H418" s="739" t="s">
        <v>1843</v>
      </c>
      <c r="I418" s="739" t="s">
        <v>2042</v>
      </c>
      <c r="J418" s="739" t="s">
        <v>2043</v>
      </c>
      <c r="K418" s="739" t="s">
        <v>2044</v>
      </c>
      <c r="L418" s="742">
        <v>35.11</v>
      </c>
      <c r="M418" s="742">
        <v>70.22</v>
      </c>
      <c r="N418" s="739">
        <v>2</v>
      </c>
      <c r="O418" s="743">
        <v>1</v>
      </c>
      <c r="P418" s="742"/>
      <c r="Q418" s="744">
        <v>0</v>
      </c>
      <c r="R418" s="739"/>
      <c r="S418" s="744">
        <v>0</v>
      </c>
      <c r="T418" s="743"/>
      <c r="U418" s="738">
        <v>0</v>
      </c>
    </row>
    <row r="419" spans="1:21" ht="14.4" customHeight="1" x14ac:dyDescent="0.3">
      <c r="A419" s="737">
        <v>30</v>
      </c>
      <c r="B419" s="739" t="s">
        <v>506</v>
      </c>
      <c r="C419" s="739" t="s">
        <v>2871</v>
      </c>
      <c r="D419" s="740" t="s">
        <v>3768</v>
      </c>
      <c r="E419" s="741" t="s">
        <v>2885</v>
      </c>
      <c r="F419" s="739" t="s">
        <v>2868</v>
      </c>
      <c r="G419" s="739" t="s">
        <v>2895</v>
      </c>
      <c r="H419" s="739" t="s">
        <v>507</v>
      </c>
      <c r="I419" s="739" t="s">
        <v>3360</v>
      </c>
      <c r="J419" s="739" t="s">
        <v>3361</v>
      </c>
      <c r="K419" s="739" t="s">
        <v>3362</v>
      </c>
      <c r="L419" s="742">
        <v>300.33</v>
      </c>
      <c r="M419" s="742">
        <v>300.33</v>
      </c>
      <c r="N419" s="739">
        <v>1</v>
      </c>
      <c r="O419" s="743">
        <v>1</v>
      </c>
      <c r="P419" s="742"/>
      <c r="Q419" s="744">
        <v>0</v>
      </c>
      <c r="R419" s="739"/>
      <c r="S419" s="744">
        <v>0</v>
      </c>
      <c r="T419" s="743"/>
      <c r="U419" s="738">
        <v>0</v>
      </c>
    </row>
    <row r="420" spans="1:21" ht="14.4" customHeight="1" x14ac:dyDescent="0.3">
      <c r="A420" s="737">
        <v>30</v>
      </c>
      <c r="B420" s="739" t="s">
        <v>506</v>
      </c>
      <c r="C420" s="739" t="s">
        <v>2871</v>
      </c>
      <c r="D420" s="740" t="s">
        <v>3768</v>
      </c>
      <c r="E420" s="741" t="s">
        <v>2885</v>
      </c>
      <c r="F420" s="739" t="s">
        <v>2868</v>
      </c>
      <c r="G420" s="739" t="s">
        <v>2895</v>
      </c>
      <c r="H420" s="739" t="s">
        <v>1843</v>
      </c>
      <c r="I420" s="739" t="s">
        <v>2225</v>
      </c>
      <c r="J420" s="739" t="s">
        <v>2226</v>
      </c>
      <c r="K420" s="739" t="s">
        <v>2227</v>
      </c>
      <c r="L420" s="742">
        <v>93.43</v>
      </c>
      <c r="M420" s="742">
        <v>186.86</v>
      </c>
      <c r="N420" s="739">
        <v>2</v>
      </c>
      <c r="O420" s="743">
        <v>1</v>
      </c>
      <c r="P420" s="742">
        <v>186.86</v>
      </c>
      <c r="Q420" s="744">
        <v>1</v>
      </c>
      <c r="R420" s="739">
        <v>2</v>
      </c>
      <c r="S420" s="744">
        <v>1</v>
      </c>
      <c r="T420" s="743">
        <v>1</v>
      </c>
      <c r="U420" s="738">
        <v>1</v>
      </c>
    </row>
    <row r="421" spans="1:21" ht="14.4" customHeight="1" x14ac:dyDescent="0.3">
      <c r="A421" s="737">
        <v>30</v>
      </c>
      <c r="B421" s="739" t="s">
        <v>506</v>
      </c>
      <c r="C421" s="739" t="s">
        <v>2871</v>
      </c>
      <c r="D421" s="740" t="s">
        <v>3768</v>
      </c>
      <c r="E421" s="741" t="s">
        <v>2885</v>
      </c>
      <c r="F421" s="739" t="s">
        <v>2868</v>
      </c>
      <c r="G421" s="739" t="s">
        <v>2974</v>
      </c>
      <c r="H421" s="739" t="s">
        <v>507</v>
      </c>
      <c r="I421" s="739" t="s">
        <v>1030</v>
      </c>
      <c r="J421" s="739" t="s">
        <v>2976</v>
      </c>
      <c r="K421" s="739" t="s">
        <v>3363</v>
      </c>
      <c r="L421" s="742">
        <v>31.65</v>
      </c>
      <c r="M421" s="742">
        <v>31.65</v>
      </c>
      <c r="N421" s="739">
        <v>1</v>
      </c>
      <c r="O421" s="743">
        <v>0.5</v>
      </c>
      <c r="P421" s="742"/>
      <c r="Q421" s="744">
        <v>0</v>
      </c>
      <c r="R421" s="739"/>
      <c r="S421" s="744">
        <v>0</v>
      </c>
      <c r="T421" s="743"/>
      <c r="U421" s="738">
        <v>0</v>
      </c>
    </row>
    <row r="422" spans="1:21" ht="14.4" customHeight="1" x14ac:dyDescent="0.3">
      <c r="A422" s="737">
        <v>30</v>
      </c>
      <c r="B422" s="739" t="s">
        <v>506</v>
      </c>
      <c r="C422" s="739" t="s">
        <v>2871</v>
      </c>
      <c r="D422" s="740" t="s">
        <v>3768</v>
      </c>
      <c r="E422" s="741" t="s">
        <v>2885</v>
      </c>
      <c r="F422" s="739" t="s">
        <v>2868</v>
      </c>
      <c r="G422" s="739" t="s">
        <v>2980</v>
      </c>
      <c r="H422" s="739" t="s">
        <v>507</v>
      </c>
      <c r="I422" s="739" t="s">
        <v>894</v>
      </c>
      <c r="J422" s="739" t="s">
        <v>2981</v>
      </c>
      <c r="K422" s="739" t="s">
        <v>2982</v>
      </c>
      <c r="L422" s="742">
        <v>88.76</v>
      </c>
      <c r="M422" s="742">
        <v>177.52</v>
      </c>
      <c r="N422" s="739">
        <v>2</v>
      </c>
      <c r="O422" s="743">
        <v>1.5</v>
      </c>
      <c r="P422" s="742"/>
      <c r="Q422" s="744">
        <v>0</v>
      </c>
      <c r="R422" s="739"/>
      <c r="S422" s="744">
        <v>0</v>
      </c>
      <c r="T422" s="743"/>
      <c r="U422" s="738">
        <v>0</v>
      </c>
    </row>
    <row r="423" spans="1:21" ht="14.4" customHeight="1" x14ac:dyDescent="0.3">
      <c r="A423" s="737">
        <v>30</v>
      </c>
      <c r="B423" s="739" t="s">
        <v>506</v>
      </c>
      <c r="C423" s="739" t="s">
        <v>2871</v>
      </c>
      <c r="D423" s="740" t="s">
        <v>3768</v>
      </c>
      <c r="E423" s="741" t="s">
        <v>2885</v>
      </c>
      <c r="F423" s="739" t="s">
        <v>2868</v>
      </c>
      <c r="G423" s="739" t="s">
        <v>2983</v>
      </c>
      <c r="H423" s="739" t="s">
        <v>1843</v>
      </c>
      <c r="I423" s="739" t="s">
        <v>3242</v>
      </c>
      <c r="J423" s="739" t="s">
        <v>3243</v>
      </c>
      <c r="K423" s="739" t="s">
        <v>3244</v>
      </c>
      <c r="L423" s="742">
        <v>57.64</v>
      </c>
      <c r="M423" s="742">
        <v>57.64</v>
      </c>
      <c r="N423" s="739">
        <v>1</v>
      </c>
      <c r="O423" s="743">
        <v>0.5</v>
      </c>
      <c r="P423" s="742"/>
      <c r="Q423" s="744">
        <v>0</v>
      </c>
      <c r="R423" s="739"/>
      <c r="S423" s="744">
        <v>0</v>
      </c>
      <c r="T423" s="743"/>
      <c r="U423" s="738">
        <v>0</v>
      </c>
    </row>
    <row r="424" spans="1:21" ht="14.4" customHeight="1" x14ac:dyDescent="0.3">
      <c r="A424" s="737">
        <v>30</v>
      </c>
      <c r="B424" s="739" t="s">
        <v>506</v>
      </c>
      <c r="C424" s="739" t="s">
        <v>2871</v>
      </c>
      <c r="D424" s="740" t="s">
        <v>3768</v>
      </c>
      <c r="E424" s="741" t="s">
        <v>2885</v>
      </c>
      <c r="F424" s="739" t="s">
        <v>2868</v>
      </c>
      <c r="G424" s="739" t="s">
        <v>2988</v>
      </c>
      <c r="H424" s="739" t="s">
        <v>507</v>
      </c>
      <c r="I424" s="739" t="s">
        <v>780</v>
      </c>
      <c r="J424" s="739" t="s">
        <v>3137</v>
      </c>
      <c r="K424" s="739" t="s">
        <v>3138</v>
      </c>
      <c r="L424" s="742">
        <v>572.87</v>
      </c>
      <c r="M424" s="742">
        <v>572.87</v>
      </c>
      <c r="N424" s="739">
        <v>1</v>
      </c>
      <c r="O424" s="743">
        <v>0.5</v>
      </c>
      <c r="P424" s="742"/>
      <c r="Q424" s="744">
        <v>0</v>
      </c>
      <c r="R424" s="739"/>
      <c r="S424" s="744">
        <v>0</v>
      </c>
      <c r="T424" s="743"/>
      <c r="U424" s="738">
        <v>0</v>
      </c>
    </row>
    <row r="425" spans="1:21" ht="14.4" customHeight="1" x14ac:dyDescent="0.3">
      <c r="A425" s="737">
        <v>30</v>
      </c>
      <c r="B425" s="739" t="s">
        <v>506</v>
      </c>
      <c r="C425" s="739" t="s">
        <v>2871</v>
      </c>
      <c r="D425" s="740" t="s">
        <v>3768</v>
      </c>
      <c r="E425" s="741" t="s">
        <v>2885</v>
      </c>
      <c r="F425" s="739" t="s">
        <v>2868</v>
      </c>
      <c r="G425" s="739" t="s">
        <v>2991</v>
      </c>
      <c r="H425" s="739" t="s">
        <v>1843</v>
      </c>
      <c r="I425" s="739" t="s">
        <v>2150</v>
      </c>
      <c r="J425" s="739" t="s">
        <v>2151</v>
      </c>
      <c r="K425" s="739" t="s">
        <v>2152</v>
      </c>
      <c r="L425" s="742">
        <v>69.55</v>
      </c>
      <c r="M425" s="742">
        <v>69.55</v>
      </c>
      <c r="N425" s="739">
        <v>1</v>
      </c>
      <c r="O425" s="743">
        <v>0.5</v>
      </c>
      <c r="P425" s="742"/>
      <c r="Q425" s="744">
        <v>0</v>
      </c>
      <c r="R425" s="739"/>
      <c r="S425" s="744">
        <v>0</v>
      </c>
      <c r="T425" s="743"/>
      <c r="U425" s="738">
        <v>0</v>
      </c>
    </row>
    <row r="426" spans="1:21" ht="14.4" customHeight="1" x14ac:dyDescent="0.3">
      <c r="A426" s="737">
        <v>30</v>
      </c>
      <c r="B426" s="739" t="s">
        <v>506</v>
      </c>
      <c r="C426" s="739" t="s">
        <v>2871</v>
      </c>
      <c r="D426" s="740" t="s">
        <v>3768</v>
      </c>
      <c r="E426" s="741" t="s">
        <v>2885</v>
      </c>
      <c r="F426" s="739" t="s">
        <v>2868</v>
      </c>
      <c r="G426" s="739" t="s">
        <v>2991</v>
      </c>
      <c r="H426" s="739" t="s">
        <v>1843</v>
      </c>
      <c r="I426" s="739" t="s">
        <v>2074</v>
      </c>
      <c r="J426" s="739" t="s">
        <v>2757</v>
      </c>
      <c r="K426" s="739" t="s">
        <v>2758</v>
      </c>
      <c r="L426" s="742">
        <v>46.07</v>
      </c>
      <c r="M426" s="742">
        <v>46.07</v>
      </c>
      <c r="N426" s="739">
        <v>1</v>
      </c>
      <c r="O426" s="743">
        <v>0.5</v>
      </c>
      <c r="P426" s="742">
        <v>46.07</v>
      </c>
      <c r="Q426" s="744">
        <v>1</v>
      </c>
      <c r="R426" s="739">
        <v>1</v>
      </c>
      <c r="S426" s="744">
        <v>1</v>
      </c>
      <c r="T426" s="743">
        <v>0.5</v>
      </c>
      <c r="U426" s="738">
        <v>1</v>
      </c>
    </row>
    <row r="427" spans="1:21" ht="14.4" customHeight="1" x14ac:dyDescent="0.3">
      <c r="A427" s="737">
        <v>30</v>
      </c>
      <c r="B427" s="739" t="s">
        <v>506</v>
      </c>
      <c r="C427" s="739" t="s">
        <v>2871</v>
      </c>
      <c r="D427" s="740" t="s">
        <v>3768</v>
      </c>
      <c r="E427" s="741" t="s">
        <v>2885</v>
      </c>
      <c r="F427" s="739" t="s">
        <v>2868</v>
      </c>
      <c r="G427" s="739" t="s">
        <v>2991</v>
      </c>
      <c r="H427" s="739" t="s">
        <v>507</v>
      </c>
      <c r="I427" s="739" t="s">
        <v>3248</v>
      </c>
      <c r="J427" s="739" t="s">
        <v>3249</v>
      </c>
      <c r="K427" s="739" t="s">
        <v>3250</v>
      </c>
      <c r="L427" s="742">
        <v>79.03</v>
      </c>
      <c r="M427" s="742">
        <v>79.03</v>
      </c>
      <c r="N427" s="739">
        <v>1</v>
      </c>
      <c r="O427" s="743">
        <v>0.5</v>
      </c>
      <c r="P427" s="742"/>
      <c r="Q427" s="744">
        <v>0</v>
      </c>
      <c r="R427" s="739"/>
      <c r="S427" s="744">
        <v>0</v>
      </c>
      <c r="T427" s="743"/>
      <c r="U427" s="738">
        <v>0</v>
      </c>
    </row>
    <row r="428" spans="1:21" ht="14.4" customHeight="1" x14ac:dyDescent="0.3">
      <c r="A428" s="737">
        <v>30</v>
      </c>
      <c r="B428" s="739" t="s">
        <v>506</v>
      </c>
      <c r="C428" s="739" t="s">
        <v>2871</v>
      </c>
      <c r="D428" s="740" t="s">
        <v>3768</v>
      </c>
      <c r="E428" s="741" t="s">
        <v>2885</v>
      </c>
      <c r="F428" s="739" t="s">
        <v>2868</v>
      </c>
      <c r="G428" s="739" t="s">
        <v>3251</v>
      </c>
      <c r="H428" s="739" t="s">
        <v>507</v>
      </c>
      <c r="I428" s="739" t="s">
        <v>1375</v>
      </c>
      <c r="J428" s="739" t="s">
        <v>1376</v>
      </c>
      <c r="K428" s="739" t="s">
        <v>1377</v>
      </c>
      <c r="L428" s="742">
        <v>1138.0899999999999</v>
      </c>
      <c r="M428" s="742">
        <v>1138.0899999999999</v>
      </c>
      <c r="N428" s="739">
        <v>1</v>
      </c>
      <c r="O428" s="743">
        <v>1</v>
      </c>
      <c r="P428" s="742"/>
      <c r="Q428" s="744">
        <v>0</v>
      </c>
      <c r="R428" s="739"/>
      <c r="S428" s="744">
        <v>0</v>
      </c>
      <c r="T428" s="743"/>
      <c r="U428" s="738">
        <v>0</v>
      </c>
    </row>
    <row r="429" spans="1:21" ht="14.4" customHeight="1" x14ac:dyDescent="0.3">
      <c r="A429" s="737">
        <v>30</v>
      </c>
      <c r="B429" s="739" t="s">
        <v>506</v>
      </c>
      <c r="C429" s="739" t="s">
        <v>2871</v>
      </c>
      <c r="D429" s="740" t="s">
        <v>3768</v>
      </c>
      <c r="E429" s="741" t="s">
        <v>2885</v>
      </c>
      <c r="F429" s="739" t="s">
        <v>2868</v>
      </c>
      <c r="G429" s="739" t="s">
        <v>2996</v>
      </c>
      <c r="H429" s="739" t="s">
        <v>1843</v>
      </c>
      <c r="I429" s="739" t="s">
        <v>2008</v>
      </c>
      <c r="J429" s="739" t="s">
        <v>2009</v>
      </c>
      <c r="K429" s="739" t="s">
        <v>3364</v>
      </c>
      <c r="L429" s="742">
        <v>54.98</v>
      </c>
      <c r="M429" s="742">
        <v>54.98</v>
      </c>
      <c r="N429" s="739">
        <v>1</v>
      </c>
      <c r="O429" s="743">
        <v>0.5</v>
      </c>
      <c r="P429" s="742"/>
      <c r="Q429" s="744">
        <v>0</v>
      </c>
      <c r="R429" s="739"/>
      <c r="S429" s="744">
        <v>0</v>
      </c>
      <c r="T429" s="743"/>
      <c r="U429" s="738">
        <v>0</v>
      </c>
    </row>
    <row r="430" spans="1:21" ht="14.4" customHeight="1" x14ac:dyDescent="0.3">
      <c r="A430" s="737">
        <v>30</v>
      </c>
      <c r="B430" s="739" t="s">
        <v>506</v>
      </c>
      <c r="C430" s="739" t="s">
        <v>2871</v>
      </c>
      <c r="D430" s="740" t="s">
        <v>3768</v>
      </c>
      <c r="E430" s="741" t="s">
        <v>2885</v>
      </c>
      <c r="F430" s="739" t="s">
        <v>2868</v>
      </c>
      <c r="G430" s="739" t="s">
        <v>3010</v>
      </c>
      <c r="H430" s="739" t="s">
        <v>507</v>
      </c>
      <c r="I430" s="739" t="s">
        <v>3252</v>
      </c>
      <c r="J430" s="739" t="s">
        <v>3253</v>
      </c>
      <c r="K430" s="739" t="s">
        <v>3254</v>
      </c>
      <c r="L430" s="742">
        <v>1228</v>
      </c>
      <c r="M430" s="742">
        <v>1228</v>
      </c>
      <c r="N430" s="739">
        <v>1</v>
      </c>
      <c r="O430" s="743">
        <v>0.5</v>
      </c>
      <c r="P430" s="742"/>
      <c r="Q430" s="744">
        <v>0</v>
      </c>
      <c r="R430" s="739"/>
      <c r="S430" s="744">
        <v>0</v>
      </c>
      <c r="T430" s="743"/>
      <c r="U430" s="738">
        <v>0</v>
      </c>
    </row>
    <row r="431" spans="1:21" ht="14.4" customHeight="1" x14ac:dyDescent="0.3">
      <c r="A431" s="737">
        <v>30</v>
      </c>
      <c r="B431" s="739" t="s">
        <v>506</v>
      </c>
      <c r="C431" s="739" t="s">
        <v>2871</v>
      </c>
      <c r="D431" s="740" t="s">
        <v>3768</v>
      </c>
      <c r="E431" s="741" t="s">
        <v>2885</v>
      </c>
      <c r="F431" s="739" t="s">
        <v>2868</v>
      </c>
      <c r="G431" s="739" t="s">
        <v>3015</v>
      </c>
      <c r="H431" s="739" t="s">
        <v>507</v>
      </c>
      <c r="I431" s="739" t="s">
        <v>769</v>
      </c>
      <c r="J431" s="739" t="s">
        <v>766</v>
      </c>
      <c r="K431" s="739" t="s">
        <v>3017</v>
      </c>
      <c r="L431" s="742">
        <v>10.65</v>
      </c>
      <c r="M431" s="742">
        <v>10.65</v>
      </c>
      <c r="N431" s="739">
        <v>1</v>
      </c>
      <c r="O431" s="743">
        <v>0.5</v>
      </c>
      <c r="P431" s="742"/>
      <c r="Q431" s="744">
        <v>0</v>
      </c>
      <c r="R431" s="739"/>
      <c r="S431" s="744">
        <v>0</v>
      </c>
      <c r="T431" s="743"/>
      <c r="U431" s="738">
        <v>0</v>
      </c>
    </row>
    <row r="432" spans="1:21" ht="14.4" customHeight="1" x14ac:dyDescent="0.3">
      <c r="A432" s="737">
        <v>30</v>
      </c>
      <c r="B432" s="739" t="s">
        <v>506</v>
      </c>
      <c r="C432" s="739" t="s">
        <v>2871</v>
      </c>
      <c r="D432" s="740" t="s">
        <v>3768</v>
      </c>
      <c r="E432" s="741" t="s">
        <v>2885</v>
      </c>
      <c r="F432" s="739" t="s">
        <v>2868</v>
      </c>
      <c r="G432" s="739" t="s">
        <v>3015</v>
      </c>
      <c r="H432" s="739" t="s">
        <v>507</v>
      </c>
      <c r="I432" s="739" t="s">
        <v>862</v>
      </c>
      <c r="J432" s="739" t="s">
        <v>3024</v>
      </c>
      <c r="K432" s="739" t="s">
        <v>3365</v>
      </c>
      <c r="L432" s="742">
        <v>17.559999999999999</v>
      </c>
      <c r="M432" s="742">
        <v>17.559999999999999</v>
      </c>
      <c r="N432" s="739">
        <v>1</v>
      </c>
      <c r="O432" s="743">
        <v>0.5</v>
      </c>
      <c r="P432" s="742">
        <v>17.559999999999999</v>
      </c>
      <c r="Q432" s="744">
        <v>1</v>
      </c>
      <c r="R432" s="739">
        <v>1</v>
      </c>
      <c r="S432" s="744">
        <v>1</v>
      </c>
      <c r="T432" s="743">
        <v>0.5</v>
      </c>
      <c r="U432" s="738">
        <v>1</v>
      </c>
    </row>
    <row r="433" spans="1:21" ht="14.4" customHeight="1" x14ac:dyDescent="0.3">
      <c r="A433" s="737">
        <v>30</v>
      </c>
      <c r="B433" s="739" t="s">
        <v>506</v>
      </c>
      <c r="C433" s="739" t="s">
        <v>2871</v>
      </c>
      <c r="D433" s="740" t="s">
        <v>3768</v>
      </c>
      <c r="E433" s="741" t="s">
        <v>2885</v>
      </c>
      <c r="F433" s="739" t="s">
        <v>2868</v>
      </c>
      <c r="G433" s="739" t="s">
        <v>3147</v>
      </c>
      <c r="H433" s="739" t="s">
        <v>507</v>
      </c>
      <c r="I433" s="739" t="s">
        <v>3344</v>
      </c>
      <c r="J433" s="739" t="s">
        <v>1762</v>
      </c>
      <c r="K433" s="739" t="s">
        <v>3345</v>
      </c>
      <c r="L433" s="742">
        <v>374.79</v>
      </c>
      <c r="M433" s="742">
        <v>374.79</v>
      </c>
      <c r="N433" s="739">
        <v>1</v>
      </c>
      <c r="O433" s="743">
        <v>0.5</v>
      </c>
      <c r="P433" s="742">
        <v>374.79</v>
      </c>
      <c r="Q433" s="744">
        <v>1</v>
      </c>
      <c r="R433" s="739">
        <v>1</v>
      </c>
      <c r="S433" s="744">
        <v>1</v>
      </c>
      <c r="T433" s="743">
        <v>0.5</v>
      </c>
      <c r="U433" s="738">
        <v>1</v>
      </c>
    </row>
    <row r="434" spans="1:21" ht="14.4" customHeight="1" x14ac:dyDescent="0.3">
      <c r="A434" s="737">
        <v>30</v>
      </c>
      <c r="B434" s="739" t="s">
        <v>506</v>
      </c>
      <c r="C434" s="739" t="s">
        <v>2871</v>
      </c>
      <c r="D434" s="740" t="s">
        <v>3768</v>
      </c>
      <c r="E434" s="741" t="s">
        <v>2885</v>
      </c>
      <c r="F434" s="739" t="s">
        <v>2868</v>
      </c>
      <c r="G434" s="739" t="s">
        <v>3030</v>
      </c>
      <c r="H434" s="739" t="s">
        <v>1843</v>
      </c>
      <c r="I434" s="739" t="s">
        <v>3031</v>
      </c>
      <c r="J434" s="739" t="s">
        <v>1882</v>
      </c>
      <c r="K434" s="739" t="s">
        <v>2706</v>
      </c>
      <c r="L434" s="742">
        <v>543.39</v>
      </c>
      <c r="M434" s="742">
        <v>1086.78</v>
      </c>
      <c r="N434" s="739">
        <v>2</v>
      </c>
      <c r="O434" s="743">
        <v>0.5</v>
      </c>
      <c r="P434" s="742"/>
      <c r="Q434" s="744">
        <v>0</v>
      </c>
      <c r="R434" s="739"/>
      <c r="S434" s="744">
        <v>0</v>
      </c>
      <c r="T434" s="743"/>
      <c r="U434" s="738">
        <v>0</v>
      </c>
    </row>
    <row r="435" spans="1:21" ht="14.4" customHeight="1" x14ac:dyDescent="0.3">
      <c r="A435" s="737">
        <v>30</v>
      </c>
      <c r="B435" s="739" t="s">
        <v>506</v>
      </c>
      <c r="C435" s="739" t="s">
        <v>2871</v>
      </c>
      <c r="D435" s="740" t="s">
        <v>3768</v>
      </c>
      <c r="E435" s="741" t="s">
        <v>2885</v>
      </c>
      <c r="F435" s="739" t="s">
        <v>2868</v>
      </c>
      <c r="G435" s="739" t="s">
        <v>3030</v>
      </c>
      <c r="H435" s="739" t="s">
        <v>1843</v>
      </c>
      <c r="I435" s="739" t="s">
        <v>3346</v>
      </c>
      <c r="J435" s="739" t="s">
        <v>1951</v>
      </c>
      <c r="K435" s="739" t="s">
        <v>2703</v>
      </c>
      <c r="L435" s="742">
        <v>1385.62</v>
      </c>
      <c r="M435" s="742">
        <v>1385.62</v>
      </c>
      <c r="N435" s="739">
        <v>1</v>
      </c>
      <c r="O435" s="743">
        <v>0.5</v>
      </c>
      <c r="P435" s="742"/>
      <c r="Q435" s="744">
        <v>0</v>
      </c>
      <c r="R435" s="739"/>
      <c r="S435" s="744">
        <v>0</v>
      </c>
      <c r="T435" s="743"/>
      <c r="U435" s="738">
        <v>0</v>
      </c>
    </row>
    <row r="436" spans="1:21" ht="14.4" customHeight="1" x14ac:dyDescent="0.3">
      <c r="A436" s="737">
        <v>30</v>
      </c>
      <c r="B436" s="739" t="s">
        <v>506</v>
      </c>
      <c r="C436" s="739" t="s">
        <v>2871</v>
      </c>
      <c r="D436" s="740" t="s">
        <v>3768</v>
      </c>
      <c r="E436" s="741" t="s">
        <v>2885</v>
      </c>
      <c r="F436" s="739" t="s">
        <v>2868</v>
      </c>
      <c r="G436" s="739" t="s">
        <v>3030</v>
      </c>
      <c r="H436" s="739" t="s">
        <v>1843</v>
      </c>
      <c r="I436" s="739" t="s">
        <v>1950</v>
      </c>
      <c r="J436" s="739" t="s">
        <v>1951</v>
      </c>
      <c r="K436" s="739" t="s">
        <v>2708</v>
      </c>
      <c r="L436" s="742">
        <v>1847.49</v>
      </c>
      <c r="M436" s="742">
        <v>1847.49</v>
      </c>
      <c r="N436" s="739">
        <v>1</v>
      </c>
      <c r="O436" s="743">
        <v>0.5</v>
      </c>
      <c r="P436" s="742">
        <v>1847.49</v>
      </c>
      <c r="Q436" s="744">
        <v>1</v>
      </c>
      <c r="R436" s="739">
        <v>1</v>
      </c>
      <c r="S436" s="744">
        <v>1</v>
      </c>
      <c r="T436" s="743">
        <v>0.5</v>
      </c>
      <c r="U436" s="738">
        <v>1</v>
      </c>
    </row>
    <row r="437" spans="1:21" ht="14.4" customHeight="1" x14ac:dyDescent="0.3">
      <c r="A437" s="737">
        <v>30</v>
      </c>
      <c r="B437" s="739" t="s">
        <v>506</v>
      </c>
      <c r="C437" s="739" t="s">
        <v>2871</v>
      </c>
      <c r="D437" s="740" t="s">
        <v>3768</v>
      </c>
      <c r="E437" s="741" t="s">
        <v>2885</v>
      </c>
      <c r="F437" s="739" t="s">
        <v>2868</v>
      </c>
      <c r="G437" s="739" t="s">
        <v>3030</v>
      </c>
      <c r="H437" s="739" t="s">
        <v>1843</v>
      </c>
      <c r="I437" s="739" t="s">
        <v>2267</v>
      </c>
      <c r="J437" s="739" t="s">
        <v>1882</v>
      </c>
      <c r="K437" s="739" t="s">
        <v>2705</v>
      </c>
      <c r="L437" s="742">
        <v>815.1</v>
      </c>
      <c r="M437" s="742">
        <v>815.1</v>
      </c>
      <c r="N437" s="739">
        <v>1</v>
      </c>
      <c r="O437" s="743">
        <v>0.5</v>
      </c>
      <c r="P437" s="742"/>
      <c r="Q437" s="744">
        <v>0</v>
      </c>
      <c r="R437" s="739"/>
      <c r="S437" s="744">
        <v>0</v>
      </c>
      <c r="T437" s="743"/>
      <c r="U437" s="738">
        <v>0</v>
      </c>
    </row>
    <row r="438" spans="1:21" ht="14.4" customHeight="1" x14ac:dyDescent="0.3">
      <c r="A438" s="737">
        <v>30</v>
      </c>
      <c r="B438" s="739" t="s">
        <v>506</v>
      </c>
      <c r="C438" s="739" t="s">
        <v>2871</v>
      </c>
      <c r="D438" s="740" t="s">
        <v>3768</v>
      </c>
      <c r="E438" s="741" t="s">
        <v>2885</v>
      </c>
      <c r="F438" s="739" t="s">
        <v>2868</v>
      </c>
      <c r="G438" s="739" t="s">
        <v>3030</v>
      </c>
      <c r="H438" s="739" t="s">
        <v>1843</v>
      </c>
      <c r="I438" s="739" t="s">
        <v>2258</v>
      </c>
      <c r="J438" s="739" t="s">
        <v>1882</v>
      </c>
      <c r="K438" s="739" t="s">
        <v>2706</v>
      </c>
      <c r="L438" s="742">
        <v>543.39</v>
      </c>
      <c r="M438" s="742">
        <v>543.39</v>
      </c>
      <c r="N438" s="739">
        <v>1</v>
      </c>
      <c r="O438" s="743">
        <v>0.5</v>
      </c>
      <c r="P438" s="742"/>
      <c r="Q438" s="744">
        <v>0</v>
      </c>
      <c r="R438" s="739"/>
      <c r="S438" s="744">
        <v>0</v>
      </c>
      <c r="T438" s="743"/>
      <c r="U438" s="738">
        <v>0</v>
      </c>
    </row>
    <row r="439" spans="1:21" ht="14.4" customHeight="1" x14ac:dyDescent="0.3">
      <c r="A439" s="737">
        <v>30</v>
      </c>
      <c r="B439" s="739" t="s">
        <v>506</v>
      </c>
      <c r="C439" s="739" t="s">
        <v>2871</v>
      </c>
      <c r="D439" s="740" t="s">
        <v>3768</v>
      </c>
      <c r="E439" s="741" t="s">
        <v>2885</v>
      </c>
      <c r="F439" s="739" t="s">
        <v>2868</v>
      </c>
      <c r="G439" s="739" t="s">
        <v>3158</v>
      </c>
      <c r="H439" s="739" t="s">
        <v>507</v>
      </c>
      <c r="I439" s="739" t="s">
        <v>3159</v>
      </c>
      <c r="J439" s="739" t="s">
        <v>3160</v>
      </c>
      <c r="K439" s="739" t="s">
        <v>1760</v>
      </c>
      <c r="L439" s="742">
        <v>146.84</v>
      </c>
      <c r="M439" s="742">
        <v>146.84</v>
      </c>
      <c r="N439" s="739">
        <v>1</v>
      </c>
      <c r="O439" s="743">
        <v>1</v>
      </c>
      <c r="P439" s="742"/>
      <c r="Q439" s="744">
        <v>0</v>
      </c>
      <c r="R439" s="739"/>
      <c r="S439" s="744">
        <v>0</v>
      </c>
      <c r="T439" s="743"/>
      <c r="U439" s="738">
        <v>0</v>
      </c>
    </row>
    <row r="440" spans="1:21" ht="14.4" customHeight="1" x14ac:dyDescent="0.3">
      <c r="A440" s="737">
        <v>30</v>
      </c>
      <c r="B440" s="739" t="s">
        <v>506</v>
      </c>
      <c r="C440" s="739" t="s">
        <v>2871</v>
      </c>
      <c r="D440" s="740" t="s">
        <v>3768</v>
      </c>
      <c r="E440" s="741" t="s">
        <v>2885</v>
      </c>
      <c r="F440" s="739" t="s">
        <v>2868</v>
      </c>
      <c r="G440" s="739" t="s">
        <v>3158</v>
      </c>
      <c r="H440" s="739" t="s">
        <v>507</v>
      </c>
      <c r="I440" s="739" t="s">
        <v>2512</v>
      </c>
      <c r="J440" s="739" t="s">
        <v>2513</v>
      </c>
      <c r="K440" s="739" t="s">
        <v>563</v>
      </c>
      <c r="L440" s="742">
        <v>88.1</v>
      </c>
      <c r="M440" s="742">
        <v>88.1</v>
      </c>
      <c r="N440" s="739">
        <v>1</v>
      </c>
      <c r="O440" s="743">
        <v>0.5</v>
      </c>
      <c r="P440" s="742"/>
      <c r="Q440" s="744">
        <v>0</v>
      </c>
      <c r="R440" s="739"/>
      <c r="S440" s="744">
        <v>0</v>
      </c>
      <c r="T440" s="743"/>
      <c r="U440" s="738">
        <v>0</v>
      </c>
    </row>
    <row r="441" spans="1:21" ht="14.4" customHeight="1" x14ac:dyDescent="0.3">
      <c r="A441" s="737">
        <v>30</v>
      </c>
      <c r="B441" s="739" t="s">
        <v>506</v>
      </c>
      <c r="C441" s="739" t="s">
        <v>2871</v>
      </c>
      <c r="D441" s="740" t="s">
        <v>3768</v>
      </c>
      <c r="E441" s="741" t="s">
        <v>2885</v>
      </c>
      <c r="F441" s="739" t="s">
        <v>2868</v>
      </c>
      <c r="G441" s="739" t="s">
        <v>3161</v>
      </c>
      <c r="H441" s="739" t="s">
        <v>507</v>
      </c>
      <c r="I441" s="739" t="s">
        <v>3164</v>
      </c>
      <c r="J441" s="739" t="s">
        <v>1795</v>
      </c>
      <c r="K441" s="739" t="s">
        <v>2079</v>
      </c>
      <c r="L441" s="742">
        <v>57.64</v>
      </c>
      <c r="M441" s="742">
        <v>57.64</v>
      </c>
      <c r="N441" s="739">
        <v>1</v>
      </c>
      <c r="O441" s="743">
        <v>0.5</v>
      </c>
      <c r="P441" s="742"/>
      <c r="Q441" s="744">
        <v>0</v>
      </c>
      <c r="R441" s="739"/>
      <c r="S441" s="744">
        <v>0</v>
      </c>
      <c r="T441" s="743"/>
      <c r="U441" s="738">
        <v>0</v>
      </c>
    </row>
    <row r="442" spans="1:21" ht="14.4" customHeight="1" x14ac:dyDescent="0.3">
      <c r="A442" s="737">
        <v>30</v>
      </c>
      <c r="B442" s="739" t="s">
        <v>506</v>
      </c>
      <c r="C442" s="739" t="s">
        <v>2871</v>
      </c>
      <c r="D442" s="740" t="s">
        <v>3768</v>
      </c>
      <c r="E442" s="741" t="s">
        <v>2885</v>
      </c>
      <c r="F442" s="739" t="s">
        <v>2868</v>
      </c>
      <c r="G442" s="739" t="s">
        <v>3366</v>
      </c>
      <c r="H442" s="739" t="s">
        <v>507</v>
      </c>
      <c r="I442" s="739" t="s">
        <v>2550</v>
      </c>
      <c r="J442" s="739" t="s">
        <v>2551</v>
      </c>
      <c r="K442" s="739" t="s">
        <v>3168</v>
      </c>
      <c r="L442" s="742">
        <v>0</v>
      </c>
      <c r="M442" s="742">
        <v>0</v>
      </c>
      <c r="N442" s="739">
        <v>1</v>
      </c>
      <c r="O442" s="743">
        <v>0.5</v>
      </c>
      <c r="P442" s="742">
        <v>0</v>
      </c>
      <c r="Q442" s="744"/>
      <c r="R442" s="739">
        <v>1</v>
      </c>
      <c r="S442" s="744">
        <v>1</v>
      </c>
      <c r="T442" s="743">
        <v>0.5</v>
      </c>
      <c r="U442" s="738">
        <v>1</v>
      </c>
    </row>
    <row r="443" spans="1:21" ht="14.4" customHeight="1" x14ac:dyDescent="0.3">
      <c r="A443" s="737">
        <v>30</v>
      </c>
      <c r="B443" s="739" t="s">
        <v>506</v>
      </c>
      <c r="C443" s="739" t="s">
        <v>2871</v>
      </c>
      <c r="D443" s="740" t="s">
        <v>3768</v>
      </c>
      <c r="E443" s="741" t="s">
        <v>2885</v>
      </c>
      <c r="F443" s="739" t="s">
        <v>2868</v>
      </c>
      <c r="G443" s="739" t="s">
        <v>2896</v>
      </c>
      <c r="H443" s="739" t="s">
        <v>1843</v>
      </c>
      <c r="I443" s="739" t="s">
        <v>2897</v>
      </c>
      <c r="J443" s="739" t="s">
        <v>556</v>
      </c>
      <c r="K443" s="739" t="s">
        <v>557</v>
      </c>
      <c r="L443" s="742">
        <v>28.81</v>
      </c>
      <c r="M443" s="742">
        <v>144.04999999999998</v>
      </c>
      <c r="N443" s="739">
        <v>5</v>
      </c>
      <c r="O443" s="743">
        <v>2.5</v>
      </c>
      <c r="P443" s="742">
        <v>86.429999999999993</v>
      </c>
      <c r="Q443" s="744">
        <v>0.6</v>
      </c>
      <c r="R443" s="739">
        <v>3</v>
      </c>
      <c r="S443" s="744">
        <v>0.6</v>
      </c>
      <c r="T443" s="743">
        <v>1.5</v>
      </c>
      <c r="U443" s="738">
        <v>0.6</v>
      </c>
    </row>
    <row r="444" spans="1:21" ht="14.4" customHeight="1" x14ac:dyDescent="0.3">
      <c r="A444" s="737">
        <v>30</v>
      </c>
      <c r="B444" s="739" t="s">
        <v>506</v>
      </c>
      <c r="C444" s="739" t="s">
        <v>2871</v>
      </c>
      <c r="D444" s="740" t="s">
        <v>3768</v>
      </c>
      <c r="E444" s="741" t="s">
        <v>2885</v>
      </c>
      <c r="F444" s="739" t="s">
        <v>2868</v>
      </c>
      <c r="G444" s="739" t="s">
        <v>2896</v>
      </c>
      <c r="H444" s="739" t="s">
        <v>1843</v>
      </c>
      <c r="I444" s="739" t="s">
        <v>1911</v>
      </c>
      <c r="J444" s="739" t="s">
        <v>559</v>
      </c>
      <c r="K444" s="739" t="s">
        <v>3367</v>
      </c>
      <c r="L444" s="742">
        <v>57.64</v>
      </c>
      <c r="M444" s="742">
        <v>57.64</v>
      </c>
      <c r="N444" s="739">
        <v>1</v>
      </c>
      <c r="O444" s="743">
        <v>0.5</v>
      </c>
      <c r="P444" s="742"/>
      <c r="Q444" s="744">
        <v>0</v>
      </c>
      <c r="R444" s="739"/>
      <c r="S444" s="744">
        <v>0</v>
      </c>
      <c r="T444" s="743"/>
      <c r="U444" s="738">
        <v>0</v>
      </c>
    </row>
    <row r="445" spans="1:21" ht="14.4" customHeight="1" x14ac:dyDescent="0.3">
      <c r="A445" s="737">
        <v>30</v>
      </c>
      <c r="B445" s="739" t="s">
        <v>506</v>
      </c>
      <c r="C445" s="739" t="s">
        <v>2871</v>
      </c>
      <c r="D445" s="740" t="s">
        <v>3768</v>
      </c>
      <c r="E445" s="741" t="s">
        <v>2885</v>
      </c>
      <c r="F445" s="739" t="s">
        <v>2868</v>
      </c>
      <c r="G445" s="739" t="s">
        <v>3172</v>
      </c>
      <c r="H445" s="739" t="s">
        <v>1843</v>
      </c>
      <c r="I445" s="739" t="s">
        <v>2011</v>
      </c>
      <c r="J445" s="739" t="s">
        <v>2012</v>
      </c>
      <c r="K445" s="739" t="s">
        <v>1377</v>
      </c>
      <c r="L445" s="742">
        <v>48.27</v>
      </c>
      <c r="M445" s="742">
        <v>96.54</v>
      </c>
      <c r="N445" s="739">
        <v>2</v>
      </c>
      <c r="O445" s="743">
        <v>1</v>
      </c>
      <c r="P445" s="742">
        <v>96.54</v>
      </c>
      <c r="Q445" s="744">
        <v>1</v>
      </c>
      <c r="R445" s="739">
        <v>2</v>
      </c>
      <c r="S445" s="744">
        <v>1</v>
      </c>
      <c r="T445" s="743">
        <v>1</v>
      </c>
      <c r="U445" s="738">
        <v>1</v>
      </c>
    </row>
    <row r="446" spans="1:21" ht="14.4" customHeight="1" x14ac:dyDescent="0.3">
      <c r="A446" s="737">
        <v>30</v>
      </c>
      <c r="B446" s="739" t="s">
        <v>506</v>
      </c>
      <c r="C446" s="739" t="s">
        <v>2871</v>
      </c>
      <c r="D446" s="740" t="s">
        <v>3768</v>
      </c>
      <c r="E446" s="741" t="s">
        <v>2885</v>
      </c>
      <c r="F446" s="739" t="s">
        <v>2868</v>
      </c>
      <c r="G446" s="739" t="s">
        <v>3173</v>
      </c>
      <c r="H446" s="739" t="s">
        <v>1843</v>
      </c>
      <c r="I446" s="739" t="s">
        <v>3368</v>
      </c>
      <c r="J446" s="739" t="s">
        <v>3369</v>
      </c>
      <c r="K446" s="739" t="s">
        <v>972</v>
      </c>
      <c r="L446" s="742">
        <v>170.43</v>
      </c>
      <c r="M446" s="742">
        <v>170.43</v>
      </c>
      <c r="N446" s="739">
        <v>1</v>
      </c>
      <c r="O446" s="743">
        <v>0.5</v>
      </c>
      <c r="P446" s="742"/>
      <c r="Q446" s="744">
        <v>0</v>
      </c>
      <c r="R446" s="739"/>
      <c r="S446" s="744">
        <v>0</v>
      </c>
      <c r="T446" s="743"/>
      <c r="U446" s="738">
        <v>0</v>
      </c>
    </row>
    <row r="447" spans="1:21" ht="14.4" customHeight="1" x14ac:dyDescent="0.3">
      <c r="A447" s="737">
        <v>30</v>
      </c>
      <c r="B447" s="739" t="s">
        <v>506</v>
      </c>
      <c r="C447" s="739" t="s">
        <v>2871</v>
      </c>
      <c r="D447" s="740" t="s">
        <v>3768</v>
      </c>
      <c r="E447" s="741" t="s">
        <v>2885</v>
      </c>
      <c r="F447" s="739" t="s">
        <v>2868</v>
      </c>
      <c r="G447" s="739" t="s">
        <v>3038</v>
      </c>
      <c r="H447" s="739" t="s">
        <v>1843</v>
      </c>
      <c r="I447" s="739" t="s">
        <v>1847</v>
      </c>
      <c r="J447" s="739" t="s">
        <v>1848</v>
      </c>
      <c r="K447" s="739" t="s">
        <v>2731</v>
      </c>
      <c r="L447" s="742">
        <v>16.09</v>
      </c>
      <c r="M447" s="742">
        <v>16.09</v>
      </c>
      <c r="N447" s="739">
        <v>1</v>
      </c>
      <c r="O447" s="743">
        <v>0.5</v>
      </c>
      <c r="P447" s="742">
        <v>16.09</v>
      </c>
      <c r="Q447" s="744">
        <v>1</v>
      </c>
      <c r="R447" s="739">
        <v>1</v>
      </c>
      <c r="S447" s="744">
        <v>1</v>
      </c>
      <c r="T447" s="743">
        <v>0.5</v>
      </c>
      <c r="U447" s="738">
        <v>1</v>
      </c>
    </row>
    <row r="448" spans="1:21" ht="14.4" customHeight="1" x14ac:dyDescent="0.3">
      <c r="A448" s="737">
        <v>30</v>
      </c>
      <c r="B448" s="739" t="s">
        <v>506</v>
      </c>
      <c r="C448" s="739" t="s">
        <v>2871</v>
      </c>
      <c r="D448" s="740" t="s">
        <v>3768</v>
      </c>
      <c r="E448" s="741" t="s">
        <v>2885</v>
      </c>
      <c r="F448" s="739" t="s">
        <v>2868</v>
      </c>
      <c r="G448" s="739" t="s">
        <v>3039</v>
      </c>
      <c r="H448" s="739" t="s">
        <v>507</v>
      </c>
      <c r="I448" s="739" t="s">
        <v>922</v>
      </c>
      <c r="J448" s="739" t="s">
        <v>923</v>
      </c>
      <c r="K448" s="739" t="s">
        <v>2836</v>
      </c>
      <c r="L448" s="742">
        <v>105.46</v>
      </c>
      <c r="M448" s="742">
        <v>210.92</v>
      </c>
      <c r="N448" s="739">
        <v>2</v>
      </c>
      <c r="O448" s="743">
        <v>1</v>
      </c>
      <c r="P448" s="742"/>
      <c r="Q448" s="744">
        <v>0</v>
      </c>
      <c r="R448" s="739"/>
      <c r="S448" s="744">
        <v>0</v>
      </c>
      <c r="T448" s="743"/>
      <c r="U448" s="738">
        <v>0</v>
      </c>
    </row>
    <row r="449" spans="1:21" ht="14.4" customHeight="1" x14ac:dyDescent="0.3">
      <c r="A449" s="737">
        <v>30</v>
      </c>
      <c r="B449" s="739" t="s">
        <v>506</v>
      </c>
      <c r="C449" s="739" t="s">
        <v>2871</v>
      </c>
      <c r="D449" s="740" t="s">
        <v>3768</v>
      </c>
      <c r="E449" s="741" t="s">
        <v>2885</v>
      </c>
      <c r="F449" s="739" t="s">
        <v>2868</v>
      </c>
      <c r="G449" s="739" t="s">
        <v>3287</v>
      </c>
      <c r="H449" s="739" t="s">
        <v>1843</v>
      </c>
      <c r="I449" s="739" t="s">
        <v>2171</v>
      </c>
      <c r="J449" s="739" t="s">
        <v>2839</v>
      </c>
      <c r="K449" s="739" t="s">
        <v>2840</v>
      </c>
      <c r="L449" s="742">
        <v>123.2</v>
      </c>
      <c r="M449" s="742">
        <v>123.2</v>
      </c>
      <c r="N449" s="739">
        <v>1</v>
      </c>
      <c r="O449" s="743">
        <v>0.5</v>
      </c>
      <c r="P449" s="742"/>
      <c r="Q449" s="744">
        <v>0</v>
      </c>
      <c r="R449" s="739"/>
      <c r="S449" s="744">
        <v>0</v>
      </c>
      <c r="T449" s="743"/>
      <c r="U449" s="738">
        <v>0</v>
      </c>
    </row>
    <row r="450" spans="1:21" ht="14.4" customHeight="1" x14ac:dyDescent="0.3">
      <c r="A450" s="737">
        <v>30</v>
      </c>
      <c r="B450" s="739" t="s">
        <v>506</v>
      </c>
      <c r="C450" s="739" t="s">
        <v>2871</v>
      </c>
      <c r="D450" s="740" t="s">
        <v>3768</v>
      </c>
      <c r="E450" s="741" t="s">
        <v>2885</v>
      </c>
      <c r="F450" s="739" t="s">
        <v>2868</v>
      </c>
      <c r="G450" s="739" t="s">
        <v>3047</v>
      </c>
      <c r="H450" s="739" t="s">
        <v>507</v>
      </c>
      <c r="I450" s="739" t="s">
        <v>826</v>
      </c>
      <c r="J450" s="739" t="s">
        <v>3048</v>
      </c>
      <c r="K450" s="739" t="s">
        <v>3049</v>
      </c>
      <c r="L450" s="742">
        <v>0</v>
      </c>
      <c r="M450" s="742">
        <v>0</v>
      </c>
      <c r="N450" s="739">
        <v>2</v>
      </c>
      <c r="O450" s="743">
        <v>2</v>
      </c>
      <c r="P450" s="742"/>
      <c r="Q450" s="744"/>
      <c r="R450" s="739"/>
      <c r="S450" s="744">
        <v>0</v>
      </c>
      <c r="T450" s="743"/>
      <c r="U450" s="738">
        <v>0</v>
      </c>
    </row>
    <row r="451" spans="1:21" ht="14.4" customHeight="1" x14ac:dyDescent="0.3">
      <c r="A451" s="737">
        <v>30</v>
      </c>
      <c r="B451" s="739" t="s">
        <v>506</v>
      </c>
      <c r="C451" s="739" t="s">
        <v>2871</v>
      </c>
      <c r="D451" s="740" t="s">
        <v>3768</v>
      </c>
      <c r="E451" s="741" t="s">
        <v>2885</v>
      </c>
      <c r="F451" s="739" t="s">
        <v>2868</v>
      </c>
      <c r="G451" s="739" t="s">
        <v>2898</v>
      </c>
      <c r="H451" s="739" t="s">
        <v>507</v>
      </c>
      <c r="I451" s="739" t="s">
        <v>677</v>
      </c>
      <c r="J451" s="739" t="s">
        <v>678</v>
      </c>
      <c r="K451" s="739" t="s">
        <v>3050</v>
      </c>
      <c r="L451" s="742">
        <v>42.08</v>
      </c>
      <c r="M451" s="742">
        <v>84.16</v>
      </c>
      <c r="N451" s="739">
        <v>2</v>
      </c>
      <c r="O451" s="743">
        <v>0.5</v>
      </c>
      <c r="P451" s="742">
        <v>84.16</v>
      </c>
      <c r="Q451" s="744">
        <v>1</v>
      </c>
      <c r="R451" s="739">
        <v>2</v>
      </c>
      <c r="S451" s="744">
        <v>1</v>
      </c>
      <c r="T451" s="743">
        <v>0.5</v>
      </c>
      <c r="U451" s="738">
        <v>1</v>
      </c>
    </row>
    <row r="452" spans="1:21" ht="14.4" customHeight="1" x14ac:dyDescent="0.3">
      <c r="A452" s="737">
        <v>30</v>
      </c>
      <c r="B452" s="739" t="s">
        <v>506</v>
      </c>
      <c r="C452" s="739" t="s">
        <v>2871</v>
      </c>
      <c r="D452" s="740" t="s">
        <v>3768</v>
      </c>
      <c r="E452" s="741" t="s">
        <v>2885</v>
      </c>
      <c r="F452" s="739" t="s">
        <v>2868</v>
      </c>
      <c r="G452" s="739" t="s">
        <v>3297</v>
      </c>
      <c r="H452" s="739" t="s">
        <v>507</v>
      </c>
      <c r="I452" s="739" t="s">
        <v>750</v>
      </c>
      <c r="J452" s="739" t="s">
        <v>3299</v>
      </c>
      <c r="K452" s="739" t="s">
        <v>752</v>
      </c>
      <c r="L452" s="742">
        <v>149.69</v>
      </c>
      <c r="M452" s="742">
        <v>449.07</v>
      </c>
      <c r="N452" s="739">
        <v>3</v>
      </c>
      <c r="O452" s="743">
        <v>1</v>
      </c>
      <c r="P452" s="742">
        <v>299.38</v>
      </c>
      <c r="Q452" s="744">
        <v>0.66666666666666663</v>
      </c>
      <c r="R452" s="739">
        <v>2</v>
      </c>
      <c r="S452" s="744">
        <v>0.66666666666666663</v>
      </c>
      <c r="T452" s="743">
        <v>0.5</v>
      </c>
      <c r="U452" s="738">
        <v>0.5</v>
      </c>
    </row>
    <row r="453" spans="1:21" ht="14.4" customHeight="1" x14ac:dyDescent="0.3">
      <c r="A453" s="737">
        <v>30</v>
      </c>
      <c r="B453" s="739" t="s">
        <v>506</v>
      </c>
      <c r="C453" s="739" t="s">
        <v>2871</v>
      </c>
      <c r="D453" s="740" t="s">
        <v>3768</v>
      </c>
      <c r="E453" s="741" t="s">
        <v>2885</v>
      </c>
      <c r="F453" s="739" t="s">
        <v>2868</v>
      </c>
      <c r="G453" s="739" t="s">
        <v>3056</v>
      </c>
      <c r="H453" s="739" t="s">
        <v>507</v>
      </c>
      <c r="I453" s="739" t="s">
        <v>3182</v>
      </c>
      <c r="J453" s="739" t="s">
        <v>1770</v>
      </c>
      <c r="K453" s="739" t="s">
        <v>1771</v>
      </c>
      <c r="L453" s="742">
        <v>80.959999999999994</v>
      </c>
      <c r="M453" s="742">
        <v>80.959999999999994</v>
      </c>
      <c r="N453" s="739">
        <v>1</v>
      </c>
      <c r="O453" s="743">
        <v>0.5</v>
      </c>
      <c r="P453" s="742"/>
      <c r="Q453" s="744">
        <v>0</v>
      </c>
      <c r="R453" s="739"/>
      <c r="S453" s="744">
        <v>0</v>
      </c>
      <c r="T453" s="743"/>
      <c r="U453" s="738">
        <v>0</v>
      </c>
    </row>
    <row r="454" spans="1:21" ht="14.4" customHeight="1" x14ac:dyDescent="0.3">
      <c r="A454" s="737">
        <v>30</v>
      </c>
      <c r="B454" s="739" t="s">
        <v>506</v>
      </c>
      <c r="C454" s="739" t="s">
        <v>2871</v>
      </c>
      <c r="D454" s="740" t="s">
        <v>3768</v>
      </c>
      <c r="E454" s="741" t="s">
        <v>2885</v>
      </c>
      <c r="F454" s="739" t="s">
        <v>2868</v>
      </c>
      <c r="G454" s="739" t="s">
        <v>3059</v>
      </c>
      <c r="H454" s="739" t="s">
        <v>507</v>
      </c>
      <c r="I454" s="739" t="s">
        <v>794</v>
      </c>
      <c r="J454" s="739" t="s">
        <v>795</v>
      </c>
      <c r="K454" s="739" t="s">
        <v>2903</v>
      </c>
      <c r="L454" s="742">
        <v>122.73</v>
      </c>
      <c r="M454" s="742">
        <v>122.73</v>
      </c>
      <c r="N454" s="739">
        <v>1</v>
      </c>
      <c r="O454" s="743">
        <v>1</v>
      </c>
      <c r="P454" s="742"/>
      <c r="Q454" s="744">
        <v>0</v>
      </c>
      <c r="R454" s="739"/>
      <c r="S454" s="744">
        <v>0</v>
      </c>
      <c r="T454" s="743"/>
      <c r="U454" s="738">
        <v>0</v>
      </c>
    </row>
    <row r="455" spans="1:21" ht="14.4" customHeight="1" x14ac:dyDescent="0.3">
      <c r="A455" s="737">
        <v>30</v>
      </c>
      <c r="B455" s="739" t="s">
        <v>506</v>
      </c>
      <c r="C455" s="739" t="s">
        <v>2871</v>
      </c>
      <c r="D455" s="740" t="s">
        <v>3768</v>
      </c>
      <c r="E455" s="741" t="s">
        <v>2885</v>
      </c>
      <c r="F455" s="739" t="s">
        <v>2868</v>
      </c>
      <c r="G455" s="739" t="s">
        <v>3061</v>
      </c>
      <c r="H455" s="739" t="s">
        <v>507</v>
      </c>
      <c r="I455" s="739" t="s">
        <v>1230</v>
      </c>
      <c r="J455" s="739" t="s">
        <v>1231</v>
      </c>
      <c r="K455" s="739" t="s">
        <v>3063</v>
      </c>
      <c r="L455" s="742">
        <v>50.32</v>
      </c>
      <c r="M455" s="742">
        <v>150.96</v>
      </c>
      <c r="N455" s="739">
        <v>3</v>
      </c>
      <c r="O455" s="743">
        <v>1.5</v>
      </c>
      <c r="P455" s="742">
        <v>100.64</v>
      </c>
      <c r="Q455" s="744">
        <v>0.66666666666666663</v>
      </c>
      <c r="R455" s="739">
        <v>2</v>
      </c>
      <c r="S455" s="744">
        <v>0.66666666666666663</v>
      </c>
      <c r="T455" s="743">
        <v>1</v>
      </c>
      <c r="U455" s="738">
        <v>0.66666666666666663</v>
      </c>
    </row>
    <row r="456" spans="1:21" ht="14.4" customHeight="1" x14ac:dyDescent="0.3">
      <c r="A456" s="737">
        <v>30</v>
      </c>
      <c r="B456" s="739" t="s">
        <v>506</v>
      </c>
      <c r="C456" s="739" t="s">
        <v>2871</v>
      </c>
      <c r="D456" s="740" t="s">
        <v>3768</v>
      </c>
      <c r="E456" s="741" t="s">
        <v>2885</v>
      </c>
      <c r="F456" s="739" t="s">
        <v>2868</v>
      </c>
      <c r="G456" s="739" t="s">
        <v>3064</v>
      </c>
      <c r="H456" s="739" t="s">
        <v>507</v>
      </c>
      <c r="I456" s="739" t="s">
        <v>772</v>
      </c>
      <c r="J456" s="739" t="s">
        <v>773</v>
      </c>
      <c r="K456" s="739" t="s">
        <v>774</v>
      </c>
      <c r="L456" s="742">
        <v>150.19</v>
      </c>
      <c r="M456" s="742">
        <v>150.19</v>
      </c>
      <c r="N456" s="739">
        <v>1</v>
      </c>
      <c r="O456" s="743">
        <v>0.5</v>
      </c>
      <c r="P456" s="742"/>
      <c r="Q456" s="744">
        <v>0</v>
      </c>
      <c r="R456" s="739"/>
      <c r="S456" s="744">
        <v>0</v>
      </c>
      <c r="T456" s="743"/>
      <c r="U456" s="738">
        <v>0</v>
      </c>
    </row>
    <row r="457" spans="1:21" ht="14.4" customHeight="1" x14ac:dyDescent="0.3">
      <c r="A457" s="737">
        <v>30</v>
      </c>
      <c r="B457" s="739" t="s">
        <v>506</v>
      </c>
      <c r="C457" s="739" t="s">
        <v>2871</v>
      </c>
      <c r="D457" s="740" t="s">
        <v>3768</v>
      </c>
      <c r="E457" s="741" t="s">
        <v>2885</v>
      </c>
      <c r="F457" s="739" t="s">
        <v>2868</v>
      </c>
      <c r="G457" s="739" t="s">
        <v>3068</v>
      </c>
      <c r="H457" s="739" t="s">
        <v>507</v>
      </c>
      <c r="I457" s="739" t="s">
        <v>3069</v>
      </c>
      <c r="J457" s="739" t="s">
        <v>911</v>
      </c>
      <c r="K457" s="739" t="s">
        <v>912</v>
      </c>
      <c r="L457" s="742">
        <v>87.89</v>
      </c>
      <c r="M457" s="742">
        <v>87.89</v>
      </c>
      <c r="N457" s="739">
        <v>1</v>
      </c>
      <c r="O457" s="743">
        <v>0.5</v>
      </c>
      <c r="P457" s="742"/>
      <c r="Q457" s="744">
        <v>0</v>
      </c>
      <c r="R457" s="739"/>
      <c r="S457" s="744">
        <v>0</v>
      </c>
      <c r="T457" s="743"/>
      <c r="U457" s="738">
        <v>0</v>
      </c>
    </row>
    <row r="458" spans="1:21" ht="14.4" customHeight="1" x14ac:dyDescent="0.3">
      <c r="A458" s="737">
        <v>30</v>
      </c>
      <c r="B458" s="739" t="s">
        <v>506</v>
      </c>
      <c r="C458" s="739" t="s">
        <v>2871</v>
      </c>
      <c r="D458" s="740" t="s">
        <v>3768</v>
      </c>
      <c r="E458" s="741" t="s">
        <v>2885</v>
      </c>
      <c r="F458" s="739" t="s">
        <v>2868</v>
      </c>
      <c r="G458" s="739" t="s">
        <v>3071</v>
      </c>
      <c r="H458" s="739" t="s">
        <v>1843</v>
      </c>
      <c r="I458" s="739" t="s">
        <v>3072</v>
      </c>
      <c r="J458" s="739" t="s">
        <v>3073</v>
      </c>
      <c r="K458" s="739" t="s">
        <v>3074</v>
      </c>
      <c r="L458" s="742">
        <v>251.52</v>
      </c>
      <c r="M458" s="742">
        <v>251.52</v>
      </c>
      <c r="N458" s="739">
        <v>1</v>
      </c>
      <c r="O458" s="743">
        <v>0.5</v>
      </c>
      <c r="P458" s="742"/>
      <c r="Q458" s="744">
        <v>0</v>
      </c>
      <c r="R458" s="739"/>
      <c r="S458" s="744">
        <v>0</v>
      </c>
      <c r="T458" s="743"/>
      <c r="U458" s="738">
        <v>0</v>
      </c>
    </row>
    <row r="459" spans="1:21" ht="14.4" customHeight="1" x14ac:dyDescent="0.3">
      <c r="A459" s="737">
        <v>30</v>
      </c>
      <c r="B459" s="739" t="s">
        <v>506</v>
      </c>
      <c r="C459" s="739" t="s">
        <v>2871</v>
      </c>
      <c r="D459" s="740" t="s">
        <v>3768</v>
      </c>
      <c r="E459" s="741" t="s">
        <v>2885</v>
      </c>
      <c r="F459" s="739" t="s">
        <v>2868</v>
      </c>
      <c r="G459" s="739" t="s">
        <v>2900</v>
      </c>
      <c r="H459" s="739" t="s">
        <v>1843</v>
      </c>
      <c r="I459" s="739" t="s">
        <v>1998</v>
      </c>
      <c r="J459" s="739" t="s">
        <v>2700</v>
      </c>
      <c r="K459" s="739" t="s">
        <v>1082</v>
      </c>
      <c r="L459" s="742">
        <v>184.74</v>
      </c>
      <c r="M459" s="742">
        <v>369.48</v>
      </c>
      <c r="N459" s="739">
        <v>2</v>
      </c>
      <c r="O459" s="743">
        <v>1</v>
      </c>
      <c r="P459" s="742"/>
      <c r="Q459" s="744">
        <v>0</v>
      </c>
      <c r="R459" s="739"/>
      <c r="S459" s="744">
        <v>0</v>
      </c>
      <c r="T459" s="743"/>
      <c r="U459" s="738">
        <v>0</v>
      </c>
    </row>
    <row r="460" spans="1:21" ht="14.4" customHeight="1" x14ac:dyDescent="0.3">
      <c r="A460" s="737">
        <v>30</v>
      </c>
      <c r="B460" s="739" t="s">
        <v>506</v>
      </c>
      <c r="C460" s="739" t="s">
        <v>2871</v>
      </c>
      <c r="D460" s="740" t="s">
        <v>3768</v>
      </c>
      <c r="E460" s="741" t="s">
        <v>2885</v>
      </c>
      <c r="F460" s="739" t="s">
        <v>2868</v>
      </c>
      <c r="G460" s="739" t="s">
        <v>3187</v>
      </c>
      <c r="H460" s="739" t="s">
        <v>507</v>
      </c>
      <c r="I460" s="739" t="s">
        <v>1697</v>
      </c>
      <c r="J460" s="739" t="s">
        <v>1698</v>
      </c>
      <c r="K460" s="739" t="s">
        <v>1699</v>
      </c>
      <c r="L460" s="742">
        <v>0</v>
      </c>
      <c r="M460" s="742">
        <v>0</v>
      </c>
      <c r="N460" s="739">
        <v>1</v>
      </c>
      <c r="O460" s="743">
        <v>0.5</v>
      </c>
      <c r="P460" s="742">
        <v>0</v>
      </c>
      <c r="Q460" s="744"/>
      <c r="R460" s="739">
        <v>1</v>
      </c>
      <c r="S460" s="744">
        <v>1</v>
      </c>
      <c r="T460" s="743">
        <v>0.5</v>
      </c>
      <c r="U460" s="738">
        <v>1</v>
      </c>
    </row>
    <row r="461" spans="1:21" ht="14.4" customHeight="1" x14ac:dyDescent="0.3">
      <c r="A461" s="737">
        <v>30</v>
      </c>
      <c r="B461" s="739" t="s">
        <v>506</v>
      </c>
      <c r="C461" s="739" t="s">
        <v>2871</v>
      </c>
      <c r="D461" s="740" t="s">
        <v>3768</v>
      </c>
      <c r="E461" s="741" t="s">
        <v>2885</v>
      </c>
      <c r="F461" s="739" t="s">
        <v>2868</v>
      </c>
      <c r="G461" s="739" t="s">
        <v>3187</v>
      </c>
      <c r="H461" s="739" t="s">
        <v>507</v>
      </c>
      <c r="I461" s="739" t="s">
        <v>3188</v>
      </c>
      <c r="J461" s="739" t="s">
        <v>1698</v>
      </c>
      <c r="K461" s="739" t="s">
        <v>1525</v>
      </c>
      <c r="L461" s="742">
        <v>0</v>
      </c>
      <c r="M461" s="742">
        <v>0</v>
      </c>
      <c r="N461" s="739">
        <v>1</v>
      </c>
      <c r="O461" s="743">
        <v>0.5</v>
      </c>
      <c r="P461" s="742"/>
      <c r="Q461" s="744"/>
      <c r="R461" s="739"/>
      <c r="S461" s="744">
        <v>0</v>
      </c>
      <c r="T461" s="743"/>
      <c r="U461" s="738">
        <v>0</v>
      </c>
    </row>
    <row r="462" spans="1:21" ht="14.4" customHeight="1" x14ac:dyDescent="0.3">
      <c r="A462" s="737">
        <v>30</v>
      </c>
      <c r="B462" s="739" t="s">
        <v>506</v>
      </c>
      <c r="C462" s="739" t="s">
        <v>2871</v>
      </c>
      <c r="D462" s="740" t="s">
        <v>3768</v>
      </c>
      <c r="E462" s="741" t="s">
        <v>2885</v>
      </c>
      <c r="F462" s="739" t="s">
        <v>2868</v>
      </c>
      <c r="G462" s="739" t="s">
        <v>3077</v>
      </c>
      <c r="H462" s="739" t="s">
        <v>1843</v>
      </c>
      <c r="I462" s="739" t="s">
        <v>3370</v>
      </c>
      <c r="J462" s="739" t="s">
        <v>2261</v>
      </c>
      <c r="K462" s="739" t="s">
        <v>3371</v>
      </c>
      <c r="L462" s="742">
        <v>2376.9299999999998</v>
      </c>
      <c r="M462" s="742">
        <v>2376.9299999999998</v>
      </c>
      <c r="N462" s="739">
        <v>1</v>
      </c>
      <c r="O462" s="743">
        <v>1</v>
      </c>
      <c r="P462" s="742"/>
      <c r="Q462" s="744">
        <v>0</v>
      </c>
      <c r="R462" s="739"/>
      <c r="S462" s="744">
        <v>0</v>
      </c>
      <c r="T462" s="743"/>
      <c r="U462" s="738">
        <v>0</v>
      </c>
    </row>
    <row r="463" spans="1:21" ht="14.4" customHeight="1" x14ac:dyDescent="0.3">
      <c r="A463" s="737">
        <v>30</v>
      </c>
      <c r="B463" s="739" t="s">
        <v>506</v>
      </c>
      <c r="C463" s="739" t="s">
        <v>2871</v>
      </c>
      <c r="D463" s="740" t="s">
        <v>3768</v>
      </c>
      <c r="E463" s="741" t="s">
        <v>2885</v>
      </c>
      <c r="F463" s="739" t="s">
        <v>2868</v>
      </c>
      <c r="G463" s="739" t="s">
        <v>3078</v>
      </c>
      <c r="H463" s="739" t="s">
        <v>1843</v>
      </c>
      <c r="I463" s="739" t="s">
        <v>1958</v>
      </c>
      <c r="J463" s="739" t="s">
        <v>1959</v>
      </c>
      <c r="K463" s="739" t="s">
        <v>1960</v>
      </c>
      <c r="L463" s="742">
        <v>53.57</v>
      </c>
      <c r="M463" s="742">
        <v>53.57</v>
      </c>
      <c r="N463" s="739">
        <v>1</v>
      </c>
      <c r="O463" s="743">
        <v>0.5</v>
      </c>
      <c r="P463" s="742">
        <v>53.57</v>
      </c>
      <c r="Q463" s="744">
        <v>1</v>
      </c>
      <c r="R463" s="739">
        <v>1</v>
      </c>
      <c r="S463" s="744">
        <v>1</v>
      </c>
      <c r="T463" s="743">
        <v>0.5</v>
      </c>
      <c r="U463" s="738">
        <v>1</v>
      </c>
    </row>
    <row r="464" spans="1:21" ht="14.4" customHeight="1" x14ac:dyDescent="0.3">
      <c r="A464" s="737">
        <v>30</v>
      </c>
      <c r="B464" s="739" t="s">
        <v>506</v>
      </c>
      <c r="C464" s="739" t="s">
        <v>2871</v>
      </c>
      <c r="D464" s="740" t="s">
        <v>3768</v>
      </c>
      <c r="E464" s="741" t="s">
        <v>2885</v>
      </c>
      <c r="F464" s="739" t="s">
        <v>2868</v>
      </c>
      <c r="G464" s="739" t="s">
        <v>3078</v>
      </c>
      <c r="H464" s="739" t="s">
        <v>1843</v>
      </c>
      <c r="I464" s="739" t="s">
        <v>2178</v>
      </c>
      <c r="J464" s="739" t="s">
        <v>1959</v>
      </c>
      <c r="K464" s="739" t="s">
        <v>2179</v>
      </c>
      <c r="L464" s="742">
        <v>133.94</v>
      </c>
      <c r="M464" s="742">
        <v>267.88</v>
      </c>
      <c r="N464" s="739">
        <v>2</v>
      </c>
      <c r="O464" s="743">
        <v>1.5</v>
      </c>
      <c r="P464" s="742">
        <v>133.94</v>
      </c>
      <c r="Q464" s="744">
        <v>0.5</v>
      </c>
      <c r="R464" s="739">
        <v>1</v>
      </c>
      <c r="S464" s="744">
        <v>0.5</v>
      </c>
      <c r="T464" s="743">
        <v>0.5</v>
      </c>
      <c r="U464" s="738">
        <v>0.33333333333333331</v>
      </c>
    </row>
    <row r="465" spans="1:21" ht="14.4" customHeight="1" x14ac:dyDescent="0.3">
      <c r="A465" s="737">
        <v>30</v>
      </c>
      <c r="B465" s="739" t="s">
        <v>506</v>
      </c>
      <c r="C465" s="739" t="s">
        <v>2871</v>
      </c>
      <c r="D465" s="740" t="s">
        <v>3768</v>
      </c>
      <c r="E465" s="741" t="s">
        <v>2885</v>
      </c>
      <c r="F465" s="739" t="s">
        <v>2869</v>
      </c>
      <c r="G465" s="739" t="s">
        <v>3079</v>
      </c>
      <c r="H465" s="739" t="s">
        <v>507</v>
      </c>
      <c r="I465" s="739" t="s">
        <v>3372</v>
      </c>
      <c r="J465" s="739" t="s">
        <v>3081</v>
      </c>
      <c r="K465" s="739"/>
      <c r="L465" s="742">
        <v>0</v>
      </c>
      <c r="M465" s="742">
        <v>0</v>
      </c>
      <c r="N465" s="739">
        <v>1</v>
      </c>
      <c r="O465" s="743">
        <v>1</v>
      </c>
      <c r="P465" s="742">
        <v>0</v>
      </c>
      <c r="Q465" s="744"/>
      <c r="R465" s="739">
        <v>1</v>
      </c>
      <c r="S465" s="744">
        <v>1</v>
      </c>
      <c r="T465" s="743">
        <v>1</v>
      </c>
      <c r="U465" s="738">
        <v>1</v>
      </c>
    </row>
    <row r="466" spans="1:21" ht="14.4" customHeight="1" x14ac:dyDescent="0.3">
      <c r="A466" s="737">
        <v>30</v>
      </c>
      <c r="B466" s="739" t="s">
        <v>506</v>
      </c>
      <c r="C466" s="739" t="s">
        <v>2871</v>
      </c>
      <c r="D466" s="740" t="s">
        <v>3768</v>
      </c>
      <c r="E466" s="741" t="s">
        <v>2887</v>
      </c>
      <c r="F466" s="739" t="s">
        <v>2868</v>
      </c>
      <c r="G466" s="739" t="s">
        <v>2895</v>
      </c>
      <c r="H466" s="739" t="s">
        <v>1843</v>
      </c>
      <c r="I466" s="739" t="s">
        <v>2225</v>
      </c>
      <c r="J466" s="739" t="s">
        <v>2226</v>
      </c>
      <c r="K466" s="739" t="s">
        <v>2227</v>
      </c>
      <c r="L466" s="742">
        <v>93.43</v>
      </c>
      <c r="M466" s="742">
        <v>93.43</v>
      </c>
      <c r="N466" s="739">
        <v>1</v>
      </c>
      <c r="O466" s="743">
        <v>1</v>
      </c>
      <c r="P466" s="742">
        <v>93.43</v>
      </c>
      <c r="Q466" s="744">
        <v>1</v>
      </c>
      <c r="R466" s="739">
        <v>1</v>
      </c>
      <c r="S466" s="744">
        <v>1</v>
      </c>
      <c r="T466" s="743">
        <v>1</v>
      </c>
      <c r="U466" s="738">
        <v>1</v>
      </c>
    </row>
    <row r="467" spans="1:21" ht="14.4" customHeight="1" x14ac:dyDescent="0.3">
      <c r="A467" s="737">
        <v>30</v>
      </c>
      <c r="B467" s="739" t="s">
        <v>506</v>
      </c>
      <c r="C467" s="739" t="s">
        <v>2871</v>
      </c>
      <c r="D467" s="740" t="s">
        <v>3768</v>
      </c>
      <c r="E467" s="741" t="s">
        <v>2888</v>
      </c>
      <c r="F467" s="739" t="s">
        <v>2868</v>
      </c>
      <c r="G467" s="739" t="s">
        <v>2905</v>
      </c>
      <c r="H467" s="739" t="s">
        <v>507</v>
      </c>
      <c r="I467" s="739" t="s">
        <v>2910</v>
      </c>
      <c r="J467" s="739" t="s">
        <v>1081</v>
      </c>
      <c r="K467" s="739" t="s">
        <v>1085</v>
      </c>
      <c r="L467" s="742">
        <v>0</v>
      </c>
      <c r="M467" s="742">
        <v>0</v>
      </c>
      <c r="N467" s="739">
        <v>1</v>
      </c>
      <c r="O467" s="743">
        <v>0.5</v>
      </c>
      <c r="P467" s="742"/>
      <c r="Q467" s="744"/>
      <c r="R467" s="739"/>
      <c r="S467" s="744">
        <v>0</v>
      </c>
      <c r="T467" s="743"/>
      <c r="U467" s="738">
        <v>0</v>
      </c>
    </row>
    <row r="468" spans="1:21" ht="14.4" customHeight="1" x14ac:dyDescent="0.3">
      <c r="A468" s="737">
        <v>30</v>
      </c>
      <c r="B468" s="739" t="s">
        <v>506</v>
      </c>
      <c r="C468" s="739" t="s">
        <v>2871</v>
      </c>
      <c r="D468" s="740" t="s">
        <v>3768</v>
      </c>
      <c r="E468" s="741" t="s">
        <v>2888</v>
      </c>
      <c r="F468" s="739" t="s">
        <v>2868</v>
      </c>
      <c r="G468" s="739" t="s">
        <v>2890</v>
      </c>
      <c r="H468" s="739" t="s">
        <v>1843</v>
      </c>
      <c r="I468" s="739" t="s">
        <v>2089</v>
      </c>
      <c r="J468" s="739" t="s">
        <v>2094</v>
      </c>
      <c r="K468" s="739" t="s">
        <v>2746</v>
      </c>
      <c r="L468" s="742">
        <v>181.13</v>
      </c>
      <c r="M468" s="742">
        <v>724.52</v>
      </c>
      <c r="N468" s="739">
        <v>4</v>
      </c>
      <c r="O468" s="743">
        <v>2</v>
      </c>
      <c r="P468" s="742"/>
      <c r="Q468" s="744">
        <v>0</v>
      </c>
      <c r="R468" s="739"/>
      <c r="S468" s="744">
        <v>0</v>
      </c>
      <c r="T468" s="743"/>
      <c r="U468" s="738">
        <v>0</v>
      </c>
    </row>
    <row r="469" spans="1:21" ht="14.4" customHeight="1" x14ac:dyDescent="0.3">
      <c r="A469" s="737">
        <v>30</v>
      </c>
      <c r="B469" s="739" t="s">
        <v>506</v>
      </c>
      <c r="C469" s="739" t="s">
        <v>2871</v>
      </c>
      <c r="D469" s="740" t="s">
        <v>3768</v>
      </c>
      <c r="E469" s="741" t="s">
        <v>2888</v>
      </c>
      <c r="F469" s="739" t="s">
        <v>2868</v>
      </c>
      <c r="G469" s="739" t="s">
        <v>2891</v>
      </c>
      <c r="H469" s="739" t="s">
        <v>507</v>
      </c>
      <c r="I469" s="739" t="s">
        <v>2892</v>
      </c>
      <c r="J469" s="739" t="s">
        <v>2893</v>
      </c>
      <c r="K469" s="739" t="s">
        <v>2894</v>
      </c>
      <c r="L469" s="742">
        <v>0</v>
      </c>
      <c r="M469" s="742">
        <v>0</v>
      </c>
      <c r="N469" s="739">
        <v>1</v>
      </c>
      <c r="O469" s="743">
        <v>1</v>
      </c>
      <c r="P469" s="742">
        <v>0</v>
      </c>
      <c r="Q469" s="744"/>
      <c r="R469" s="739">
        <v>1</v>
      </c>
      <c r="S469" s="744">
        <v>1</v>
      </c>
      <c r="T469" s="743">
        <v>1</v>
      </c>
      <c r="U469" s="738">
        <v>1</v>
      </c>
    </row>
    <row r="470" spans="1:21" ht="14.4" customHeight="1" x14ac:dyDescent="0.3">
      <c r="A470" s="737">
        <v>30</v>
      </c>
      <c r="B470" s="739" t="s">
        <v>506</v>
      </c>
      <c r="C470" s="739" t="s">
        <v>2871</v>
      </c>
      <c r="D470" s="740" t="s">
        <v>3768</v>
      </c>
      <c r="E470" s="741" t="s">
        <v>2888</v>
      </c>
      <c r="F470" s="739" t="s">
        <v>2868</v>
      </c>
      <c r="G470" s="739" t="s">
        <v>2895</v>
      </c>
      <c r="H470" s="739" t="s">
        <v>1843</v>
      </c>
      <c r="I470" s="739" t="s">
        <v>2225</v>
      </c>
      <c r="J470" s="739" t="s">
        <v>2226</v>
      </c>
      <c r="K470" s="739" t="s">
        <v>2227</v>
      </c>
      <c r="L470" s="742">
        <v>93.43</v>
      </c>
      <c r="M470" s="742">
        <v>654.01</v>
      </c>
      <c r="N470" s="739">
        <v>7</v>
      </c>
      <c r="O470" s="743">
        <v>5.5</v>
      </c>
      <c r="P470" s="742">
        <v>93.43</v>
      </c>
      <c r="Q470" s="744">
        <v>0.14285714285714288</v>
      </c>
      <c r="R470" s="739">
        <v>1</v>
      </c>
      <c r="S470" s="744">
        <v>0.14285714285714285</v>
      </c>
      <c r="T470" s="743">
        <v>1</v>
      </c>
      <c r="U470" s="738">
        <v>0.18181818181818182</v>
      </c>
    </row>
    <row r="471" spans="1:21" ht="14.4" customHeight="1" x14ac:dyDescent="0.3">
      <c r="A471" s="737">
        <v>30</v>
      </c>
      <c r="B471" s="739" t="s">
        <v>506</v>
      </c>
      <c r="C471" s="739" t="s">
        <v>2871</v>
      </c>
      <c r="D471" s="740" t="s">
        <v>3768</v>
      </c>
      <c r="E471" s="741" t="s">
        <v>2888</v>
      </c>
      <c r="F471" s="739" t="s">
        <v>2868</v>
      </c>
      <c r="G471" s="739" t="s">
        <v>2974</v>
      </c>
      <c r="H471" s="739" t="s">
        <v>507</v>
      </c>
      <c r="I471" s="739" t="s">
        <v>2975</v>
      </c>
      <c r="J471" s="739" t="s">
        <v>2976</v>
      </c>
      <c r="K471" s="739" t="s">
        <v>563</v>
      </c>
      <c r="L471" s="742">
        <v>0</v>
      </c>
      <c r="M471" s="742">
        <v>0</v>
      </c>
      <c r="N471" s="739">
        <v>5</v>
      </c>
      <c r="O471" s="743">
        <v>3</v>
      </c>
      <c r="P471" s="742">
        <v>0</v>
      </c>
      <c r="Q471" s="744"/>
      <c r="R471" s="739">
        <v>1</v>
      </c>
      <c r="S471" s="744">
        <v>0.2</v>
      </c>
      <c r="T471" s="743">
        <v>0.5</v>
      </c>
      <c r="U471" s="738">
        <v>0.16666666666666666</v>
      </c>
    </row>
    <row r="472" spans="1:21" ht="14.4" customHeight="1" x14ac:dyDescent="0.3">
      <c r="A472" s="737">
        <v>30</v>
      </c>
      <c r="B472" s="739" t="s">
        <v>506</v>
      </c>
      <c r="C472" s="739" t="s">
        <v>2871</v>
      </c>
      <c r="D472" s="740" t="s">
        <v>3768</v>
      </c>
      <c r="E472" s="741" t="s">
        <v>2888</v>
      </c>
      <c r="F472" s="739" t="s">
        <v>2868</v>
      </c>
      <c r="G472" s="739" t="s">
        <v>3015</v>
      </c>
      <c r="H472" s="739" t="s">
        <v>507</v>
      </c>
      <c r="I472" s="739" t="s">
        <v>769</v>
      </c>
      <c r="J472" s="739" t="s">
        <v>766</v>
      </c>
      <c r="K472" s="739" t="s">
        <v>3017</v>
      </c>
      <c r="L472" s="742">
        <v>10.65</v>
      </c>
      <c r="M472" s="742">
        <v>10.65</v>
      </c>
      <c r="N472" s="739">
        <v>1</v>
      </c>
      <c r="O472" s="743">
        <v>0.5</v>
      </c>
      <c r="P472" s="742"/>
      <c r="Q472" s="744">
        <v>0</v>
      </c>
      <c r="R472" s="739"/>
      <c r="S472" s="744">
        <v>0</v>
      </c>
      <c r="T472" s="743"/>
      <c r="U472" s="738">
        <v>0</v>
      </c>
    </row>
    <row r="473" spans="1:21" ht="14.4" customHeight="1" x14ac:dyDescent="0.3">
      <c r="A473" s="737">
        <v>30</v>
      </c>
      <c r="B473" s="739" t="s">
        <v>506</v>
      </c>
      <c r="C473" s="739" t="s">
        <v>2871</v>
      </c>
      <c r="D473" s="740" t="s">
        <v>3768</v>
      </c>
      <c r="E473" s="741" t="s">
        <v>2888</v>
      </c>
      <c r="F473" s="739" t="s">
        <v>2868</v>
      </c>
      <c r="G473" s="739" t="s">
        <v>3030</v>
      </c>
      <c r="H473" s="739" t="s">
        <v>1843</v>
      </c>
      <c r="I473" s="739" t="s">
        <v>3346</v>
      </c>
      <c r="J473" s="739" t="s">
        <v>1951</v>
      </c>
      <c r="K473" s="739" t="s">
        <v>2703</v>
      </c>
      <c r="L473" s="742">
        <v>1385.62</v>
      </c>
      <c r="M473" s="742">
        <v>1385.62</v>
      </c>
      <c r="N473" s="739">
        <v>1</v>
      </c>
      <c r="O473" s="743">
        <v>0.5</v>
      </c>
      <c r="P473" s="742"/>
      <c r="Q473" s="744">
        <v>0</v>
      </c>
      <c r="R473" s="739"/>
      <c r="S473" s="744">
        <v>0</v>
      </c>
      <c r="T473" s="743"/>
      <c r="U473" s="738">
        <v>0</v>
      </c>
    </row>
    <row r="474" spans="1:21" ht="14.4" customHeight="1" x14ac:dyDescent="0.3">
      <c r="A474" s="737">
        <v>30</v>
      </c>
      <c r="B474" s="739" t="s">
        <v>506</v>
      </c>
      <c r="C474" s="739" t="s">
        <v>2871</v>
      </c>
      <c r="D474" s="740" t="s">
        <v>3768</v>
      </c>
      <c r="E474" s="741" t="s">
        <v>2888</v>
      </c>
      <c r="F474" s="739" t="s">
        <v>2868</v>
      </c>
      <c r="G474" s="739" t="s">
        <v>3030</v>
      </c>
      <c r="H474" s="739" t="s">
        <v>1843</v>
      </c>
      <c r="I474" s="739" t="s">
        <v>1950</v>
      </c>
      <c r="J474" s="739" t="s">
        <v>1951</v>
      </c>
      <c r="K474" s="739" t="s">
        <v>2708</v>
      </c>
      <c r="L474" s="742">
        <v>1847.49</v>
      </c>
      <c r="M474" s="742">
        <v>5542.47</v>
      </c>
      <c r="N474" s="739">
        <v>3</v>
      </c>
      <c r="O474" s="743">
        <v>2.5</v>
      </c>
      <c r="P474" s="742">
        <v>1847.49</v>
      </c>
      <c r="Q474" s="744">
        <v>0.33333333333333331</v>
      </c>
      <c r="R474" s="739">
        <v>1</v>
      </c>
      <c r="S474" s="744">
        <v>0.33333333333333331</v>
      </c>
      <c r="T474" s="743">
        <v>1</v>
      </c>
      <c r="U474" s="738">
        <v>0.4</v>
      </c>
    </row>
    <row r="475" spans="1:21" ht="14.4" customHeight="1" x14ac:dyDescent="0.3">
      <c r="A475" s="737">
        <v>30</v>
      </c>
      <c r="B475" s="739" t="s">
        <v>506</v>
      </c>
      <c r="C475" s="739" t="s">
        <v>2871</v>
      </c>
      <c r="D475" s="740" t="s">
        <v>3768</v>
      </c>
      <c r="E475" s="741" t="s">
        <v>2888</v>
      </c>
      <c r="F475" s="739" t="s">
        <v>2868</v>
      </c>
      <c r="G475" s="739" t="s">
        <v>2896</v>
      </c>
      <c r="H475" s="739" t="s">
        <v>1843</v>
      </c>
      <c r="I475" s="739" t="s">
        <v>2897</v>
      </c>
      <c r="J475" s="739" t="s">
        <v>556</v>
      </c>
      <c r="K475" s="739" t="s">
        <v>557</v>
      </c>
      <c r="L475" s="742">
        <v>28.81</v>
      </c>
      <c r="M475" s="742">
        <v>28.81</v>
      </c>
      <c r="N475" s="739">
        <v>1</v>
      </c>
      <c r="O475" s="743">
        <v>0.5</v>
      </c>
      <c r="P475" s="742"/>
      <c r="Q475" s="744">
        <v>0</v>
      </c>
      <c r="R475" s="739"/>
      <c r="S475" s="744">
        <v>0</v>
      </c>
      <c r="T475" s="743"/>
      <c r="U475" s="738">
        <v>0</v>
      </c>
    </row>
    <row r="476" spans="1:21" ht="14.4" customHeight="1" x14ac:dyDescent="0.3">
      <c r="A476" s="737">
        <v>30</v>
      </c>
      <c r="B476" s="739" t="s">
        <v>506</v>
      </c>
      <c r="C476" s="739" t="s">
        <v>2871</v>
      </c>
      <c r="D476" s="740" t="s">
        <v>3768</v>
      </c>
      <c r="E476" s="741" t="s">
        <v>2888</v>
      </c>
      <c r="F476" s="739" t="s">
        <v>2868</v>
      </c>
      <c r="G476" s="739" t="s">
        <v>2896</v>
      </c>
      <c r="H476" s="739" t="s">
        <v>1843</v>
      </c>
      <c r="I476" s="739" t="s">
        <v>1911</v>
      </c>
      <c r="J476" s="739" t="s">
        <v>559</v>
      </c>
      <c r="K476" s="739" t="s">
        <v>3367</v>
      </c>
      <c r="L476" s="742">
        <v>57.64</v>
      </c>
      <c r="M476" s="742">
        <v>57.64</v>
      </c>
      <c r="N476" s="739">
        <v>1</v>
      </c>
      <c r="O476" s="743">
        <v>0.5</v>
      </c>
      <c r="P476" s="742"/>
      <c r="Q476" s="744">
        <v>0</v>
      </c>
      <c r="R476" s="739"/>
      <c r="S476" s="744">
        <v>0</v>
      </c>
      <c r="T476" s="743"/>
      <c r="U476" s="738">
        <v>0</v>
      </c>
    </row>
    <row r="477" spans="1:21" ht="14.4" customHeight="1" x14ac:dyDescent="0.3">
      <c r="A477" s="737">
        <v>30</v>
      </c>
      <c r="B477" s="739" t="s">
        <v>506</v>
      </c>
      <c r="C477" s="739" t="s">
        <v>2871</v>
      </c>
      <c r="D477" s="740" t="s">
        <v>3768</v>
      </c>
      <c r="E477" s="741" t="s">
        <v>2888</v>
      </c>
      <c r="F477" s="739" t="s">
        <v>2868</v>
      </c>
      <c r="G477" s="739" t="s">
        <v>2896</v>
      </c>
      <c r="H477" s="739" t="s">
        <v>1843</v>
      </c>
      <c r="I477" s="739" t="s">
        <v>3265</v>
      </c>
      <c r="J477" s="739" t="s">
        <v>559</v>
      </c>
      <c r="K477" s="739" t="s">
        <v>1912</v>
      </c>
      <c r="L477" s="742">
        <v>0</v>
      </c>
      <c r="M477" s="742">
        <v>0</v>
      </c>
      <c r="N477" s="739">
        <v>1</v>
      </c>
      <c r="O477" s="743">
        <v>0.5</v>
      </c>
      <c r="P477" s="742"/>
      <c r="Q477" s="744"/>
      <c r="R477" s="739"/>
      <c r="S477" s="744">
        <v>0</v>
      </c>
      <c r="T477" s="743"/>
      <c r="U477" s="738">
        <v>0</v>
      </c>
    </row>
    <row r="478" spans="1:21" ht="14.4" customHeight="1" x14ac:dyDescent="0.3">
      <c r="A478" s="737">
        <v>30</v>
      </c>
      <c r="B478" s="739" t="s">
        <v>506</v>
      </c>
      <c r="C478" s="739" t="s">
        <v>2871</v>
      </c>
      <c r="D478" s="740" t="s">
        <v>3768</v>
      </c>
      <c r="E478" s="741" t="s">
        <v>2888</v>
      </c>
      <c r="F478" s="739" t="s">
        <v>2868</v>
      </c>
      <c r="G478" s="739" t="s">
        <v>3038</v>
      </c>
      <c r="H478" s="739" t="s">
        <v>1843</v>
      </c>
      <c r="I478" s="739" t="s">
        <v>3373</v>
      </c>
      <c r="J478" s="739" t="s">
        <v>1845</v>
      </c>
      <c r="K478" s="739" t="s">
        <v>3374</v>
      </c>
      <c r="L478" s="742">
        <v>0</v>
      </c>
      <c r="M478" s="742">
        <v>0</v>
      </c>
      <c r="N478" s="739">
        <v>3</v>
      </c>
      <c r="O478" s="743">
        <v>2</v>
      </c>
      <c r="P478" s="742"/>
      <c r="Q478" s="744"/>
      <c r="R478" s="739"/>
      <c r="S478" s="744">
        <v>0</v>
      </c>
      <c r="T478" s="743"/>
      <c r="U478" s="738">
        <v>0</v>
      </c>
    </row>
    <row r="479" spans="1:21" ht="14.4" customHeight="1" x14ac:dyDescent="0.3">
      <c r="A479" s="737">
        <v>30</v>
      </c>
      <c r="B479" s="739" t="s">
        <v>506</v>
      </c>
      <c r="C479" s="739" t="s">
        <v>2871</v>
      </c>
      <c r="D479" s="740" t="s">
        <v>3768</v>
      </c>
      <c r="E479" s="741" t="s">
        <v>2888</v>
      </c>
      <c r="F479" s="739" t="s">
        <v>2868</v>
      </c>
      <c r="G479" s="739" t="s">
        <v>3040</v>
      </c>
      <c r="H479" s="739" t="s">
        <v>1843</v>
      </c>
      <c r="I479" s="739" t="s">
        <v>3375</v>
      </c>
      <c r="J479" s="739" t="s">
        <v>3376</v>
      </c>
      <c r="K479" s="739" t="s">
        <v>2746</v>
      </c>
      <c r="L479" s="742">
        <v>278.64</v>
      </c>
      <c r="M479" s="742">
        <v>278.64</v>
      </c>
      <c r="N479" s="739">
        <v>1</v>
      </c>
      <c r="O479" s="743">
        <v>0.5</v>
      </c>
      <c r="P479" s="742">
        <v>278.64</v>
      </c>
      <c r="Q479" s="744">
        <v>1</v>
      </c>
      <c r="R479" s="739">
        <v>1</v>
      </c>
      <c r="S479" s="744">
        <v>1</v>
      </c>
      <c r="T479" s="743">
        <v>0.5</v>
      </c>
      <c r="U479" s="738">
        <v>1</v>
      </c>
    </row>
    <row r="480" spans="1:21" ht="14.4" customHeight="1" x14ac:dyDescent="0.3">
      <c r="A480" s="737">
        <v>30</v>
      </c>
      <c r="B480" s="739" t="s">
        <v>506</v>
      </c>
      <c r="C480" s="739" t="s">
        <v>2871</v>
      </c>
      <c r="D480" s="740" t="s">
        <v>3768</v>
      </c>
      <c r="E480" s="741" t="s">
        <v>2888</v>
      </c>
      <c r="F480" s="739" t="s">
        <v>2868</v>
      </c>
      <c r="G480" s="739" t="s">
        <v>3064</v>
      </c>
      <c r="H480" s="739" t="s">
        <v>507</v>
      </c>
      <c r="I480" s="739" t="s">
        <v>3315</v>
      </c>
      <c r="J480" s="739" t="s">
        <v>773</v>
      </c>
      <c r="K480" s="739" t="s">
        <v>3316</v>
      </c>
      <c r="L480" s="742">
        <v>0</v>
      </c>
      <c r="M480" s="742">
        <v>0</v>
      </c>
      <c r="N480" s="739">
        <v>1</v>
      </c>
      <c r="O480" s="743">
        <v>0.5</v>
      </c>
      <c r="P480" s="742"/>
      <c r="Q480" s="744"/>
      <c r="R480" s="739"/>
      <c r="S480" s="744">
        <v>0</v>
      </c>
      <c r="T480" s="743"/>
      <c r="U480" s="738">
        <v>0</v>
      </c>
    </row>
    <row r="481" spans="1:21" ht="14.4" customHeight="1" x14ac:dyDescent="0.3">
      <c r="A481" s="737">
        <v>30</v>
      </c>
      <c r="B481" s="739" t="s">
        <v>506</v>
      </c>
      <c r="C481" s="739" t="s">
        <v>2871</v>
      </c>
      <c r="D481" s="740" t="s">
        <v>3768</v>
      </c>
      <c r="E481" s="741" t="s">
        <v>2888</v>
      </c>
      <c r="F481" s="739" t="s">
        <v>2868</v>
      </c>
      <c r="G481" s="739" t="s">
        <v>3064</v>
      </c>
      <c r="H481" s="739" t="s">
        <v>507</v>
      </c>
      <c r="I481" s="739" t="s">
        <v>772</v>
      </c>
      <c r="J481" s="739" t="s">
        <v>773</v>
      </c>
      <c r="K481" s="739" t="s">
        <v>774</v>
      </c>
      <c r="L481" s="742">
        <v>131.32</v>
      </c>
      <c r="M481" s="742">
        <v>262.64</v>
      </c>
      <c r="N481" s="739">
        <v>2</v>
      </c>
      <c r="O481" s="743">
        <v>2</v>
      </c>
      <c r="P481" s="742"/>
      <c r="Q481" s="744">
        <v>0</v>
      </c>
      <c r="R481" s="739"/>
      <c r="S481" s="744">
        <v>0</v>
      </c>
      <c r="T481" s="743"/>
      <c r="U481" s="738">
        <v>0</v>
      </c>
    </row>
    <row r="482" spans="1:21" ht="14.4" customHeight="1" x14ac:dyDescent="0.3">
      <c r="A482" s="737">
        <v>30</v>
      </c>
      <c r="B482" s="739" t="s">
        <v>506</v>
      </c>
      <c r="C482" s="739" t="s">
        <v>2871</v>
      </c>
      <c r="D482" s="740" t="s">
        <v>3768</v>
      </c>
      <c r="E482" s="741" t="s">
        <v>2889</v>
      </c>
      <c r="F482" s="739" t="s">
        <v>2868</v>
      </c>
      <c r="G482" s="739" t="s">
        <v>2905</v>
      </c>
      <c r="H482" s="739" t="s">
        <v>507</v>
      </c>
      <c r="I482" s="739" t="s">
        <v>2910</v>
      </c>
      <c r="J482" s="739" t="s">
        <v>1081</v>
      </c>
      <c r="K482" s="739" t="s">
        <v>1085</v>
      </c>
      <c r="L482" s="742">
        <v>0</v>
      </c>
      <c r="M482" s="742">
        <v>0</v>
      </c>
      <c r="N482" s="739">
        <v>1</v>
      </c>
      <c r="O482" s="743">
        <v>1</v>
      </c>
      <c r="P482" s="742"/>
      <c r="Q482" s="744"/>
      <c r="R482" s="739"/>
      <c r="S482" s="744">
        <v>0</v>
      </c>
      <c r="T482" s="743"/>
      <c r="U482" s="738">
        <v>0</v>
      </c>
    </row>
    <row r="483" spans="1:21" ht="14.4" customHeight="1" x14ac:dyDescent="0.3">
      <c r="A483" s="737">
        <v>30</v>
      </c>
      <c r="B483" s="739" t="s">
        <v>506</v>
      </c>
      <c r="C483" s="739" t="s">
        <v>2871</v>
      </c>
      <c r="D483" s="740" t="s">
        <v>3768</v>
      </c>
      <c r="E483" s="741" t="s">
        <v>2889</v>
      </c>
      <c r="F483" s="739" t="s">
        <v>2868</v>
      </c>
      <c r="G483" s="739" t="s">
        <v>2890</v>
      </c>
      <c r="H483" s="739" t="s">
        <v>1843</v>
      </c>
      <c r="I483" s="739" t="s">
        <v>3203</v>
      </c>
      <c r="J483" s="739" t="s">
        <v>3204</v>
      </c>
      <c r="K483" s="739" t="s">
        <v>3205</v>
      </c>
      <c r="L483" s="742">
        <v>278.64</v>
      </c>
      <c r="M483" s="742">
        <v>278.64</v>
      </c>
      <c r="N483" s="739">
        <v>1</v>
      </c>
      <c r="O483" s="743">
        <v>0.5</v>
      </c>
      <c r="P483" s="742">
        <v>278.64</v>
      </c>
      <c r="Q483" s="744">
        <v>1</v>
      </c>
      <c r="R483" s="739">
        <v>1</v>
      </c>
      <c r="S483" s="744">
        <v>1</v>
      </c>
      <c r="T483" s="743">
        <v>0.5</v>
      </c>
      <c r="U483" s="738">
        <v>1</v>
      </c>
    </row>
    <row r="484" spans="1:21" ht="14.4" customHeight="1" x14ac:dyDescent="0.3">
      <c r="A484" s="737">
        <v>30</v>
      </c>
      <c r="B484" s="739" t="s">
        <v>506</v>
      </c>
      <c r="C484" s="739" t="s">
        <v>2871</v>
      </c>
      <c r="D484" s="740" t="s">
        <v>3768</v>
      </c>
      <c r="E484" s="741" t="s">
        <v>2889</v>
      </c>
      <c r="F484" s="739" t="s">
        <v>2868</v>
      </c>
      <c r="G484" s="739" t="s">
        <v>2890</v>
      </c>
      <c r="H484" s="739" t="s">
        <v>1843</v>
      </c>
      <c r="I484" s="739" t="s">
        <v>1990</v>
      </c>
      <c r="J484" s="739" t="s">
        <v>1995</v>
      </c>
      <c r="K484" s="739" t="s">
        <v>1036</v>
      </c>
      <c r="L484" s="742">
        <v>117.73</v>
      </c>
      <c r="M484" s="742">
        <v>117.73</v>
      </c>
      <c r="N484" s="739">
        <v>1</v>
      </c>
      <c r="O484" s="743">
        <v>1</v>
      </c>
      <c r="P484" s="742"/>
      <c r="Q484" s="744">
        <v>0</v>
      </c>
      <c r="R484" s="739"/>
      <c r="S484" s="744">
        <v>0</v>
      </c>
      <c r="T484" s="743"/>
      <c r="U484" s="738">
        <v>0</v>
      </c>
    </row>
    <row r="485" spans="1:21" ht="14.4" customHeight="1" x14ac:dyDescent="0.3">
      <c r="A485" s="737">
        <v>30</v>
      </c>
      <c r="B485" s="739" t="s">
        <v>506</v>
      </c>
      <c r="C485" s="739" t="s">
        <v>2871</v>
      </c>
      <c r="D485" s="740" t="s">
        <v>3768</v>
      </c>
      <c r="E485" s="741" t="s">
        <v>2889</v>
      </c>
      <c r="F485" s="739" t="s">
        <v>2868</v>
      </c>
      <c r="G485" s="739" t="s">
        <v>2890</v>
      </c>
      <c r="H485" s="739" t="s">
        <v>1843</v>
      </c>
      <c r="I485" s="739" t="s">
        <v>2089</v>
      </c>
      <c r="J485" s="739" t="s">
        <v>2094</v>
      </c>
      <c r="K485" s="739" t="s">
        <v>2746</v>
      </c>
      <c r="L485" s="742">
        <v>181.13</v>
      </c>
      <c r="M485" s="742">
        <v>362.26</v>
      </c>
      <c r="N485" s="739">
        <v>2</v>
      </c>
      <c r="O485" s="743">
        <v>1.5</v>
      </c>
      <c r="P485" s="742"/>
      <c r="Q485" s="744">
        <v>0</v>
      </c>
      <c r="R485" s="739"/>
      <c r="S485" s="744">
        <v>0</v>
      </c>
      <c r="T485" s="743"/>
      <c r="U485" s="738">
        <v>0</v>
      </c>
    </row>
    <row r="486" spans="1:21" ht="14.4" customHeight="1" x14ac:dyDescent="0.3">
      <c r="A486" s="737">
        <v>30</v>
      </c>
      <c r="B486" s="739" t="s">
        <v>506</v>
      </c>
      <c r="C486" s="739" t="s">
        <v>2871</v>
      </c>
      <c r="D486" s="740" t="s">
        <v>3768</v>
      </c>
      <c r="E486" s="741" t="s">
        <v>2889</v>
      </c>
      <c r="F486" s="739" t="s">
        <v>2868</v>
      </c>
      <c r="G486" s="739" t="s">
        <v>3111</v>
      </c>
      <c r="H486" s="739" t="s">
        <v>1843</v>
      </c>
      <c r="I486" s="739" t="s">
        <v>2115</v>
      </c>
      <c r="J486" s="739" t="s">
        <v>2116</v>
      </c>
      <c r="K486" s="739" t="s">
        <v>892</v>
      </c>
      <c r="L486" s="742">
        <v>132</v>
      </c>
      <c r="M486" s="742">
        <v>132</v>
      </c>
      <c r="N486" s="739">
        <v>1</v>
      </c>
      <c r="O486" s="743">
        <v>0.5</v>
      </c>
      <c r="P486" s="742"/>
      <c r="Q486" s="744">
        <v>0</v>
      </c>
      <c r="R486" s="739"/>
      <c r="S486" s="744">
        <v>0</v>
      </c>
      <c r="T486" s="743"/>
      <c r="U486" s="738">
        <v>0</v>
      </c>
    </row>
    <row r="487" spans="1:21" ht="14.4" customHeight="1" x14ac:dyDescent="0.3">
      <c r="A487" s="737">
        <v>30</v>
      </c>
      <c r="B487" s="739" t="s">
        <v>506</v>
      </c>
      <c r="C487" s="739" t="s">
        <v>2871</v>
      </c>
      <c r="D487" s="740" t="s">
        <v>3768</v>
      </c>
      <c r="E487" s="741" t="s">
        <v>2889</v>
      </c>
      <c r="F487" s="739" t="s">
        <v>2868</v>
      </c>
      <c r="G487" s="739" t="s">
        <v>2947</v>
      </c>
      <c r="H487" s="739" t="s">
        <v>507</v>
      </c>
      <c r="I487" s="739" t="s">
        <v>1049</v>
      </c>
      <c r="J487" s="739" t="s">
        <v>1050</v>
      </c>
      <c r="K487" s="739" t="s">
        <v>1051</v>
      </c>
      <c r="L487" s="742">
        <v>33</v>
      </c>
      <c r="M487" s="742">
        <v>33</v>
      </c>
      <c r="N487" s="739">
        <v>1</v>
      </c>
      <c r="O487" s="743">
        <v>0.5</v>
      </c>
      <c r="P487" s="742"/>
      <c r="Q487" s="744">
        <v>0</v>
      </c>
      <c r="R487" s="739"/>
      <c r="S487" s="744">
        <v>0</v>
      </c>
      <c r="T487" s="743"/>
      <c r="U487" s="738">
        <v>0</v>
      </c>
    </row>
    <row r="488" spans="1:21" ht="14.4" customHeight="1" x14ac:dyDescent="0.3">
      <c r="A488" s="737">
        <v>30</v>
      </c>
      <c r="B488" s="739" t="s">
        <v>506</v>
      </c>
      <c r="C488" s="739" t="s">
        <v>2871</v>
      </c>
      <c r="D488" s="740" t="s">
        <v>3768</v>
      </c>
      <c r="E488" s="741" t="s">
        <v>2889</v>
      </c>
      <c r="F488" s="739" t="s">
        <v>2868</v>
      </c>
      <c r="G488" s="739" t="s">
        <v>2954</v>
      </c>
      <c r="H488" s="739" t="s">
        <v>507</v>
      </c>
      <c r="I488" s="739" t="s">
        <v>3358</v>
      </c>
      <c r="J488" s="739" t="s">
        <v>1153</v>
      </c>
      <c r="K488" s="739" t="s">
        <v>2961</v>
      </c>
      <c r="L488" s="742">
        <v>118.65</v>
      </c>
      <c r="M488" s="742">
        <v>237.3</v>
      </c>
      <c r="N488" s="739">
        <v>2</v>
      </c>
      <c r="O488" s="743">
        <v>2</v>
      </c>
      <c r="P488" s="742"/>
      <c r="Q488" s="744">
        <v>0</v>
      </c>
      <c r="R488" s="739"/>
      <c r="S488" s="744">
        <v>0</v>
      </c>
      <c r="T488" s="743"/>
      <c r="U488" s="738">
        <v>0</v>
      </c>
    </row>
    <row r="489" spans="1:21" ht="14.4" customHeight="1" x14ac:dyDescent="0.3">
      <c r="A489" s="737">
        <v>30</v>
      </c>
      <c r="B489" s="739" t="s">
        <v>506</v>
      </c>
      <c r="C489" s="739" t="s">
        <v>2871</v>
      </c>
      <c r="D489" s="740" t="s">
        <v>3768</v>
      </c>
      <c r="E489" s="741" t="s">
        <v>2889</v>
      </c>
      <c r="F489" s="739" t="s">
        <v>2868</v>
      </c>
      <c r="G489" s="739" t="s">
        <v>3079</v>
      </c>
      <c r="H489" s="739" t="s">
        <v>507</v>
      </c>
      <c r="I489" s="739" t="s">
        <v>3377</v>
      </c>
      <c r="J489" s="739" t="s">
        <v>3081</v>
      </c>
      <c r="K489" s="739"/>
      <c r="L489" s="742">
        <v>0</v>
      </c>
      <c r="M489" s="742">
        <v>0</v>
      </c>
      <c r="N489" s="739">
        <v>1</v>
      </c>
      <c r="O489" s="743">
        <v>0.5</v>
      </c>
      <c r="P489" s="742">
        <v>0</v>
      </c>
      <c r="Q489" s="744"/>
      <c r="R489" s="739">
        <v>1</v>
      </c>
      <c r="S489" s="744">
        <v>1</v>
      </c>
      <c r="T489" s="743">
        <v>0.5</v>
      </c>
      <c r="U489" s="738">
        <v>1</v>
      </c>
    </row>
    <row r="490" spans="1:21" ht="14.4" customHeight="1" x14ac:dyDescent="0.3">
      <c r="A490" s="737">
        <v>30</v>
      </c>
      <c r="B490" s="739" t="s">
        <v>506</v>
      </c>
      <c r="C490" s="739" t="s">
        <v>2871</v>
      </c>
      <c r="D490" s="740" t="s">
        <v>3768</v>
      </c>
      <c r="E490" s="741" t="s">
        <v>2889</v>
      </c>
      <c r="F490" s="739" t="s">
        <v>2868</v>
      </c>
      <c r="G490" s="739" t="s">
        <v>2895</v>
      </c>
      <c r="H490" s="739" t="s">
        <v>1843</v>
      </c>
      <c r="I490" s="739" t="s">
        <v>2225</v>
      </c>
      <c r="J490" s="739" t="s">
        <v>2226</v>
      </c>
      <c r="K490" s="739" t="s">
        <v>2227</v>
      </c>
      <c r="L490" s="742">
        <v>93.43</v>
      </c>
      <c r="M490" s="742">
        <v>934.3</v>
      </c>
      <c r="N490" s="739">
        <v>10</v>
      </c>
      <c r="O490" s="743">
        <v>7.5</v>
      </c>
      <c r="P490" s="742">
        <v>280.29000000000002</v>
      </c>
      <c r="Q490" s="744">
        <v>0.30000000000000004</v>
      </c>
      <c r="R490" s="739">
        <v>3</v>
      </c>
      <c r="S490" s="744">
        <v>0.3</v>
      </c>
      <c r="T490" s="743">
        <v>2.5</v>
      </c>
      <c r="U490" s="738">
        <v>0.33333333333333331</v>
      </c>
    </row>
    <row r="491" spans="1:21" ht="14.4" customHeight="1" x14ac:dyDescent="0.3">
      <c r="A491" s="737">
        <v>30</v>
      </c>
      <c r="B491" s="739" t="s">
        <v>506</v>
      </c>
      <c r="C491" s="739" t="s">
        <v>2871</v>
      </c>
      <c r="D491" s="740" t="s">
        <v>3768</v>
      </c>
      <c r="E491" s="741" t="s">
        <v>2889</v>
      </c>
      <c r="F491" s="739" t="s">
        <v>2868</v>
      </c>
      <c r="G491" s="739" t="s">
        <v>2895</v>
      </c>
      <c r="H491" s="739" t="s">
        <v>507</v>
      </c>
      <c r="I491" s="739" t="s">
        <v>3378</v>
      </c>
      <c r="J491" s="739" t="s">
        <v>3361</v>
      </c>
      <c r="K491" s="739" t="s">
        <v>3379</v>
      </c>
      <c r="L491" s="742">
        <v>0</v>
      </c>
      <c r="M491" s="742">
        <v>0</v>
      </c>
      <c r="N491" s="739">
        <v>1</v>
      </c>
      <c r="O491" s="743">
        <v>1</v>
      </c>
      <c r="P491" s="742">
        <v>0</v>
      </c>
      <c r="Q491" s="744"/>
      <c r="R491" s="739">
        <v>1</v>
      </c>
      <c r="S491" s="744">
        <v>1</v>
      </c>
      <c r="T491" s="743">
        <v>1</v>
      </c>
      <c r="U491" s="738">
        <v>1</v>
      </c>
    </row>
    <row r="492" spans="1:21" ht="14.4" customHeight="1" x14ac:dyDescent="0.3">
      <c r="A492" s="737">
        <v>30</v>
      </c>
      <c r="B492" s="739" t="s">
        <v>506</v>
      </c>
      <c r="C492" s="739" t="s">
        <v>2871</v>
      </c>
      <c r="D492" s="740" t="s">
        <v>3768</v>
      </c>
      <c r="E492" s="741" t="s">
        <v>2889</v>
      </c>
      <c r="F492" s="739" t="s">
        <v>2868</v>
      </c>
      <c r="G492" s="739" t="s">
        <v>2974</v>
      </c>
      <c r="H492" s="739" t="s">
        <v>507</v>
      </c>
      <c r="I492" s="739" t="s">
        <v>2975</v>
      </c>
      <c r="J492" s="739" t="s">
        <v>2976</v>
      </c>
      <c r="K492" s="739" t="s">
        <v>563</v>
      </c>
      <c r="L492" s="742">
        <v>0</v>
      </c>
      <c r="M492" s="742">
        <v>0</v>
      </c>
      <c r="N492" s="739">
        <v>1</v>
      </c>
      <c r="O492" s="743">
        <v>0.5</v>
      </c>
      <c r="P492" s="742"/>
      <c r="Q492" s="744"/>
      <c r="R492" s="739"/>
      <c r="S492" s="744">
        <v>0</v>
      </c>
      <c r="T492" s="743"/>
      <c r="U492" s="738">
        <v>0</v>
      </c>
    </row>
    <row r="493" spans="1:21" ht="14.4" customHeight="1" x14ac:dyDescent="0.3">
      <c r="A493" s="737">
        <v>30</v>
      </c>
      <c r="B493" s="739" t="s">
        <v>506</v>
      </c>
      <c r="C493" s="739" t="s">
        <v>2871</v>
      </c>
      <c r="D493" s="740" t="s">
        <v>3768</v>
      </c>
      <c r="E493" s="741" t="s">
        <v>2889</v>
      </c>
      <c r="F493" s="739" t="s">
        <v>2868</v>
      </c>
      <c r="G493" s="739" t="s">
        <v>2974</v>
      </c>
      <c r="H493" s="739" t="s">
        <v>507</v>
      </c>
      <c r="I493" s="739" t="s">
        <v>3233</v>
      </c>
      <c r="J493" s="739" t="s">
        <v>2976</v>
      </c>
      <c r="K493" s="739" t="s">
        <v>3234</v>
      </c>
      <c r="L493" s="742">
        <v>10.55</v>
      </c>
      <c r="M493" s="742">
        <v>10.55</v>
      </c>
      <c r="N493" s="739">
        <v>1</v>
      </c>
      <c r="O493" s="743">
        <v>0.5</v>
      </c>
      <c r="P493" s="742"/>
      <c r="Q493" s="744">
        <v>0</v>
      </c>
      <c r="R493" s="739"/>
      <c r="S493" s="744">
        <v>0</v>
      </c>
      <c r="T493" s="743"/>
      <c r="U493" s="738">
        <v>0</v>
      </c>
    </row>
    <row r="494" spans="1:21" ht="14.4" customHeight="1" x14ac:dyDescent="0.3">
      <c r="A494" s="737">
        <v>30</v>
      </c>
      <c r="B494" s="739" t="s">
        <v>506</v>
      </c>
      <c r="C494" s="739" t="s">
        <v>2871</v>
      </c>
      <c r="D494" s="740" t="s">
        <v>3768</v>
      </c>
      <c r="E494" s="741" t="s">
        <v>2889</v>
      </c>
      <c r="F494" s="739" t="s">
        <v>2868</v>
      </c>
      <c r="G494" s="739" t="s">
        <v>2974</v>
      </c>
      <c r="H494" s="739" t="s">
        <v>507</v>
      </c>
      <c r="I494" s="739" t="s">
        <v>2977</v>
      </c>
      <c r="J494" s="739" t="s">
        <v>1070</v>
      </c>
      <c r="K494" s="739" t="s">
        <v>800</v>
      </c>
      <c r="L494" s="742">
        <v>10.55</v>
      </c>
      <c r="M494" s="742">
        <v>10.55</v>
      </c>
      <c r="N494" s="739">
        <v>1</v>
      </c>
      <c r="O494" s="743">
        <v>0.5</v>
      </c>
      <c r="P494" s="742">
        <v>10.55</v>
      </c>
      <c r="Q494" s="744">
        <v>1</v>
      </c>
      <c r="R494" s="739">
        <v>1</v>
      </c>
      <c r="S494" s="744">
        <v>1</v>
      </c>
      <c r="T494" s="743">
        <v>0.5</v>
      </c>
      <c r="U494" s="738">
        <v>1</v>
      </c>
    </row>
    <row r="495" spans="1:21" ht="14.4" customHeight="1" x14ac:dyDescent="0.3">
      <c r="A495" s="737">
        <v>30</v>
      </c>
      <c r="B495" s="739" t="s">
        <v>506</v>
      </c>
      <c r="C495" s="739" t="s">
        <v>2871</v>
      </c>
      <c r="D495" s="740" t="s">
        <v>3768</v>
      </c>
      <c r="E495" s="741" t="s">
        <v>2889</v>
      </c>
      <c r="F495" s="739" t="s">
        <v>2868</v>
      </c>
      <c r="G495" s="739" t="s">
        <v>3005</v>
      </c>
      <c r="H495" s="739" t="s">
        <v>507</v>
      </c>
      <c r="I495" s="739" t="s">
        <v>3380</v>
      </c>
      <c r="J495" s="739" t="s">
        <v>3381</v>
      </c>
      <c r="K495" s="739" t="s">
        <v>3382</v>
      </c>
      <c r="L495" s="742">
        <v>0</v>
      </c>
      <c r="M495" s="742">
        <v>0</v>
      </c>
      <c r="N495" s="739">
        <v>3</v>
      </c>
      <c r="O495" s="743">
        <v>2.5</v>
      </c>
      <c r="P495" s="742">
        <v>0</v>
      </c>
      <c r="Q495" s="744"/>
      <c r="R495" s="739">
        <v>1</v>
      </c>
      <c r="S495" s="744">
        <v>0.33333333333333331</v>
      </c>
      <c r="T495" s="743">
        <v>1</v>
      </c>
      <c r="U495" s="738">
        <v>0.4</v>
      </c>
    </row>
    <row r="496" spans="1:21" ht="14.4" customHeight="1" x14ac:dyDescent="0.3">
      <c r="A496" s="737">
        <v>30</v>
      </c>
      <c r="B496" s="739" t="s">
        <v>506</v>
      </c>
      <c r="C496" s="739" t="s">
        <v>2871</v>
      </c>
      <c r="D496" s="740" t="s">
        <v>3768</v>
      </c>
      <c r="E496" s="741" t="s">
        <v>2889</v>
      </c>
      <c r="F496" s="739" t="s">
        <v>2868</v>
      </c>
      <c r="G496" s="739" t="s">
        <v>3015</v>
      </c>
      <c r="H496" s="739" t="s">
        <v>507</v>
      </c>
      <c r="I496" s="739" t="s">
        <v>769</v>
      </c>
      <c r="J496" s="739" t="s">
        <v>766</v>
      </c>
      <c r="K496" s="739" t="s">
        <v>3017</v>
      </c>
      <c r="L496" s="742">
        <v>10.65</v>
      </c>
      <c r="M496" s="742">
        <v>10.65</v>
      </c>
      <c r="N496" s="739">
        <v>1</v>
      </c>
      <c r="O496" s="743">
        <v>0.5</v>
      </c>
      <c r="P496" s="742">
        <v>10.65</v>
      </c>
      <c r="Q496" s="744">
        <v>1</v>
      </c>
      <c r="R496" s="739">
        <v>1</v>
      </c>
      <c r="S496" s="744">
        <v>1</v>
      </c>
      <c r="T496" s="743">
        <v>0.5</v>
      </c>
      <c r="U496" s="738">
        <v>1</v>
      </c>
    </row>
    <row r="497" spans="1:21" ht="14.4" customHeight="1" x14ac:dyDescent="0.3">
      <c r="A497" s="737">
        <v>30</v>
      </c>
      <c r="B497" s="739" t="s">
        <v>506</v>
      </c>
      <c r="C497" s="739" t="s">
        <v>2871</v>
      </c>
      <c r="D497" s="740" t="s">
        <v>3768</v>
      </c>
      <c r="E497" s="741" t="s">
        <v>2889</v>
      </c>
      <c r="F497" s="739" t="s">
        <v>2868</v>
      </c>
      <c r="G497" s="739" t="s">
        <v>3015</v>
      </c>
      <c r="H497" s="739" t="s">
        <v>507</v>
      </c>
      <c r="I497" s="739" t="s">
        <v>3021</v>
      </c>
      <c r="J497" s="739" t="s">
        <v>766</v>
      </c>
      <c r="K497" s="739" t="s">
        <v>3022</v>
      </c>
      <c r="L497" s="742">
        <v>0</v>
      </c>
      <c r="M497" s="742">
        <v>0</v>
      </c>
      <c r="N497" s="739">
        <v>3</v>
      </c>
      <c r="O497" s="743">
        <v>1.5</v>
      </c>
      <c r="P497" s="742"/>
      <c r="Q497" s="744"/>
      <c r="R497" s="739"/>
      <c r="S497" s="744">
        <v>0</v>
      </c>
      <c r="T497" s="743"/>
      <c r="U497" s="738">
        <v>0</v>
      </c>
    </row>
    <row r="498" spans="1:21" ht="14.4" customHeight="1" x14ac:dyDescent="0.3">
      <c r="A498" s="737">
        <v>30</v>
      </c>
      <c r="B498" s="739" t="s">
        <v>506</v>
      </c>
      <c r="C498" s="739" t="s">
        <v>2871</v>
      </c>
      <c r="D498" s="740" t="s">
        <v>3768</v>
      </c>
      <c r="E498" s="741" t="s">
        <v>2889</v>
      </c>
      <c r="F498" s="739" t="s">
        <v>2868</v>
      </c>
      <c r="G498" s="739" t="s">
        <v>3383</v>
      </c>
      <c r="H498" s="739" t="s">
        <v>507</v>
      </c>
      <c r="I498" s="739" t="s">
        <v>3384</v>
      </c>
      <c r="J498" s="739" t="s">
        <v>3385</v>
      </c>
      <c r="K498" s="739" t="s">
        <v>3386</v>
      </c>
      <c r="L498" s="742">
        <v>77.510000000000005</v>
      </c>
      <c r="M498" s="742">
        <v>77.510000000000005</v>
      </c>
      <c r="N498" s="739">
        <v>1</v>
      </c>
      <c r="O498" s="743">
        <v>0.5</v>
      </c>
      <c r="P498" s="742">
        <v>77.510000000000005</v>
      </c>
      <c r="Q498" s="744">
        <v>1</v>
      </c>
      <c r="R498" s="739">
        <v>1</v>
      </c>
      <c r="S498" s="744">
        <v>1</v>
      </c>
      <c r="T498" s="743">
        <v>0.5</v>
      </c>
      <c r="U498" s="738">
        <v>1</v>
      </c>
    </row>
    <row r="499" spans="1:21" ht="14.4" customHeight="1" x14ac:dyDescent="0.3">
      <c r="A499" s="737">
        <v>30</v>
      </c>
      <c r="B499" s="739" t="s">
        <v>506</v>
      </c>
      <c r="C499" s="739" t="s">
        <v>2871</v>
      </c>
      <c r="D499" s="740" t="s">
        <v>3768</v>
      </c>
      <c r="E499" s="741" t="s">
        <v>2889</v>
      </c>
      <c r="F499" s="739" t="s">
        <v>2868</v>
      </c>
      <c r="G499" s="739" t="s">
        <v>3383</v>
      </c>
      <c r="H499" s="739" t="s">
        <v>507</v>
      </c>
      <c r="I499" s="739" t="s">
        <v>898</v>
      </c>
      <c r="J499" s="739" t="s">
        <v>899</v>
      </c>
      <c r="K499" s="739" t="s">
        <v>2719</v>
      </c>
      <c r="L499" s="742">
        <v>38.729999999999997</v>
      </c>
      <c r="M499" s="742">
        <v>38.729999999999997</v>
      </c>
      <c r="N499" s="739">
        <v>1</v>
      </c>
      <c r="O499" s="743">
        <v>1</v>
      </c>
      <c r="P499" s="742"/>
      <c r="Q499" s="744">
        <v>0</v>
      </c>
      <c r="R499" s="739"/>
      <c r="S499" s="744">
        <v>0</v>
      </c>
      <c r="T499" s="743"/>
      <c r="U499" s="738">
        <v>0</v>
      </c>
    </row>
    <row r="500" spans="1:21" ht="14.4" customHeight="1" x14ac:dyDescent="0.3">
      <c r="A500" s="737">
        <v>30</v>
      </c>
      <c r="B500" s="739" t="s">
        <v>506</v>
      </c>
      <c r="C500" s="739" t="s">
        <v>2871</v>
      </c>
      <c r="D500" s="740" t="s">
        <v>3768</v>
      </c>
      <c r="E500" s="741" t="s">
        <v>2889</v>
      </c>
      <c r="F500" s="739" t="s">
        <v>2868</v>
      </c>
      <c r="G500" s="739" t="s">
        <v>3030</v>
      </c>
      <c r="H500" s="739" t="s">
        <v>1843</v>
      </c>
      <c r="I500" s="739" t="s">
        <v>3387</v>
      </c>
      <c r="J500" s="739" t="s">
        <v>1951</v>
      </c>
      <c r="K500" s="739" t="s">
        <v>3388</v>
      </c>
      <c r="L500" s="742">
        <v>277.12</v>
      </c>
      <c r="M500" s="742">
        <v>831.36</v>
      </c>
      <c r="N500" s="739">
        <v>3</v>
      </c>
      <c r="O500" s="743">
        <v>2</v>
      </c>
      <c r="P500" s="742">
        <v>277.12</v>
      </c>
      <c r="Q500" s="744">
        <v>0.33333333333333331</v>
      </c>
      <c r="R500" s="739">
        <v>1</v>
      </c>
      <c r="S500" s="744">
        <v>0.33333333333333331</v>
      </c>
      <c r="T500" s="743">
        <v>1</v>
      </c>
      <c r="U500" s="738">
        <v>0.5</v>
      </c>
    </row>
    <row r="501" spans="1:21" ht="14.4" customHeight="1" x14ac:dyDescent="0.3">
      <c r="A501" s="737">
        <v>30</v>
      </c>
      <c r="B501" s="739" t="s">
        <v>506</v>
      </c>
      <c r="C501" s="739" t="s">
        <v>2871</v>
      </c>
      <c r="D501" s="740" t="s">
        <v>3768</v>
      </c>
      <c r="E501" s="741" t="s">
        <v>2889</v>
      </c>
      <c r="F501" s="739" t="s">
        <v>2868</v>
      </c>
      <c r="G501" s="739" t="s">
        <v>3030</v>
      </c>
      <c r="H501" s="739" t="s">
        <v>1843</v>
      </c>
      <c r="I501" s="739" t="s">
        <v>3389</v>
      </c>
      <c r="J501" s="739" t="s">
        <v>1951</v>
      </c>
      <c r="K501" s="739" t="s">
        <v>3390</v>
      </c>
      <c r="L501" s="742">
        <v>2309.36</v>
      </c>
      <c r="M501" s="742">
        <v>4618.72</v>
      </c>
      <c r="N501" s="739">
        <v>2</v>
      </c>
      <c r="O501" s="743">
        <v>2</v>
      </c>
      <c r="P501" s="742">
        <v>2309.36</v>
      </c>
      <c r="Q501" s="744">
        <v>0.5</v>
      </c>
      <c r="R501" s="739">
        <v>1</v>
      </c>
      <c r="S501" s="744">
        <v>0.5</v>
      </c>
      <c r="T501" s="743">
        <v>1</v>
      </c>
      <c r="U501" s="738">
        <v>0.5</v>
      </c>
    </row>
    <row r="502" spans="1:21" ht="14.4" customHeight="1" x14ac:dyDescent="0.3">
      <c r="A502" s="737">
        <v>30</v>
      </c>
      <c r="B502" s="739" t="s">
        <v>506</v>
      </c>
      <c r="C502" s="739" t="s">
        <v>2871</v>
      </c>
      <c r="D502" s="740" t="s">
        <v>3768</v>
      </c>
      <c r="E502" s="741" t="s">
        <v>2889</v>
      </c>
      <c r="F502" s="739" t="s">
        <v>2868</v>
      </c>
      <c r="G502" s="739" t="s">
        <v>3030</v>
      </c>
      <c r="H502" s="739" t="s">
        <v>1843</v>
      </c>
      <c r="I502" s="739" t="s">
        <v>3391</v>
      </c>
      <c r="J502" s="739" t="s">
        <v>1951</v>
      </c>
      <c r="K502" s="739" t="s">
        <v>3388</v>
      </c>
      <c r="L502" s="742">
        <v>277.12</v>
      </c>
      <c r="M502" s="742">
        <v>554.24</v>
      </c>
      <c r="N502" s="739">
        <v>2</v>
      </c>
      <c r="O502" s="743">
        <v>0.5</v>
      </c>
      <c r="P502" s="742">
        <v>554.24</v>
      </c>
      <c r="Q502" s="744">
        <v>1</v>
      </c>
      <c r="R502" s="739">
        <v>2</v>
      </c>
      <c r="S502" s="744">
        <v>1</v>
      </c>
      <c r="T502" s="743">
        <v>0.5</v>
      </c>
      <c r="U502" s="738">
        <v>1</v>
      </c>
    </row>
    <row r="503" spans="1:21" ht="14.4" customHeight="1" x14ac:dyDescent="0.3">
      <c r="A503" s="737">
        <v>30</v>
      </c>
      <c r="B503" s="739" t="s">
        <v>506</v>
      </c>
      <c r="C503" s="739" t="s">
        <v>2871</v>
      </c>
      <c r="D503" s="740" t="s">
        <v>3768</v>
      </c>
      <c r="E503" s="741" t="s">
        <v>2889</v>
      </c>
      <c r="F503" s="739" t="s">
        <v>2868</v>
      </c>
      <c r="G503" s="739" t="s">
        <v>2896</v>
      </c>
      <c r="H503" s="739" t="s">
        <v>1843</v>
      </c>
      <c r="I503" s="739" t="s">
        <v>3392</v>
      </c>
      <c r="J503" s="739" t="s">
        <v>556</v>
      </c>
      <c r="K503" s="739" t="s">
        <v>3393</v>
      </c>
      <c r="L503" s="742">
        <v>23.42</v>
      </c>
      <c r="M503" s="742">
        <v>23.42</v>
      </c>
      <c r="N503" s="739">
        <v>1</v>
      </c>
      <c r="O503" s="743">
        <v>1</v>
      </c>
      <c r="P503" s="742"/>
      <c r="Q503" s="744">
        <v>0</v>
      </c>
      <c r="R503" s="739"/>
      <c r="S503" s="744">
        <v>0</v>
      </c>
      <c r="T503" s="743"/>
      <c r="U503" s="738">
        <v>0</v>
      </c>
    </row>
    <row r="504" spans="1:21" ht="14.4" customHeight="1" x14ac:dyDescent="0.3">
      <c r="A504" s="737">
        <v>30</v>
      </c>
      <c r="B504" s="739" t="s">
        <v>506</v>
      </c>
      <c r="C504" s="739" t="s">
        <v>2871</v>
      </c>
      <c r="D504" s="740" t="s">
        <v>3768</v>
      </c>
      <c r="E504" s="741" t="s">
        <v>2889</v>
      </c>
      <c r="F504" s="739" t="s">
        <v>2868</v>
      </c>
      <c r="G504" s="739" t="s">
        <v>2896</v>
      </c>
      <c r="H504" s="739" t="s">
        <v>1843</v>
      </c>
      <c r="I504" s="739" t="s">
        <v>3266</v>
      </c>
      <c r="J504" s="739" t="s">
        <v>559</v>
      </c>
      <c r="K504" s="739" t="s">
        <v>3267</v>
      </c>
      <c r="L504" s="742">
        <v>100.18</v>
      </c>
      <c r="M504" s="742">
        <v>300.54000000000002</v>
      </c>
      <c r="N504" s="739">
        <v>3</v>
      </c>
      <c r="O504" s="743">
        <v>2.5</v>
      </c>
      <c r="P504" s="742">
        <v>100.18</v>
      </c>
      <c r="Q504" s="744">
        <v>0.33333333333333331</v>
      </c>
      <c r="R504" s="739">
        <v>1</v>
      </c>
      <c r="S504" s="744">
        <v>0.33333333333333331</v>
      </c>
      <c r="T504" s="743">
        <v>1</v>
      </c>
      <c r="U504" s="738">
        <v>0.4</v>
      </c>
    </row>
    <row r="505" spans="1:21" ht="14.4" customHeight="1" x14ac:dyDescent="0.3">
      <c r="A505" s="737">
        <v>30</v>
      </c>
      <c r="B505" s="739" t="s">
        <v>506</v>
      </c>
      <c r="C505" s="739" t="s">
        <v>2871</v>
      </c>
      <c r="D505" s="740" t="s">
        <v>3768</v>
      </c>
      <c r="E505" s="741" t="s">
        <v>2889</v>
      </c>
      <c r="F505" s="739" t="s">
        <v>2868</v>
      </c>
      <c r="G505" s="739" t="s">
        <v>3038</v>
      </c>
      <c r="H505" s="739" t="s">
        <v>1843</v>
      </c>
      <c r="I505" s="739" t="s">
        <v>1844</v>
      </c>
      <c r="J505" s="739" t="s">
        <v>1845</v>
      </c>
      <c r="K505" s="739" t="s">
        <v>2730</v>
      </c>
      <c r="L505" s="742">
        <v>10.41</v>
      </c>
      <c r="M505" s="742">
        <v>10.41</v>
      </c>
      <c r="N505" s="739">
        <v>1</v>
      </c>
      <c r="O505" s="743">
        <v>0.5</v>
      </c>
      <c r="P505" s="742">
        <v>10.41</v>
      </c>
      <c r="Q505" s="744">
        <v>1</v>
      </c>
      <c r="R505" s="739">
        <v>1</v>
      </c>
      <c r="S505" s="744">
        <v>1</v>
      </c>
      <c r="T505" s="743">
        <v>0.5</v>
      </c>
      <c r="U505" s="738">
        <v>1</v>
      </c>
    </row>
    <row r="506" spans="1:21" ht="14.4" customHeight="1" x14ac:dyDescent="0.3">
      <c r="A506" s="737">
        <v>30</v>
      </c>
      <c r="B506" s="739" t="s">
        <v>506</v>
      </c>
      <c r="C506" s="739" t="s">
        <v>2871</v>
      </c>
      <c r="D506" s="740" t="s">
        <v>3768</v>
      </c>
      <c r="E506" s="741" t="s">
        <v>2889</v>
      </c>
      <c r="F506" s="739" t="s">
        <v>2868</v>
      </c>
      <c r="G506" s="739" t="s">
        <v>3038</v>
      </c>
      <c r="H506" s="739" t="s">
        <v>1843</v>
      </c>
      <c r="I506" s="739" t="s">
        <v>3373</v>
      </c>
      <c r="J506" s="739" t="s">
        <v>1845</v>
      </c>
      <c r="K506" s="739" t="s">
        <v>3374</v>
      </c>
      <c r="L506" s="742">
        <v>0</v>
      </c>
      <c r="M506" s="742">
        <v>0</v>
      </c>
      <c r="N506" s="739">
        <v>3</v>
      </c>
      <c r="O506" s="743">
        <v>2</v>
      </c>
      <c r="P506" s="742">
        <v>0</v>
      </c>
      <c r="Q506" s="744"/>
      <c r="R506" s="739">
        <v>1</v>
      </c>
      <c r="S506" s="744">
        <v>0.33333333333333331</v>
      </c>
      <c r="T506" s="743">
        <v>0.5</v>
      </c>
      <c r="U506" s="738">
        <v>0.25</v>
      </c>
    </row>
    <row r="507" spans="1:21" ht="14.4" customHeight="1" x14ac:dyDescent="0.3">
      <c r="A507" s="737">
        <v>30</v>
      </c>
      <c r="B507" s="739" t="s">
        <v>506</v>
      </c>
      <c r="C507" s="739" t="s">
        <v>2871</v>
      </c>
      <c r="D507" s="740" t="s">
        <v>3768</v>
      </c>
      <c r="E507" s="741" t="s">
        <v>2889</v>
      </c>
      <c r="F507" s="739" t="s">
        <v>2868</v>
      </c>
      <c r="G507" s="739" t="s">
        <v>3040</v>
      </c>
      <c r="H507" s="739" t="s">
        <v>1843</v>
      </c>
      <c r="I507" s="739" t="s">
        <v>3041</v>
      </c>
      <c r="J507" s="739" t="s">
        <v>2247</v>
      </c>
      <c r="K507" s="739" t="s">
        <v>892</v>
      </c>
      <c r="L507" s="742">
        <v>117.73</v>
      </c>
      <c r="M507" s="742">
        <v>117.73</v>
      </c>
      <c r="N507" s="739">
        <v>1</v>
      </c>
      <c r="O507" s="743">
        <v>0.5</v>
      </c>
      <c r="P507" s="742"/>
      <c r="Q507" s="744">
        <v>0</v>
      </c>
      <c r="R507" s="739"/>
      <c r="S507" s="744">
        <v>0</v>
      </c>
      <c r="T507" s="743"/>
      <c r="U507" s="738">
        <v>0</v>
      </c>
    </row>
    <row r="508" spans="1:21" ht="14.4" customHeight="1" x14ac:dyDescent="0.3">
      <c r="A508" s="737">
        <v>30</v>
      </c>
      <c r="B508" s="739" t="s">
        <v>506</v>
      </c>
      <c r="C508" s="739" t="s">
        <v>2871</v>
      </c>
      <c r="D508" s="740" t="s">
        <v>3768</v>
      </c>
      <c r="E508" s="741" t="s">
        <v>2889</v>
      </c>
      <c r="F508" s="739" t="s">
        <v>2868</v>
      </c>
      <c r="G508" s="739" t="s">
        <v>3287</v>
      </c>
      <c r="H508" s="739" t="s">
        <v>1843</v>
      </c>
      <c r="I508" s="739" t="s">
        <v>2274</v>
      </c>
      <c r="J508" s="739" t="s">
        <v>2275</v>
      </c>
      <c r="K508" s="739" t="s">
        <v>1718</v>
      </c>
      <c r="L508" s="742">
        <v>324.38</v>
      </c>
      <c r="M508" s="742">
        <v>324.38</v>
      </c>
      <c r="N508" s="739">
        <v>1</v>
      </c>
      <c r="O508" s="743">
        <v>0.5</v>
      </c>
      <c r="P508" s="742">
        <v>324.38</v>
      </c>
      <c r="Q508" s="744">
        <v>1</v>
      </c>
      <c r="R508" s="739">
        <v>1</v>
      </c>
      <c r="S508" s="744">
        <v>1</v>
      </c>
      <c r="T508" s="743">
        <v>0.5</v>
      </c>
      <c r="U508" s="738">
        <v>1</v>
      </c>
    </row>
    <row r="509" spans="1:21" ht="14.4" customHeight="1" x14ac:dyDescent="0.3">
      <c r="A509" s="737">
        <v>30</v>
      </c>
      <c r="B509" s="739" t="s">
        <v>506</v>
      </c>
      <c r="C509" s="739" t="s">
        <v>2871</v>
      </c>
      <c r="D509" s="740" t="s">
        <v>3768</v>
      </c>
      <c r="E509" s="741" t="s">
        <v>2889</v>
      </c>
      <c r="F509" s="739" t="s">
        <v>2868</v>
      </c>
      <c r="G509" s="739" t="s">
        <v>2898</v>
      </c>
      <c r="H509" s="739" t="s">
        <v>507</v>
      </c>
      <c r="I509" s="739" t="s">
        <v>677</v>
      </c>
      <c r="J509" s="739" t="s">
        <v>678</v>
      </c>
      <c r="K509" s="739" t="s">
        <v>3050</v>
      </c>
      <c r="L509" s="742">
        <v>42.08</v>
      </c>
      <c r="M509" s="742">
        <v>84.16</v>
      </c>
      <c r="N509" s="739">
        <v>2</v>
      </c>
      <c r="O509" s="743">
        <v>2</v>
      </c>
      <c r="P509" s="742"/>
      <c r="Q509" s="744">
        <v>0</v>
      </c>
      <c r="R509" s="739"/>
      <c r="S509" s="744">
        <v>0</v>
      </c>
      <c r="T509" s="743"/>
      <c r="U509" s="738">
        <v>0</v>
      </c>
    </row>
    <row r="510" spans="1:21" ht="14.4" customHeight="1" x14ac:dyDescent="0.3">
      <c r="A510" s="737">
        <v>30</v>
      </c>
      <c r="B510" s="739" t="s">
        <v>506</v>
      </c>
      <c r="C510" s="739" t="s">
        <v>2871</v>
      </c>
      <c r="D510" s="740" t="s">
        <v>3768</v>
      </c>
      <c r="E510" s="741" t="s">
        <v>2889</v>
      </c>
      <c r="F510" s="739" t="s">
        <v>2868</v>
      </c>
      <c r="G510" s="739" t="s">
        <v>2898</v>
      </c>
      <c r="H510" s="739" t="s">
        <v>507</v>
      </c>
      <c r="I510" s="739" t="s">
        <v>3394</v>
      </c>
      <c r="J510" s="739" t="s">
        <v>3395</v>
      </c>
      <c r="K510" s="739" t="s">
        <v>1352</v>
      </c>
      <c r="L510" s="742">
        <v>126.23</v>
      </c>
      <c r="M510" s="742">
        <v>126.23</v>
      </c>
      <c r="N510" s="739">
        <v>1</v>
      </c>
      <c r="O510" s="743">
        <v>1</v>
      </c>
      <c r="P510" s="742">
        <v>126.23</v>
      </c>
      <c r="Q510" s="744">
        <v>1</v>
      </c>
      <c r="R510" s="739">
        <v>1</v>
      </c>
      <c r="S510" s="744">
        <v>1</v>
      </c>
      <c r="T510" s="743">
        <v>1</v>
      </c>
      <c r="U510" s="738">
        <v>1</v>
      </c>
    </row>
    <row r="511" spans="1:21" ht="14.4" customHeight="1" x14ac:dyDescent="0.3">
      <c r="A511" s="737">
        <v>30</v>
      </c>
      <c r="B511" s="739" t="s">
        <v>506</v>
      </c>
      <c r="C511" s="739" t="s">
        <v>2871</v>
      </c>
      <c r="D511" s="740" t="s">
        <v>3768</v>
      </c>
      <c r="E511" s="741" t="s">
        <v>2889</v>
      </c>
      <c r="F511" s="739" t="s">
        <v>2868</v>
      </c>
      <c r="G511" s="739" t="s">
        <v>3396</v>
      </c>
      <c r="H511" s="739" t="s">
        <v>507</v>
      </c>
      <c r="I511" s="739" t="s">
        <v>3397</v>
      </c>
      <c r="J511" s="739" t="s">
        <v>3398</v>
      </c>
      <c r="K511" s="739" t="s">
        <v>3399</v>
      </c>
      <c r="L511" s="742">
        <v>227.8</v>
      </c>
      <c r="M511" s="742">
        <v>227.8</v>
      </c>
      <c r="N511" s="739">
        <v>1</v>
      </c>
      <c r="O511" s="743">
        <v>1</v>
      </c>
      <c r="P511" s="742"/>
      <c r="Q511" s="744">
        <v>0</v>
      </c>
      <c r="R511" s="739"/>
      <c r="S511" s="744">
        <v>0</v>
      </c>
      <c r="T511" s="743"/>
      <c r="U511" s="738">
        <v>0</v>
      </c>
    </row>
    <row r="512" spans="1:21" ht="14.4" customHeight="1" x14ac:dyDescent="0.3">
      <c r="A512" s="737">
        <v>30</v>
      </c>
      <c r="B512" s="739" t="s">
        <v>506</v>
      </c>
      <c r="C512" s="739" t="s">
        <v>2873</v>
      </c>
      <c r="D512" s="740" t="s">
        <v>3769</v>
      </c>
      <c r="E512" s="741" t="s">
        <v>2878</v>
      </c>
      <c r="F512" s="739" t="s">
        <v>2868</v>
      </c>
      <c r="G512" s="739" t="s">
        <v>3334</v>
      </c>
      <c r="H512" s="739" t="s">
        <v>507</v>
      </c>
      <c r="I512" s="739" t="s">
        <v>906</v>
      </c>
      <c r="J512" s="739" t="s">
        <v>3335</v>
      </c>
      <c r="K512" s="739" t="s">
        <v>1808</v>
      </c>
      <c r="L512" s="742">
        <v>35.11</v>
      </c>
      <c r="M512" s="742">
        <v>210.66</v>
      </c>
      <c r="N512" s="739">
        <v>6</v>
      </c>
      <c r="O512" s="743">
        <v>1</v>
      </c>
      <c r="P512" s="742">
        <v>105.33</v>
      </c>
      <c r="Q512" s="744">
        <v>0.5</v>
      </c>
      <c r="R512" s="739">
        <v>3</v>
      </c>
      <c r="S512" s="744">
        <v>0.5</v>
      </c>
      <c r="T512" s="743">
        <v>0.5</v>
      </c>
      <c r="U512" s="738">
        <v>0.5</v>
      </c>
    </row>
    <row r="513" spans="1:21" ht="14.4" customHeight="1" x14ac:dyDescent="0.3">
      <c r="A513" s="737">
        <v>30</v>
      </c>
      <c r="B513" s="739" t="s">
        <v>506</v>
      </c>
      <c r="C513" s="739" t="s">
        <v>2873</v>
      </c>
      <c r="D513" s="740" t="s">
        <v>3769</v>
      </c>
      <c r="E513" s="741" t="s">
        <v>2878</v>
      </c>
      <c r="F513" s="739" t="s">
        <v>2868</v>
      </c>
      <c r="G513" s="739" t="s">
        <v>3400</v>
      </c>
      <c r="H513" s="739" t="s">
        <v>507</v>
      </c>
      <c r="I513" s="739" t="s">
        <v>3401</v>
      </c>
      <c r="J513" s="739" t="s">
        <v>3402</v>
      </c>
      <c r="K513" s="739" t="s">
        <v>3403</v>
      </c>
      <c r="L513" s="742">
        <v>73.069999999999993</v>
      </c>
      <c r="M513" s="742">
        <v>73.069999999999993</v>
      </c>
      <c r="N513" s="739">
        <v>1</v>
      </c>
      <c r="O513" s="743">
        <v>0.5</v>
      </c>
      <c r="P513" s="742">
        <v>73.069999999999993</v>
      </c>
      <c r="Q513" s="744">
        <v>1</v>
      </c>
      <c r="R513" s="739">
        <v>1</v>
      </c>
      <c r="S513" s="744">
        <v>1</v>
      </c>
      <c r="T513" s="743">
        <v>0.5</v>
      </c>
      <c r="U513" s="738">
        <v>1</v>
      </c>
    </row>
    <row r="514" spans="1:21" ht="14.4" customHeight="1" x14ac:dyDescent="0.3">
      <c r="A514" s="737">
        <v>30</v>
      </c>
      <c r="B514" s="739" t="s">
        <v>506</v>
      </c>
      <c r="C514" s="739" t="s">
        <v>2873</v>
      </c>
      <c r="D514" s="740" t="s">
        <v>3769</v>
      </c>
      <c r="E514" s="741" t="s">
        <v>2878</v>
      </c>
      <c r="F514" s="739" t="s">
        <v>2868</v>
      </c>
      <c r="G514" s="739" t="s">
        <v>3404</v>
      </c>
      <c r="H514" s="739" t="s">
        <v>507</v>
      </c>
      <c r="I514" s="739" t="s">
        <v>3405</v>
      </c>
      <c r="J514" s="739" t="s">
        <v>3406</v>
      </c>
      <c r="K514" s="739" t="s">
        <v>3407</v>
      </c>
      <c r="L514" s="742">
        <v>254.83</v>
      </c>
      <c r="M514" s="742">
        <v>1528.98</v>
      </c>
      <c r="N514" s="739">
        <v>6</v>
      </c>
      <c r="O514" s="743">
        <v>2</v>
      </c>
      <c r="P514" s="742"/>
      <c r="Q514" s="744">
        <v>0</v>
      </c>
      <c r="R514" s="739"/>
      <c r="S514" s="744">
        <v>0</v>
      </c>
      <c r="T514" s="743"/>
      <c r="U514" s="738">
        <v>0</v>
      </c>
    </row>
    <row r="515" spans="1:21" ht="14.4" customHeight="1" x14ac:dyDescent="0.3">
      <c r="A515" s="737">
        <v>30</v>
      </c>
      <c r="B515" s="739" t="s">
        <v>506</v>
      </c>
      <c r="C515" s="739" t="s">
        <v>2873</v>
      </c>
      <c r="D515" s="740" t="s">
        <v>3769</v>
      </c>
      <c r="E515" s="741" t="s">
        <v>2878</v>
      </c>
      <c r="F515" s="739" t="s">
        <v>2868</v>
      </c>
      <c r="G515" s="739" t="s">
        <v>2901</v>
      </c>
      <c r="H515" s="739" t="s">
        <v>507</v>
      </c>
      <c r="I515" s="739" t="s">
        <v>665</v>
      </c>
      <c r="J515" s="739" t="s">
        <v>2902</v>
      </c>
      <c r="K515" s="739" t="s">
        <v>2903</v>
      </c>
      <c r="L515" s="742">
        <v>36.270000000000003</v>
      </c>
      <c r="M515" s="742">
        <v>36.270000000000003</v>
      </c>
      <c r="N515" s="739">
        <v>1</v>
      </c>
      <c r="O515" s="743">
        <v>1</v>
      </c>
      <c r="P515" s="742">
        <v>36.270000000000003</v>
      </c>
      <c r="Q515" s="744">
        <v>1</v>
      </c>
      <c r="R515" s="739">
        <v>1</v>
      </c>
      <c r="S515" s="744">
        <v>1</v>
      </c>
      <c r="T515" s="743">
        <v>1</v>
      </c>
      <c r="U515" s="738">
        <v>1</v>
      </c>
    </row>
    <row r="516" spans="1:21" ht="14.4" customHeight="1" x14ac:dyDescent="0.3">
      <c r="A516" s="737">
        <v>30</v>
      </c>
      <c r="B516" s="739" t="s">
        <v>506</v>
      </c>
      <c r="C516" s="739" t="s">
        <v>2873</v>
      </c>
      <c r="D516" s="740" t="s">
        <v>3769</v>
      </c>
      <c r="E516" s="741" t="s">
        <v>2878</v>
      </c>
      <c r="F516" s="739" t="s">
        <v>2868</v>
      </c>
      <c r="G516" s="739" t="s">
        <v>2901</v>
      </c>
      <c r="H516" s="739" t="s">
        <v>507</v>
      </c>
      <c r="I516" s="739" t="s">
        <v>3408</v>
      </c>
      <c r="J516" s="739" t="s">
        <v>2902</v>
      </c>
      <c r="K516" s="739" t="s">
        <v>3409</v>
      </c>
      <c r="L516" s="742">
        <v>0</v>
      </c>
      <c r="M516" s="742">
        <v>0</v>
      </c>
      <c r="N516" s="739">
        <v>1</v>
      </c>
      <c r="O516" s="743">
        <v>0.5</v>
      </c>
      <c r="P516" s="742"/>
      <c r="Q516" s="744"/>
      <c r="R516" s="739"/>
      <c r="S516" s="744">
        <v>0</v>
      </c>
      <c r="T516" s="743"/>
      <c r="U516" s="738">
        <v>0</v>
      </c>
    </row>
    <row r="517" spans="1:21" ht="14.4" customHeight="1" x14ac:dyDescent="0.3">
      <c r="A517" s="737">
        <v>30</v>
      </c>
      <c r="B517" s="739" t="s">
        <v>506</v>
      </c>
      <c r="C517" s="739" t="s">
        <v>2873</v>
      </c>
      <c r="D517" s="740" t="s">
        <v>3769</v>
      </c>
      <c r="E517" s="741" t="s">
        <v>2878</v>
      </c>
      <c r="F517" s="739" t="s">
        <v>2868</v>
      </c>
      <c r="G517" s="739" t="s">
        <v>2904</v>
      </c>
      <c r="H517" s="739" t="s">
        <v>1843</v>
      </c>
      <c r="I517" s="739" t="s">
        <v>1980</v>
      </c>
      <c r="J517" s="739" t="s">
        <v>2831</v>
      </c>
      <c r="K517" s="739" t="s">
        <v>2832</v>
      </c>
      <c r="L517" s="742">
        <v>4.7</v>
      </c>
      <c r="M517" s="742">
        <v>18.8</v>
      </c>
      <c r="N517" s="739">
        <v>4</v>
      </c>
      <c r="O517" s="743">
        <v>1</v>
      </c>
      <c r="P517" s="742">
        <v>18.8</v>
      </c>
      <c r="Q517" s="744">
        <v>1</v>
      </c>
      <c r="R517" s="739">
        <v>4</v>
      </c>
      <c r="S517" s="744">
        <v>1</v>
      </c>
      <c r="T517" s="743">
        <v>1</v>
      </c>
      <c r="U517" s="738">
        <v>1</v>
      </c>
    </row>
    <row r="518" spans="1:21" ht="14.4" customHeight="1" x14ac:dyDescent="0.3">
      <c r="A518" s="737">
        <v>30</v>
      </c>
      <c r="B518" s="739" t="s">
        <v>506</v>
      </c>
      <c r="C518" s="739" t="s">
        <v>2873</v>
      </c>
      <c r="D518" s="740" t="s">
        <v>3769</v>
      </c>
      <c r="E518" s="741" t="s">
        <v>2878</v>
      </c>
      <c r="F518" s="739" t="s">
        <v>2868</v>
      </c>
      <c r="G518" s="739" t="s">
        <v>2904</v>
      </c>
      <c r="H518" s="739" t="s">
        <v>1843</v>
      </c>
      <c r="I518" s="739" t="s">
        <v>2154</v>
      </c>
      <c r="J518" s="739" t="s">
        <v>2833</v>
      </c>
      <c r="K518" s="739" t="s">
        <v>2834</v>
      </c>
      <c r="L518" s="742">
        <v>9.4</v>
      </c>
      <c r="M518" s="742">
        <v>28.200000000000003</v>
      </c>
      <c r="N518" s="739">
        <v>3</v>
      </c>
      <c r="O518" s="743">
        <v>0.5</v>
      </c>
      <c r="P518" s="742">
        <v>28.200000000000003</v>
      </c>
      <c r="Q518" s="744">
        <v>1</v>
      </c>
      <c r="R518" s="739">
        <v>3</v>
      </c>
      <c r="S518" s="744">
        <v>1</v>
      </c>
      <c r="T518" s="743">
        <v>0.5</v>
      </c>
      <c r="U518" s="738">
        <v>1</v>
      </c>
    </row>
    <row r="519" spans="1:21" ht="14.4" customHeight="1" x14ac:dyDescent="0.3">
      <c r="A519" s="737">
        <v>30</v>
      </c>
      <c r="B519" s="739" t="s">
        <v>506</v>
      </c>
      <c r="C519" s="739" t="s">
        <v>2873</v>
      </c>
      <c r="D519" s="740" t="s">
        <v>3769</v>
      </c>
      <c r="E519" s="741" t="s">
        <v>2878</v>
      </c>
      <c r="F519" s="739" t="s">
        <v>2868</v>
      </c>
      <c r="G519" s="739" t="s">
        <v>3089</v>
      </c>
      <c r="H519" s="739" t="s">
        <v>1843</v>
      </c>
      <c r="I519" s="739" t="s">
        <v>3090</v>
      </c>
      <c r="J519" s="739" t="s">
        <v>1868</v>
      </c>
      <c r="K519" s="739" t="s">
        <v>3091</v>
      </c>
      <c r="L519" s="742">
        <v>72</v>
      </c>
      <c r="M519" s="742">
        <v>72</v>
      </c>
      <c r="N519" s="739">
        <v>1</v>
      </c>
      <c r="O519" s="743">
        <v>1</v>
      </c>
      <c r="P519" s="742">
        <v>72</v>
      </c>
      <c r="Q519" s="744">
        <v>1</v>
      </c>
      <c r="R519" s="739">
        <v>1</v>
      </c>
      <c r="S519" s="744">
        <v>1</v>
      </c>
      <c r="T519" s="743">
        <v>1</v>
      </c>
      <c r="U519" s="738">
        <v>1</v>
      </c>
    </row>
    <row r="520" spans="1:21" ht="14.4" customHeight="1" x14ac:dyDescent="0.3">
      <c r="A520" s="737">
        <v>30</v>
      </c>
      <c r="B520" s="739" t="s">
        <v>506</v>
      </c>
      <c r="C520" s="739" t="s">
        <v>2873</v>
      </c>
      <c r="D520" s="740" t="s">
        <v>3769</v>
      </c>
      <c r="E520" s="741" t="s">
        <v>2878</v>
      </c>
      <c r="F520" s="739" t="s">
        <v>2868</v>
      </c>
      <c r="G520" s="739" t="s">
        <v>3089</v>
      </c>
      <c r="H520" s="739" t="s">
        <v>1843</v>
      </c>
      <c r="I520" s="739" t="s">
        <v>1867</v>
      </c>
      <c r="J520" s="739" t="s">
        <v>1868</v>
      </c>
      <c r="K520" s="739" t="s">
        <v>2714</v>
      </c>
      <c r="L520" s="742">
        <v>144.01</v>
      </c>
      <c r="M520" s="742">
        <v>288.02</v>
      </c>
      <c r="N520" s="739">
        <v>2</v>
      </c>
      <c r="O520" s="743">
        <v>0.5</v>
      </c>
      <c r="P520" s="742">
        <v>288.02</v>
      </c>
      <c r="Q520" s="744">
        <v>1</v>
      </c>
      <c r="R520" s="739">
        <v>2</v>
      </c>
      <c r="S520" s="744">
        <v>1</v>
      </c>
      <c r="T520" s="743">
        <v>0.5</v>
      </c>
      <c r="U520" s="738">
        <v>1</v>
      </c>
    </row>
    <row r="521" spans="1:21" ht="14.4" customHeight="1" x14ac:dyDescent="0.3">
      <c r="A521" s="737">
        <v>30</v>
      </c>
      <c r="B521" s="739" t="s">
        <v>506</v>
      </c>
      <c r="C521" s="739" t="s">
        <v>2873</v>
      </c>
      <c r="D521" s="740" t="s">
        <v>3769</v>
      </c>
      <c r="E521" s="741" t="s">
        <v>2878</v>
      </c>
      <c r="F521" s="739" t="s">
        <v>2868</v>
      </c>
      <c r="G521" s="739" t="s">
        <v>2905</v>
      </c>
      <c r="H521" s="739" t="s">
        <v>507</v>
      </c>
      <c r="I521" s="739" t="s">
        <v>2910</v>
      </c>
      <c r="J521" s="739" t="s">
        <v>1081</v>
      </c>
      <c r="K521" s="739" t="s">
        <v>1085</v>
      </c>
      <c r="L521" s="742">
        <v>0</v>
      </c>
      <c r="M521" s="742">
        <v>0</v>
      </c>
      <c r="N521" s="739">
        <v>1</v>
      </c>
      <c r="O521" s="743">
        <v>0.5</v>
      </c>
      <c r="P521" s="742">
        <v>0</v>
      </c>
      <c r="Q521" s="744"/>
      <c r="R521" s="739">
        <v>1</v>
      </c>
      <c r="S521" s="744">
        <v>1</v>
      </c>
      <c r="T521" s="743">
        <v>0.5</v>
      </c>
      <c r="U521" s="738">
        <v>1</v>
      </c>
    </row>
    <row r="522" spans="1:21" ht="14.4" customHeight="1" x14ac:dyDescent="0.3">
      <c r="A522" s="737">
        <v>30</v>
      </c>
      <c r="B522" s="739" t="s">
        <v>506</v>
      </c>
      <c r="C522" s="739" t="s">
        <v>2873</v>
      </c>
      <c r="D522" s="740" t="s">
        <v>3769</v>
      </c>
      <c r="E522" s="741" t="s">
        <v>2878</v>
      </c>
      <c r="F522" s="739" t="s">
        <v>2868</v>
      </c>
      <c r="G522" s="739" t="s">
        <v>2905</v>
      </c>
      <c r="H522" s="739" t="s">
        <v>507</v>
      </c>
      <c r="I522" s="739" t="s">
        <v>3410</v>
      </c>
      <c r="J522" s="739" t="s">
        <v>1081</v>
      </c>
      <c r="K522" s="739" t="s">
        <v>3411</v>
      </c>
      <c r="L522" s="742">
        <v>0</v>
      </c>
      <c r="M522" s="742">
        <v>0</v>
      </c>
      <c r="N522" s="739">
        <v>1</v>
      </c>
      <c r="O522" s="743">
        <v>0.5</v>
      </c>
      <c r="P522" s="742"/>
      <c r="Q522" s="744"/>
      <c r="R522" s="739"/>
      <c r="S522" s="744">
        <v>0</v>
      </c>
      <c r="T522" s="743"/>
      <c r="U522" s="738">
        <v>0</v>
      </c>
    </row>
    <row r="523" spans="1:21" ht="14.4" customHeight="1" x14ac:dyDescent="0.3">
      <c r="A523" s="737">
        <v>30</v>
      </c>
      <c r="B523" s="739" t="s">
        <v>506</v>
      </c>
      <c r="C523" s="739" t="s">
        <v>2873</v>
      </c>
      <c r="D523" s="740" t="s">
        <v>3769</v>
      </c>
      <c r="E523" s="741" t="s">
        <v>2878</v>
      </c>
      <c r="F523" s="739" t="s">
        <v>2868</v>
      </c>
      <c r="G523" s="739" t="s">
        <v>2911</v>
      </c>
      <c r="H523" s="739" t="s">
        <v>507</v>
      </c>
      <c r="I523" s="739" t="s">
        <v>3412</v>
      </c>
      <c r="J523" s="739" t="s">
        <v>3413</v>
      </c>
      <c r="K523" s="739" t="s">
        <v>2372</v>
      </c>
      <c r="L523" s="742">
        <v>0</v>
      </c>
      <c r="M523" s="742">
        <v>0</v>
      </c>
      <c r="N523" s="739">
        <v>1</v>
      </c>
      <c r="O523" s="743">
        <v>1</v>
      </c>
      <c r="P523" s="742"/>
      <c r="Q523" s="744"/>
      <c r="R523" s="739"/>
      <c r="S523" s="744">
        <v>0</v>
      </c>
      <c r="T523" s="743"/>
      <c r="U523" s="738">
        <v>0</v>
      </c>
    </row>
    <row r="524" spans="1:21" ht="14.4" customHeight="1" x14ac:dyDescent="0.3">
      <c r="A524" s="737">
        <v>30</v>
      </c>
      <c r="B524" s="739" t="s">
        <v>506</v>
      </c>
      <c r="C524" s="739" t="s">
        <v>2873</v>
      </c>
      <c r="D524" s="740" t="s">
        <v>3769</v>
      </c>
      <c r="E524" s="741" t="s">
        <v>2878</v>
      </c>
      <c r="F524" s="739" t="s">
        <v>2868</v>
      </c>
      <c r="G524" s="739" t="s">
        <v>3414</v>
      </c>
      <c r="H524" s="739" t="s">
        <v>507</v>
      </c>
      <c r="I524" s="739" t="s">
        <v>3415</v>
      </c>
      <c r="J524" s="739" t="s">
        <v>3416</v>
      </c>
      <c r="K524" s="739" t="s">
        <v>3417</v>
      </c>
      <c r="L524" s="742">
        <v>303.47000000000003</v>
      </c>
      <c r="M524" s="742">
        <v>1213.8800000000001</v>
      </c>
      <c r="N524" s="739">
        <v>4</v>
      </c>
      <c r="O524" s="743">
        <v>1</v>
      </c>
      <c r="P524" s="742"/>
      <c r="Q524" s="744">
        <v>0</v>
      </c>
      <c r="R524" s="739"/>
      <c r="S524" s="744">
        <v>0</v>
      </c>
      <c r="T524" s="743"/>
      <c r="U524" s="738">
        <v>0</v>
      </c>
    </row>
    <row r="525" spans="1:21" ht="14.4" customHeight="1" x14ac:dyDescent="0.3">
      <c r="A525" s="737">
        <v>30</v>
      </c>
      <c r="B525" s="739" t="s">
        <v>506</v>
      </c>
      <c r="C525" s="739" t="s">
        <v>2873</v>
      </c>
      <c r="D525" s="740" t="s">
        <v>3769</v>
      </c>
      <c r="E525" s="741" t="s">
        <v>2878</v>
      </c>
      <c r="F525" s="739" t="s">
        <v>2868</v>
      </c>
      <c r="G525" s="739" t="s">
        <v>2890</v>
      </c>
      <c r="H525" s="739" t="s">
        <v>1843</v>
      </c>
      <c r="I525" s="739" t="s">
        <v>3418</v>
      </c>
      <c r="J525" s="739" t="s">
        <v>3094</v>
      </c>
      <c r="K525" s="739" t="s">
        <v>3419</v>
      </c>
      <c r="L525" s="742">
        <v>353.18</v>
      </c>
      <c r="M525" s="742">
        <v>353.18</v>
      </c>
      <c r="N525" s="739">
        <v>1</v>
      </c>
      <c r="O525" s="743">
        <v>0.5</v>
      </c>
      <c r="P525" s="742"/>
      <c r="Q525" s="744">
        <v>0</v>
      </c>
      <c r="R525" s="739"/>
      <c r="S525" s="744">
        <v>0</v>
      </c>
      <c r="T525" s="743"/>
      <c r="U525" s="738">
        <v>0</v>
      </c>
    </row>
    <row r="526" spans="1:21" ht="14.4" customHeight="1" x14ac:dyDescent="0.3">
      <c r="A526" s="737">
        <v>30</v>
      </c>
      <c r="B526" s="739" t="s">
        <v>506</v>
      </c>
      <c r="C526" s="739" t="s">
        <v>2873</v>
      </c>
      <c r="D526" s="740" t="s">
        <v>3769</v>
      </c>
      <c r="E526" s="741" t="s">
        <v>2878</v>
      </c>
      <c r="F526" s="739" t="s">
        <v>2868</v>
      </c>
      <c r="G526" s="739" t="s">
        <v>2890</v>
      </c>
      <c r="H526" s="739" t="s">
        <v>1843</v>
      </c>
      <c r="I526" s="739" t="s">
        <v>1987</v>
      </c>
      <c r="J526" s="739" t="s">
        <v>2744</v>
      </c>
      <c r="K526" s="739" t="s">
        <v>892</v>
      </c>
      <c r="L526" s="742">
        <v>58.86</v>
      </c>
      <c r="M526" s="742">
        <v>882.89999999999986</v>
      </c>
      <c r="N526" s="739">
        <v>15</v>
      </c>
      <c r="O526" s="743">
        <v>3.5</v>
      </c>
      <c r="P526" s="742"/>
      <c r="Q526" s="744">
        <v>0</v>
      </c>
      <c r="R526" s="739"/>
      <c r="S526" s="744">
        <v>0</v>
      </c>
      <c r="T526" s="743"/>
      <c r="U526" s="738">
        <v>0</v>
      </c>
    </row>
    <row r="527" spans="1:21" ht="14.4" customHeight="1" x14ac:dyDescent="0.3">
      <c r="A527" s="737">
        <v>30</v>
      </c>
      <c r="B527" s="739" t="s">
        <v>506</v>
      </c>
      <c r="C527" s="739" t="s">
        <v>2873</v>
      </c>
      <c r="D527" s="740" t="s">
        <v>3769</v>
      </c>
      <c r="E527" s="741" t="s">
        <v>2878</v>
      </c>
      <c r="F527" s="739" t="s">
        <v>2868</v>
      </c>
      <c r="G527" s="739" t="s">
        <v>2890</v>
      </c>
      <c r="H527" s="739" t="s">
        <v>1843</v>
      </c>
      <c r="I527" s="739" t="s">
        <v>1990</v>
      </c>
      <c r="J527" s="739" t="s">
        <v>1995</v>
      </c>
      <c r="K527" s="739" t="s">
        <v>1036</v>
      </c>
      <c r="L527" s="742">
        <v>117.73</v>
      </c>
      <c r="M527" s="742">
        <v>2707.79</v>
      </c>
      <c r="N527" s="739">
        <v>23</v>
      </c>
      <c r="O527" s="743">
        <v>6.5</v>
      </c>
      <c r="P527" s="742">
        <v>1059.57</v>
      </c>
      <c r="Q527" s="744">
        <v>0.39130434782608692</v>
      </c>
      <c r="R527" s="739">
        <v>9</v>
      </c>
      <c r="S527" s="744">
        <v>0.39130434782608697</v>
      </c>
      <c r="T527" s="743">
        <v>3</v>
      </c>
      <c r="U527" s="738">
        <v>0.46153846153846156</v>
      </c>
    </row>
    <row r="528" spans="1:21" ht="14.4" customHeight="1" x14ac:dyDescent="0.3">
      <c r="A528" s="737">
        <v>30</v>
      </c>
      <c r="B528" s="739" t="s">
        <v>506</v>
      </c>
      <c r="C528" s="739" t="s">
        <v>2873</v>
      </c>
      <c r="D528" s="740" t="s">
        <v>3769</v>
      </c>
      <c r="E528" s="741" t="s">
        <v>2878</v>
      </c>
      <c r="F528" s="739" t="s">
        <v>2868</v>
      </c>
      <c r="G528" s="739" t="s">
        <v>2890</v>
      </c>
      <c r="H528" s="739" t="s">
        <v>1843</v>
      </c>
      <c r="I528" s="739" t="s">
        <v>2089</v>
      </c>
      <c r="J528" s="739" t="s">
        <v>2094</v>
      </c>
      <c r="K528" s="739" t="s">
        <v>2746</v>
      </c>
      <c r="L528" s="742">
        <v>181.13</v>
      </c>
      <c r="M528" s="742">
        <v>2173.56</v>
      </c>
      <c r="N528" s="739">
        <v>12</v>
      </c>
      <c r="O528" s="743">
        <v>2</v>
      </c>
      <c r="P528" s="742">
        <v>1086.78</v>
      </c>
      <c r="Q528" s="744">
        <v>0.5</v>
      </c>
      <c r="R528" s="739">
        <v>6</v>
      </c>
      <c r="S528" s="744">
        <v>0.5</v>
      </c>
      <c r="T528" s="743">
        <v>1</v>
      </c>
      <c r="U528" s="738">
        <v>0.5</v>
      </c>
    </row>
    <row r="529" spans="1:21" ht="14.4" customHeight="1" x14ac:dyDescent="0.3">
      <c r="A529" s="737">
        <v>30</v>
      </c>
      <c r="B529" s="739" t="s">
        <v>506</v>
      </c>
      <c r="C529" s="739" t="s">
        <v>2873</v>
      </c>
      <c r="D529" s="740" t="s">
        <v>3769</v>
      </c>
      <c r="E529" s="741" t="s">
        <v>2878</v>
      </c>
      <c r="F529" s="739" t="s">
        <v>2868</v>
      </c>
      <c r="G529" s="739" t="s">
        <v>2912</v>
      </c>
      <c r="H529" s="739" t="s">
        <v>507</v>
      </c>
      <c r="I529" s="739" t="s">
        <v>3420</v>
      </c>
      <c r="J529" s="739" t="s">
        <v>2100</v>
      </c>
      <c r="K529" s="739" t="s">
        <v>3421</v>
      </c>
      <c r="L529" s="742">
        <v>0</v>
      </c>
      <c r="M529" s="742">
        <v>0</v>
      </c>
      <c r="N529" s="739">
        <v>1</v>
      </c>
      <c r="O529" s="743">
        <v>1</v>
      </c>
      <c r="P529" s="742">
        <v>0</v>
      </c>
      <c r="Q529" s="744"/>
      <c r="R529" s="739">
        <v>1</v>
      </c>
      <c r="S529" s="744">
        <v>1</v>
      </c>
      <c r="T529" s="743">
        <v>1</v>
      </c>
      <c r="U529" s="738">
        <v>1</v>
      </c>
    </row>
    <row r="530" spans="1:21" ht="14.4" customHeight="1" x14ac:dyDescent="0.3">
      <c r="A530" s="737">
        <v>30</v>
      </c>
      <c r="B530" s="739" t="s">
        <v>506</v>
      </c>
      <c r="C530" s="739" t="s">
        <v>2873</v>
      </c>
      <c r="D530" s="740" t="s">
        <v>3769</v>
      </c>
      <c r="E530" s="741" t="s">
        <v>2878</v>
      </c>
      <c r="F530" s="739" t="s">
        <v>2868</v>
      </c>
      <c r="G530" s="739" t="s">
        <v>2913</v>
      </c>
      <c r="H530" s="739" t="s">
        <v>1843</v>
      </c>
      <c r="I530" s="739" t="s">
        <v>1914</v>
      </c>
      <c r="J530" s="739" t="s">
        <v>1915</v>
      </c>
      <c r="K530" s="739" t="s">
        <v>1612</v>
      </c>
      <c r="L530" s="742">
        <v>65.540000000000006</v>
      </c>
      <c r="M530" s="742">
        <v>786.48</v>
      </c>
      <c r="N530" s="739">
        <v>12</v>
      </c>
      <c r="O530" s="743">
        <v>2</v>
      </c>
      <c r="P530" s="742">
        <v>393.24</v>
      </c>
      <c r="Q530" s="744">
        <v>0.5</v>
      </c>
      <c r="R530" s="739">
        <v>6</v>
      </c>
      <c r="S530" s="744">
        <v>0.5</v>
      </c>
      <c r="T530" s="743">
        <v>1</v>
      </c>
      <c r="U530" s="738">
        <v>0.5</v>
      </c>
    </row>
    <row r="531" spans="1:21" ht="14.4" customHeight="1" x14ac:dyDescent="0.3">
      <c r="A531" s="737">
        <v>30</v>
      </c>
      <c r="B531" s="739" t="s">
        <v>506</v>
      </c>
      <c r="C531" s="739" t="s">
        <v>2873</v>
      </c>
      <c r="D531" s="740" t="s">
        <v>3769</v>
      </c>
      <c r="E531" s="741" t="s">
        <v>2878</v>
      </c>
      <c r="F531" s="739" t="s">
        <v>2868</v>
      </c>
      <c r="G531" s="739" t="s">
        <v>2914</v>
      </c>
      <c r="H531" s="739" t="s">
        <v>1843</v>
      </c>
      <c r="I531" s="739" t="s">
        <v>3422</v>
      </c>
      <c r="J531" s="739" t="s">
        <v>1906</v>
      </c>
      <c r="K531" s="739" t="s">
        <v>2018</v>
      </c>
      <c r="L531" s="742">
        <v>105.32</v>
      </c>
      <c r="M531" s="742">
        <v>210.64</v>
      </c>
      <c r="N531" s="739">
        <v>2</v>
      </c>
      <c r="O531" s="743">
        <v>1</v>
      </c>
      <c r="P531" s="742">
        <v>105.32</v>
      </c>
      <c r="Q531" s="744">
        <v>0.5</v>
      </c>
      <c r="R531" s="739">
        <v>1</v>
      </c>
      <c r="S531" s="744">
        <v>0.5</v>
      </c>
      <c r="T531" s="743">
        <v>0.5</v>
      </c>
      <c r="U531" s="738">
        <v>0.5</v>
      </c>
    </row>
    <row r="532" spans="1:21" ht="14.4" customHeight="1" x14ac:dyDescent="0.3">
      <c r="A532" s="737">
        <v>30</v>
      </c>
      <c r="B532" s="739" t="s">
        <v>506</v>
      </c>
      <c r="C532" s="739" t="s">
        <v>2873</v>
      </c>
      <c r="D532" s="740" t="s">
        <v>3769</v>
      </c>
      <c r="E532" s="741" t="s">
        <v>2878</v>
      </c>
      <c r="F532" s="739" t="s">
        <v>2868</v>
      </c>
      <c r="G532" s="739" t="s">
        <v>2914</v>
      </c>
      <c r="H532" s="739" t="s">
        <v>507</v>
      </c>
      <c r="I532" s="739" t="s">
        <v>3423</v>
      </c>
      <c r="J532" s="739" t="s">
        <v>3424</v>
      </c>
      <c r="K532" s="739" t="s">
        <v>3425</v>
      </c>
      <c r="L532" s="742">
        <v>16.38</v>
      </c>
      <c r="M532" s="742">
        <v>49.14</v>
      </c>
      <c r="N532" s="739">
        <v>3</v>
      </c>
      <c r="O532" s="743">
        <v>0.5</v>
      </c>
      <c r="P532" s="742"/>
      <c r="Q532" s="744">
        <v>0</v>
      </c>
      <c r="R532" s="739"/>
      <c r="S532" s="744">
        <v>0</v>
      </c>
      <c r="T532" s="743"/>
      <c r="U532" s="738">
        <v>0</v>
      </c>
    </row>
    <row r="533" spans="1:21" ht="14.4" customHeight="1" x14ac:dyDescent="0.3">
      <c r="A533" s="737">
        <v>30</v>
      </c>
      <c r="B533" s="739" t="s">
        <v>506</v>
      </c>
      <c r="C533" s="739" t="s">
        <v>2873</v>
      </c>
      <c r="D533" s="740" t="s">
        <v>3769</v>
      </c>
      <c r="E533" s="741" t="s">
        <v>2878</v>
      </c>
      <c r="F533" s="739" t="s">
        <v>2868</v>
      </c>
      <c r="G533" s="739" t="s">
        <v>2914</v>
      </c>
      <c r="H533" s="739" t="s">
        <v>507</v>
      </c>
      <c r="I533" s="739" t="s">
        <v>3426</v>
      </c>
      <c r="J533" s="739" t="s">
        <v>3424</v>
      </c>
      <c r="K533" s="739" t="s">
        <v>3427</v>
      </c>
      <c r="L533" s="742">
        <v>0</v>
      </c>
      <c r="M533" s="742">
        <v>0</v>
      </c>
      <c r="N533" s="739">
        <v>1</v>
      </c>
      <c r="O533" s="743">
        <v>0.5</v>
      </c>
      <c r="P533" s="742"/>
      <c r="Q533" s="744"/>
      <c r="R533" s="739"/>
      <c r="S533" s="744">
        <v>0</v>
      </c>
      <c r="T533" s="743"/>
      <c r="U533" s="738">
        <v>0</v>
      </c>
    </row>
    <row r="534" spans="1:21" ht="14.4" customHeight="1" x14ac:dyDescent="0.3">
      <c r="A534" s="737">
        <v>30</v>
      </c>
      <c r="B534" s="739" t="s">
        <v>506</v>
      </c>
      <c r="C534" s="739" t="s">
        <v>2873</v>
      </c>
      <c r="D534" s="740" t="s">
        <v>3769</v>
      </c>
      <c r="E534" s="741" t="s">
        <v>2878</v>
      </c>
      <c r="F534" s="739" t="s">
        <v>2868</v>
      </c>
      <c r="G534" s="739" t="s">
        <v>2914</v>
      </c>
      <c r="H534" s="739" t="s">
        <v>1843</v>
      </c>
      <c r="I534" s="739" t="s">
        <v>1905</v>
      </c>
      <c r="J534" s="739" t="s">
        <v>1906</v>
      </c>
      <c r="K534" s="739" t="s">
        <v>1377</v>
      </c>
      <c r="L534" s="742">
        <v>35.11</v>
      </c>
      <c r="M534" s="742">
        <v>70.22</v>
      </c>
      <c r="N534" s="739">
        <v>2</v>
      </c>
      <c r="O534" s="743">
        <v>1</v>
      </c>
      <c r="P534" s="742">
        <v>70.22</v>
      </c>
      <c r="Q534" s="744">
        <v>1</v>
      </c>
      <c r="R534" s="739">
        <v>2</v>
      </c>
      <c r="S534" s="744">
        <v>1</v>
      </c>
      <c r="T534" s="743">
        <v>1</v>
      </c>
      <c r="U534" s="738">
        <v>1</v>
      </c>
    </row>
    <row r="535" spans="1:21" ht="14.4" customHeight="1" x14ac:dyDescent="0.3">
      <c r="A535" s="737">
        <v>30</v>
      </c>
      <c r="B535" s="739" t="s">
        <v>506</v>
      </c>
      <c r="C535" s="739" t="s">
        <v>2873</v>
      </c>
      <c r="D535" s="740" t="s">
        <v>3769</v>
      </c>
      <c r="E535" s="741" t="s">
        <v>2878</v>
      </c>
      <c r="F535" s="739" t="s">
        <v>2868</v>
      </c>
      <c r="G535" s="739" t="s">
        <v>2914</v>
      </c>
      <c r="H535" s="739" t="s">
        <v>507</v>
      </c>
      <c r="I535" s="739" t="s">
        <v>3428</v>
      </c>
      <c r="J535" s="739" t="s">
        <v>3429</v>
      </c>
      <c r="K535" s="739" t="s">
        <v>1377</v>
      </c>
      <c r="L535" s="742">
        <v>35.11</v>
      </c>
      <c r="M535" s="742">
        <v>105.33</v>
      </c>
      <c r="N535" s="739">
        <v>3</v>
      </c>
      <c r="O535" s="743">
        <v>1</v>
      </c>
      <c r="P535" s="742"/>
      <c r="Q535" s="744">
        <v>0</v>
      </c>
      <c r="R535" s="739"/>
      <c r="S535" s="744">
        <v>0</v>
      </c>
      <c r="T535" s="743"/>
      <c r="U535" s="738">
        <v>0</v>
      </c>
    </row>
    <row r="536" spans="1:21" ht="14.4" customHeight="1" x14ac:dyDescent="0.3">
      <c r="A536" s="737">
        <v>30</v>
      </c>
      <c r="B536" s="739" t="s">
        <v>506</v>
      </c>
      <c r="C536" s="739" t="s">
        <v>2873</v>
      </c>
      <c r="D536" s="740" t="s">
        <v>3769</v>
      </c>
      <c r="E536" s="741" t="s">
        <v>2878</v>
      </c>
      <c r="F536" s="739" t="s">
        <v>2868</v>
      </c>
      <c r="G536" s="739" t="s">
        <v>3430</v>
      </c>
      <c r="H536" s="739" t="s">
        <v>507</v>
      </c>
      <c r="I536" s="739" t="s">
        <v>3431</v>
      </c>
      <c r="J536" s="739" t="s">
        <v>3432</v>
      </c>
      <c r="K536" s="739" t="s">
        <v>3433</v>
      </c>
      <c r="L536" s="742">
        <v>101.23</v>
      </c>
      <c r="M536" s="742">
        <v>303.69</v>
      </c>
      <c r="N536" s="739">
        <v>3</v>
      </c>
      <c r="O536" s="743">
        <v>1</v>
      </c>
      <c r="P536" s="742"/>
      <c r="Q536" s="744">
        <v>0</v>
      </c>
      <c r="R536" s="739"/>
      <c r="S536" s="744">
        <v>0</v>
      </c>
      <c r="T536" s="743"/>
      <c r="U536" s="738">
        <v>0</v>
      </c>
    </row>
    <row r="537" spans="1:21" ht="14.4" customHeight="1" x14ac:dyDescent="0.3">
      <c r="A537" s="737">
        <v>30</v>
      </c>
      <c r="B537" s="739" t="s">
        <v>506</v>
      </c>
      <c r="C537" s="739" t="s">
        <v>2873</v>
      </c>
      <c r="D537" s="740" t="s">
        <v>3769</v>
      </c>
      <c r="E537" s="741" t="s">
        <v>2878</v>
      </c>
      <c r="F537" s="739" t="s">
        <v>2868</v>
      </c>
      <c r="G537" s="739" t="s">
        <v>3430</v>
      </c>
      <c r="H537" s="739" t="s">
        <v>507</v>
      </c>
      <c r="I537" s="739" t="s">
        <v>3434</v>
      </c>
      <c r="J537" s="739" t="s">
        <v>3432</v>
      </c>
      <c r="K537" s="739" t="s">
        <v>3435</v>
      </c>
      <c r="L537" s="742">
        <v>0</v>
      </c>
      <c r="M537" s="742">
        <v>0</v>
      </c>
      <c r="N537" s="739">
        <v>3</v>
      </c>
      <c r="O537" s="743">
        <v>2</v>
      </c>
      <c r="P537" s="742">
        <v>0</v>
      </c>
      <c r="Q537" s="744"/>
      <c r="R537" s="739">
        <v>2</v>
      </c>
      <c r="S537" s="744">
        <v>0.66666666666666663</v>
      </c>
      <c r="T537" s="743">
        <v>1.5</v>
      </c>
      <c r="U537" s="738">
        <v>0.75</v>
      </c>
    </row>
    <row r="538" spans="1:21" ht="14.4" customHeight="1" x14ac:dyDescent="0.3">
      <c r="A538" s="737">
        <v>30</v>
      </c>
      <c r="B538" s="739" t="s">
        <v>506</v>
      </c>
      <c r="C538" s="739" t="s">
        <v>2873</v>
      </c>
      <c r="D538" s="740" t="s">
        <v>3769</v>
      </c>
      <c r="E538" s="741" t="s">
        <v>2878</v>
      </c>
      <c r="F538" s="739" t="s">
        <v>2868</v>
      </c>
      <c r="G538" s="739" t="s">
        <v>3430</v>
      </c>
      <c r="H538" s="739" t="s">
        <v>507</v>
      </c>
      <c r="I538" s="739" t="s">
        <v>3436</v>
      </c>
      <c r="J538" s="739" t="s">
        <v>1279</v>
      </c>
      <c r="K538" s="739" t="s">
        <v>3437</v>
      </c>
      <c r="L538" s="742">
        <v>0</v>
      </c>
      <c r="M538" s="742">
        <v>0</v>
      </c>
      <c r="N538" s="739">
        <v>1</v>
      </c>
      <c r="O538" s="743">
        <v>1</v>
      </c>
      <c r="P538" s="742"/>
      <c r="Q538" s="744"/>
      <c r="R538" s="739"/>
      <c r="S538" s="744">
        <v>0</v>
      </c>
      <c r="T538" s="743"/>
      <c r="U538" s="738">
        <v>0</v>
      </c>
    </row>
    <row r="539" spans="1:21" ht="14.4" customHeight="1" x14ac:dyDescent="0.3">
      <c r="A539" s="737">
        <v>30</v>
      </c>
      <c r="B539" s="739" t="s">
        <v>506</v>
      </c>
      <c r="C539" s="739" t="s">
        <v>2873</v>
      </c>
      <c r="D539" s="740" t="s">
        <v>3769</v>
      </c>
      <c r="E539" s="741" t="s">
        <v>2878</v>
      </c>
      <c r="F539" s="739" t="s">
        <v>2868</v>
      </c>
      <c r="G539" s="739" t="s">
        <v>3096</v>
      </c>
      <c r="H539" s="739" t="s">
        <v>507</v>
      </c>
      <c r="I539" s="739" t="s">
        <v>3438</v>
      </c>
      <c r="J539" s="739" t="s">
        <v>3097</v>
      </c>
      <c r="K539" s="739" t="s">
        <v>3098</v>
      </c>
      <c r="L539" s="742">
        <v>0</v>
      </c>
      <c r="M539" s="742">
        <v>0</v>
      </c>
      <c r="N539" s="739">
        <v>2</v>
      </c>
      <c r="O539" s="743">
        <v>0.5</v>
      </c>
      <c r="P539" s="742"/>
      <c r="Q539" s="744"/>
      <c r="R539" s="739"/>
      <c r="S539" s="744">
        <v>0</v>
      </c>
      <c r="T539" s="743"/>
      <c r="U539" s="738">
        <v>0</v>
      </c>
    </row>
    <row r="540" spans="1:21" ht="14.4" customHeight="1" x14ac:dyDescent="0.3">
      <c r="A540" s="737">
        <v>30</v>
      </c>
      <c r="B540" s="739" t="s">
        <v>506</v>
      </c>
      <c r="C540" s="739" t="s">
        <v>2873</v>
      </c>
      <c r="D540" s="740" t="s">
        <v>3769</v>
      </c>
      <c r="E540" s="741" t="s">
        <v>2878</v>
      </c>
      <c r="F540" s="739" t="s">
        <v>2868</v>
      </c>
      <c r="G540" s="739" t="s">
        <v>3439</v>
      </c>
      <c r="H540" s="739" t="s">
        <v>507</v>
      </c>
      <c r="I540" s="739" t="s">
        <v>3440</v>
      </c>
      <c r="J540" s="739" t="s">
        <v>3441</v>
      </c>
      <c r="K540" s="739" t="s">
        <v>3442</v>
      </c>
      <c r="L540" s="742">
        <v>0</v>
      </c>
      <c r="M540" s="742">
        <v>0</v>
      </c>
      <c r="N540" s="739">
        <v>1</v>
      </c>
      <c r="O540" s="743">
        <v>1</v>
      </c>
      <c r="P540" s="742">
        <v>0</v>
      </c>
      <c r="Q540" s="744"/>
      <c r="R540" s="739">
        <v>1</v>
      </c>
      <c r="S540" s="744">
        <v>1</v>
      </c>
      <c r="T540" s="743">
        <v>1</v>
      </c>
      <c r="U540" s="738">
        <v>1</v>
      </c>
    </row>
    <row r="541" spans="1:21" ht="14.4" customHeight="1" x14ac:dyDescent="0.3">
      <c r="A541" s="737">
        <v>30</v>
      </c>
      <c r="B541" s="739" t="s">
        <v>506</v>
      </c>
      <c r="C541" s="739" t="s">
        <v>2873</v>
      </c>
      <c r="D541" s="740" t="s">
        <v>3769</v>
      </c>
      <c r="E541" s="741" t="s">
        <v>2878</v>
      </c>
      <c r="F541" s="739" t="s">
        <v>2868</v>
      </c>
      <c r="G541" s="739" t="s">
        <v>2915</v>
      </c>
      <c r="H541" s="739" t="s">
        <v>1843</v>
      </c>
      <c r="I541" s="739" t="s">
        <v>1854</v>
      </c>
      <c r="J541" s="739" t="s">
        <v>1855</v>
      </c>
      <c r="K541" s="739" t="s">
        <v>2854</v>
      </c>
      <c r="L541" s="742">
        <v>138.31</v>
      </c>
      <c r="M541" s="742">
        <v>138.31</v>
      </c>
      <c r="N541" s="739">
        <v>1</v>
      </c>
      <c r="O541" s="743">
        <v>0.5</v>
      </c>
      <c r="P541" s="742"/>
      <c r="Q541" s="744">
        <v>0</v>
      </c>
      <c r="R541" s="739"/>
      <c r="S541" s="744">
        <v>0</v>
      </c>
      <c r="T541" s="743"/>
      <c r="U541" s="738">
        <v>0</v>
      </c>
    </row>
    <row r="542" spans="1:21" ht="14.4" customHeight="1" x14ac:dyDescent="0.3">
      <c r="A542" s="737">
        <v>30</v>
      </c>
      <c r="B542" s="739" t="s">
        <v>506</v>
      </c>
      <c r="C542" s="739" t="s">
        <v>2873</v>
      </c>
      <c r="D542" s="740" t="s">
        <v>3769</v>
      </c>
      <c r="E542" s="741" t="s">
        <v>2878</v>
      </c>
      <c r="F542" s="739" t="s">
        <v>2868</v>
      </c>
      <c r="G542" s="739" t="s">
        <v>3443</v>
      </c>
      <c r="H542" s="739" t="s">
        <v>507</v>
      </c>
      <c r="I542" s="739" t="s">
        <v>2557</v>
      </c>
      <c r="J542" s="739" t="s">
        <v>3444</v>
      </c>
      <c r="K542" s="739" t="s">
        <v>3445</v>
      </c>
      <c r="L542" s="742">
        <v>72.5</v>
      </c>
      <c r="M542" s="742">
        <v>72.5</v>
      </c>
      <c r="N542" s="739">
        <v>1</v>
      </c>
      <c r="O542" s="743">
        <v>1</v>
      </c>
      <c r="P542" s="742"/>
      <c r="Q542" s="744">
        <v>0</v>
      </c>
      <c r="R542" s="739"/>
      <c r="S542" s="744">
        <v>0</v>
      </c>
      <c r="T542" s="743"/>
      <c r="U542" s="738">
        <v>0</v>
      </c>
    </row>
    <row r="543" spans="1:21" ht="14.4" customHeight="1" x14ac:dyDescent="0.3">
      <c r="A543" s="737">
        <v>30</v>
      </c>
      <c r="B543" s="739" t="s">
        <v>506</v>
      </c>
      <c r="C543" s="739" t="s">
        <v>2873</v>
      </c>
      <c r="D543" s="740" t="s">
        <v>3769</v>
      </c>
      <c r="E543" s="741" t="s">
        <v>2878</v>
      </c>
      <c r="F543" s="739" t="s">
        <v>2868</v>
      </c>
      <c r="G543" s="739" t="s">
        <v>3099</v>
      </c>
      <c r="H543" s="739" t="s">
        <v>507</v>
      </c>
      <c r="I543" s="739" t="s">
        <v>3446</v>
      </c>
      <c r="J543" s="739" t="s">
        <v>3447</v>
      </c>
      <c r="K543" s="739" t="s">
        <v>3209</v>
      </c>
      <c r="L543" s="742">
        <v>0</v>
      </c>
      <c r="M543" s="742">
        <v>0</v>
      </c>
      <c r="N543" s="739">
        <v>2</v>
      </c>
      <c r="O543" s="743">
        <v>0.5</v>
      </c>
      <c r="P543" s="742"/>
      <c r="Q543" s="744"/>
      <c r="R543" s="739"/>
      <c r="S543" s="744">
        <v>0</v>
      </c>
      <c r="T543" s="743"/>
      <c r="U543" s="738">
        <v>0</v>
      </c>
    </row>
    <row r="544" spans="1:21" ht="14.4" customHeight="1" x14ac:dyDescent="0.3">
      <c r="A544" s="737">
        <v>30</v>
      </c>
      <c r="B544" s="739" t="s">
        <v>506</v>
      </c>
      <c r="C544" s="739" t="s">
        <v>2873</v>
      </c>
      <c r="D544" s="740" t="s">
        <v>3769</v>
      </c>
      <c r="E544" s="741" t="s">
        <v>2878</v>
      </c>
      <c r="F544" s="739" t="s">
        <v>2868</v>
      </c>
      <c r="G544" s="739" t="s">
        <v>2918</v>
      </c>
      <c r="H544" s="739" t="s">
        <v>507</v>
      </c>
      <c r="I544" s="739" t="s">
        <v>914</v>
      </c>
      <c r="J544" s="739" t="s">
        <v>2919</v>
      </c>
      <c r="K544" s="739" t="s">
        <v>2920</v>
      </c>
      <c r="L544" s="742">
        <v>23.72</v>
      </c>
      <c r="M544" s="742">
        <v>213.48</v>
      </c>
      <c r="N544" s="739">
        <v>9</v>
      </c>
      <c r="O544" s="743">
        <v>1.5</v>
      </c>
      <c r="P544" s="742">
        <v>142.32</v>
      </c>
      <c r="Q544" s="744">
        <v>0.66666666666666663</v>
      </c>
      <c r="R544" s="739">
        <v>6</v>
      </c>
      <c r="S544" s="744">
        <v>0.66666666666666663</v>
      </c>
      <c r="T544" s="743">
        <v>1</v>
      </c>
      <c r="U544" s="738">
        <v>0.66666666666666663</v>
      </c>
    </row>
    <row r="545" spans="1:21" ht="14.4" customHeight="1" x14ac:dyDescent="0.3">
      <c r="A545" s="737">
        <v>30</v>
      </c>
      <c r="B545" s="739" t="s">
        <v>506</v>
      </c>
      <c r="C545" s="739" t="s">
        <v>2873</v>
      </c>
      <c r="D545" s="740" t="s">
        <v>3769</v>
      </c>
      <c r="E545" s="741" t="s">
        <v>2878</v>
      </c>
      <c r="F545" s="739" t="s">
        <v>2868</v>
      </c>
      <c r="G545" s="739" t="s">
        <v>3448</v>
      </c>
      <c r="H545" s="739" t="s">
        <v>507</v>
      </c>
      <c r="I545" s="739" t="s">
        <v>3449</v>
      </c>
      <c r="J545" s="739" t="s">
        <v>3450</v>
      </c>
      <c r="K545" s="739" t="s">
        <v>3451</v>
      </c>
      <c r="L545" s="742">
        <v>0</v>
      </c>
      <c r="M545" s="742">
        <v>0</v>
      </c>
      <c r="N545" s="739">
        <v>1</v>
      </c>
      <c r="O545" s="743">
        <v>0.5</v>
      </c>
      <c r="P545" s="742">
        <v>0</v>
      </c>
      <c r="Q545" s="744"/>
      <c r="R545" s="739">
        <v>1</v>
      </c>
      <c r="S545" s="744">
        <v>1</v>
      </c>
      <c r="T545" s="743">
        <v>0.5</v>
      </c>
      <c r="U545" s="738">
        <v>1</v>
      </c>
    </row>
    <row r="546" spans="1:21" ht="14.4" customHeight="1" x14ac:dyDescent="0.3">
      <c r="A546" s="737">
        <v>30</v>
      </c>
      <c r="B546" s="739" t="s">
        <v>506</v>
      </c>
      <c r="C546" s="739" t="s">
        <v>2873</v>
      </c>
      <c r="D546" s="740" t="s">
        <v>3769</v>
      </c>
      <c r="E546" s="741" t="s">
        <v>2878</v>
      </c>
      <c r="F546" s="739" t="s">
        <v>2868</v>
      </c>
      <c r="G546" s="739" t="s">
        <v>3452</v>
      </c>
      <c r="H546" s="739" t="s">
        <v>507</v>
      </c>
      <c r="I546" s="739" t="s">
        <v>1222</v>
      </c>
      <c r="J546" s="739" t="s">
        <v>1223</v>
      </c>
      <c r="K546" s="739" t="s">
        <v>3453</v>
      </c>
      <c r="L546" s="742">
        <v>54.81</v>
      </c>
      <c r="M546" s="742">
        <v>109.62</v>
      </c>
      <c r="N546" s="739">
        <v>2</v>
      </c>
      <c r="O546" s="743">
        <v>1</v>
      </c>
      <c r="P546" s="742"/>
      <c r="Q546" s="744">
        <v>0</v>
      </c>
      <c r="R546" s="739"/>
      <c r="S546" s="744">
        <v>0</v>
      </c>
      <c r="T546" s="743"/>
      <c r="U546" s="738">
        <v>0</v>
      </c>
    </row>
    <row r="547" spans="1:21" ht="14.4" customHeight="1" x14ac:dyDescent="0.3">
      <c r="A547" s="737">
        <v>30</v>
      </c>
      <c r="B547" s="739" t="s">
        <v>506</v>
      </c>
      <c r="C547" s="739" t="s">
        <v>2873</v>
      </c>
      <c r="D547" s="740" t="s">
        <v>3769</v>
      </c>
      <c r="E547" s="741" t="s">
        <v>2878</v>
      </c>
      <c r="F547" s="739" t="s">
        <v>2868</v>
      </c>
      <c r="G547" s="739" t="s">
        <v>3452</v>
      </c>
      <c r="H547" s="739" t="s">
        <v>507</v>
      </c>
      <c r="I547" s="739" t="s">
        <v>3454</v>
      </c>
      <c r="J547" s="739" t="s">
        <v>3455</v>
      </c>
      <c r="K547" s="739" t="s">
        <v>3456</v>
      </c>
      <c r="L547" s="742">
        <v>73.069999999999993</v>
      </c>
      <c r="M547" s="742">
        <v>146.13999999999999</v>
      </c>
      <c r="N547" s="739">
        <v>2</v>
      </c>
      <c r="O547" s="743">
        <v>0.5</v>
      </c>
      <c r="P547" s="742">
        <v>146.13999999999999</v>
      </c>
      <c r="Q547" s="744">
        <v>1</v>
      </c>
      <c r="R547" s="739">
        <v>2</v>
      </c>
      <c r="S547" s="744">
        <v>1</v>
      </c>
      <c r="T547" s="743">
        <v>0.5</v>
      </c>
      <c r="U547" s="738">
        <v>1</v>
      </c>
    </row>
    <row r="548" spans="1:21" ht="14.4" customHeight="1" x14ac:dyDescent="0.3">
      <c r="A548" s="737">
        <v>30</v>
      </c>
      <c r="B548" s="739" t="s">
        <v>506</v>
      </c>
      <c r="C548" s="739" t="s">
        <v>2873</v>
      </c>
      <c r="D548" s="740" t="s">
        <v>3769</v>
      </c>
      <c r="E548" s="741" t="s">
        <v>2878</v>
      </c>
      <c r="F548" s="739" t="s">
        <v>2868</v>
      </c>
      <c r="G548" s="739" t="s">
        <v>3452</v>
      </c>
      <c r="H548" s="739" t="s">
        <v>507</v>
      </c>
      <c r="I548" s="739" t="s">
        <v>3457</v>
      </c>
      <c r="J548" s="739" t="s">
        <v>3455</v>
      </c>
      <c r="K548" s="739" t="s">
        <v>3458</v>
      </c>
      <c r="L548" s="742">
        <v>243.59</v>
      </c>
      <c r="M548" s="742">
        <v>243.59</v>
      </c>
      <c r="N548" s="739">
        <v>1</v>
      </c>
      <c r="O548" s="743">
        <v>0.5</v>
      </c>
      <c r="P548" s="742"/>
      <c r="Q548" s="744">
        <v>0</v>
      </c>
      <c r="R548" s="739"/>
      <c r="S548" s="744">
        <v>0</v>
      </c>
      <c r="T548" s="743"/>
      <c r="U548" s="738">
        <v>0</v>
      </c>
    </row>
    <row r="549" spans="1:21" ht="14.4" customHeight="1" x14ac:dyDescent="0.3">
      <c r="A549" s="737">
        <v>30</v>
      </c>
      <c r="B549" s="739" t="s">
        <v>506</v>
      </c>
      <c r="C549" s="739" t="s">
        <v>2873</v>
      </c>
      <c r="D549" s="740" t="s">
        <v>3769</v>
      </c>
      <c r="E549" s="741" t="s">
        <v>2878</v>
      </c>
      <c r="F549" s="739" t="s">
        <v>2868</v>
      </c>
      <c r="G549" s="739" t="s">
        <v>2921</v>
      </c>
      <c r="H549" s="739" t="s">
        <v>507</v>
      </c>
      <c r="I549" s="739" t="s">
        <v>715</v>
      </c>
      <c r="J549" s="739" t="s">
        <v>716</v>
      </c>
      <c r="K549" s="739" t="s">
        <v>2922</v>
      </c>
      <c r="L549" s="742">
        <v>91.11</v>
      </c>
      <c r="M549" s="742">
        <v>728.88</v>
      </c>
      <c r="N549" s="739">
        <v>8</v>
      </c>
      <c r="O549" s="743">
        <v>2.5</v>
      </c>
      <c r="P549" s="742">
        <v>182.22</v>
      </c>
      <c r="Q549" s="744">
        <v>0.25</v>
      </c>
      <c r="R549" s="739">
        <v>2</v>
      </c>
      <c r="S549" s="744">
        <v>0.25</v>
      </c>
      <c r="T549" s="743">
        <v>0.5</v>
      </c>
      <c r="U549" s="738">
        <v>0.2</v>
      </c>
    </row>
    <row r="550" spans="1:21" ht="14.4" customHeight="1" x14ac:dyDescent="0.3">
      <c r="A550" s="737">
        <v>30</v>
      </c>
      <c r="B550" s="739" t="s">
        <v>506</v>
      </c>
      <c r="C550" s="739" t="s">
        <v>2873</v>
      </c>
      <c r="D550" s="740" t="s">
        <v>3769</v>
      </c>
      <c r="E550" s="741" t="s">
        <v>2878</v>
      </c>
      <c r="F550" s="739" t="s">
        <v>2868</v>
      </c>
      <c r="G550" s="739" t="s">
        <v>2921</v>
      </c>
      <c r="H550" s="739" t="s">
        <v>507</v>
      </c>
      <c r="I550" s="739" t="s">
        <v>3459</v>
      </c>
      <c r="J550" s="739" t="s">
        <v>716</v>
      </c>
      <c r="K550" s="739" t="s">
        <v>2922</v>
      </c>
      <c r="L550" s="742">
        <v>91.11</v>
      </c>
      <c r="M550" s="742">
        <v>91.11</v>
      </c>
      <c r="N550" s="739">
        <v>1</v>
      </c>
      <c r="O550" s="743">
        <v>1</v>
      </c>
      <c r="P550" s="742">
        <v>91.11</v>
      </c>
      <c r="Q550" s="744">
        <v>1</v>
      </c>
      <c r="R550" s="739">
        <v>1</v>
      </c>
      <c r="S550" s="744">
        <v>1</v>
      </c>
      <c r="T550" s="743">
        <v>1</v>
      </c>
      <c r="U550" s="738">
        <v>1</v>
      </c>
    </row>
    <row r="551" spans="1:21" ht="14.4" customHeight="1" x14ac:dyDescent="0.3">
      <c r="A551" s="737">
        <v>30</v>
      </c>
      <c r="B551" s="739" t="s">
        <v>506</v>
      </c>
      <c r="C551" s="739" t="s">
        <v>2873</v>
      </c>
      <c r="D551" s="740" t="s">
        <v>3769</v>
      </c>
      <c r="E551" s="741" t="s">
        <v>2878</v>
      </c>
      <c r="F551" s="739" t="s">
        <v>2868</v>
      </c>
      <c r="G551" s="739" t="s">
        <v>2921</v>
      </c>
      <c r="H551" s="739" t="s">
        <v>507</v>
      </c>
      <c r="I551" s="739" t="s">
        <v>3338</v>
      </c>
      <c r="J551" s="739" t="s">
        <v>716</v>
      </c>
      <c r="K551" s="739" t="s">
        <v>2922</v>
      </c>
      <c r="L551" s="742">
        <v>91.11</v>
      </c>
      <c r="M551" s="742">
        <v>182.22</v>
      </c>
      <c r="N551" s="739">
        <v>2</v>
      </c>
      <c r="O551" s="743">
        <v>0.5</v>
      </c>
      <c r="P551" s="742"/>
      <c r="Q551" s="744">
        <v>0</v>
      </c>
      <c r="R551" s="739"/>
      <c r="S551" s="744">
        <v>0</v>
      </c>
      <c r="T551" s="743"/>
      <c r="U551" s="738">
        <v>0</v>
      </c>
    </row>
    <row r="552" spans="1:21" ht="14.4" customHeight="1" x14ac:dyDescent="0.3">
      <c r="A552" s="737">
        <v>30</v>
      </c>
      <c r="B552" s="739" t="s">
        <v>506</v>
      </c>
      <c r="C552" s="739" t="s">
        <v>2873</v>
      </c>
      <c r="D552" s="740" t="s">
        <v>3769</v>
      </c>
      <c r="E552" s="741" t="s">
        <v>2878</v>
      </c>
      <c r="F552" s="739" t="s">
        <v>2868</v>
      </c>
      <c r="G552" s="739" t="s">
        <v>3460</v>
      </c>
      <c r="H552" s="739" t="s">
        <v>507</v>
      </c>
      <c r="I552" s="739" t="s">
        <v>3461</v>
      </c>
      <c r="J552" s="739" t="s">
        <v>3462</v>
      </c>
      <c r="K552" s="739" t="s">
        <v>3463</v>
      </c>
      <c r="L552" s="742">
        <v>46.75</v>
      </c>
      <c r="M552" s="742">
        <v>187</v>
      </c>
      <c r="N552" s="739">
        <v>4</v>
      </c>
      <c r="O552" s="743">
        <v>1</v>
      </c>
      <c r="P552" s="742">
        <v>187</v>
      </c>
      <c r="Q552" s="744">
        <v>1</v>
      </c>
      <c r="R552" s="739">
        <v>4</v>
      </c>
      <c r="S552" s="744">
        <v>1</v>
      </c>
      <c r="T552" s="743">
        <v>1</v>
      </c>
      <c r="U552" s="738">
        <v>1</v>
      </c>
    </row>
    <row r="553" spans="1:21" ht="14.4" customHeight="1" x14ac:dyDescent="0.3">
      <c r="A553" s="737">
        <v>30</v>
      </c>
      <c r="B553" s="739" t="s">
        <v>506</v>
      </c>
      <c r="C553" s="739" t="s">
        <v>2873</v>
      </c>
      <c r="D553" s="740" t="s">
        <v>3769</v>
      </c>
      <c r="E553" s="741" t="s">
        <v>2878</v>
      </c>
      <c r="F553" s="739" t="s">
        <v>2868</v>
      </c>
      <c r="G553" s="739" t="s">
        <v>3460</v>
      </c>
      <c r="H553" s="739" t="s">
        <v>507</v>
      </c>
      <c r="I553" s="739" t="s">
        <v>2404</v>
      </c>
      <c r="J553" s="739" t="s">
        <v>3464</v>
      </c>
      <c r="K553" s="739" t="s">
        <v>3465</v>
      </c>
      <c r="L553" s="742">
        <v>46.75</v>
      </c>
      <c r="M553" s="742">
        <v>46.75</v>
      </c>
      <c r="N553" s="739">
        <v>1</v>
      </c>
      <c r="O553" s="743">
        <v>1</v>
      </c>
      <c r="P553" s="742">
        <v>46.75</v>
      </c>
      <c r="Q553" s="744">
        <v>1</v>
      </c>
      <c r="R553" s="739">
        <v>1</v>
      </c>
      <c r="S553" s="744">
        <v>1</v>
      </c>
      <c r="T553" s="743">
        <v>1</v>
      </c>
      <c r="U553" s="738">
        <v>1</v>
      </c>
    </row>
    <row r="554" spans="1:21" ht="14.4" customHeight="1" x14ac:dyDescent="0.3">
      <c r="A554" s="737">
        <v>30</v>
      </c>
      <c r="B554" s="739" t="s">
        <v>506</v>
      </c>
      <c r="C554" s="739" t="s">
        <v>2873</v>
      </c>
      <c r="D554" s="740" t="s">
        <v>3769</v>
      </c>
      <c r="E554" s="741" t="s">
        <v>2878</v>
      </c>
      <c r="F554" s="739" t="s">
        <v>2868</v>
      </c>
      <c r="G554" s="739" t="s">
        <v>3460</v>
      </c>
      <c r="H554" s="739" t="s">
        <v>507</v>
      </c>
      <c r="I554" s="739" t="s">
        <v>2463</v>
      </c>
      <c r="J554" s="739" t="s">
        <v>2464</v>
      </c>
      <c r="K554" s="739" t="s">
        <v>3466</v>
      </c>
      <c r="L554" s="742">
        <v>93.49</v>
      </c>
      <c r="M554" s="742">
        <v>280.46999999999997</v>
      </c>
      <c r="N554" s="739">
        <v>3</v>
      </c>
      <c r="O554" s="743">
        <v>1</v>
      </c>
      <c r="P554" s="742"/>
      <c r="Q554" s="744">
        <v>0</v>
      </c>
      <c r="R554" s="739"/>
      <c r="S554" s="744">
        <v>0</v>
      </c>
      <c r="T554" s="743"/>
      <c r="U554" s="738">
        <v>0</v>
      </c>
    </row>
    <row r="555" spans="1:21" ht="14.4" customHeight="1" x14ac:dyDescent="0.3">
      <c r="A555" s="737">
        <v>30</v>
      </c>
      <c r="B555" s="739" t="s">
        <v>506</v>
      </c>
      <c r="C555" s="739" t="s">
        <v>2873</v>
      </c>
      <c r="D555" s="740" t="s">
        <v>3769</v>
      </c>
      <c r="E555" s="741" t="s">
        <v>2878</v>
      </c>
      <c r="F555" s="739" t="s">
        <v>2868</v>
      </c>
      <c r="G555" s="739" t="s">
        <v>3467</v>
      </c>
      <c r="H555" s="739" t="s">
        <v>507</v>
      </c>
      <c r="I555" s="739" t="s">
        <v>3468</v>
      </c>
      <c r="J555" s="739" t="s">
        <v>3469</v>
      </c>
      <c r="K555" s="739" t="s">
        <v>3037</v>
      </c>
      <c r="L555" s="742">
        <v>2162.38</v>
      </c>
      <c r="M555" s="742">
        <v>8649.52</v>
      </c>
      <c r="N555" s="739">
        <v>4</v>
      </c>
      <c r="O555" s="743">
        <v>2</v>
      </c>
      <c r="P555" s="742"/>
      <c r="Q555" s="744">
        <v>0</v>
      </c>
      <c r="R555" s="739"/>
      <c r="S555" s="744">
        <v>0</v>
      </c>
      <c r="T555" s="743"/>
      <c r="U555" s="738">
        <v>0</v>
      </c>
    </row>
    <row r="556" spans="1:21" ht="14.4" customHeight="1" x14ac:dyDescent="0.3">
      <c r="A556" s="737">
        <v>30</v>
      </c>
      <c r="B556" s="739" t="s">
        <v>506</v>
      </c>
      <c r="C556" s="739" t="s">
        <v>2873</v>
      </c>
      <c r="D556" s="740" t="s">
        <v>3769</v>
      </c>
      <c r="E556" s="741" t="s">
        <v>2878</v>
      </c>
      <c r="F556" s="739" t="s">
        <v>2868</v>
      </c>
      <c r="G556" s="739" t="s">
        <v>3470</v>
      </c>
      <c r="H556" s="739" t="s">
        <v>507</v>
      </c>
      <c r="I556" s="739" t="s">
        <v>3471</v>
      </c>
      <c r="J556" s="739" t="s">
        <v>3472</v>
      </c>
      <c r="K556" s="739" t="s">
        <v>1860</v>
      </c>
      <c r="L556" s="742">
        <v>9.2799999999999994</v>
      </c>
      <c r="M556" s="742">
        <v>27.839999999999996</v>
      </c>
      <c r="N556" s="739">
        <v>3</v>
      </c>
      <c r="O556" s="743">
        <v>1.5</v>
      </c>
      <c r="P556" s="742">
        <v>27.839999999999996</v>
      </c>
      <c r="Q556" s="744">
        <v>1</v>
      </c>
      <c r="R556" s="739">
        <v>3</v>
      </c>
      <c r="S556" s="744">
        <v>1</v>
      </c>
      <c r="T556" s="743">
        <v>1.5</v>
      </c>
      <c r="U556" s="738">
        <v>1</v>
      </c>
    </row>
    <row r="557" spans="1:21" ht="14.4" customHeight="1" x14ac:dyDescent="0.3">
      <c r="A557" s="737">
        <v>30</v>
      </c>
      <c r="B557" s="739" t="s">
        <v>506</v>
      </c>
      <c r="C557" s="739" t="s">
        <v>2873</v>
      </c>
      <c r="D557" s="740" t="s">
        <v>3769</v>
      </c>
      <c r="E557" s="741" t="s">
        <v>2878</v>
      </c>
      <c r="F557" s="739" t="s">
        <v>2868</v>
      </c>
      <c r="G557" s="739" t="s">
        <v>3111</v>
      </c>
      <c r="H557" s="739" t="s">
        <v>1843</v>
      </c>
      <c r="I557" s="739" t="s">
        <v>2115</v>
      </c>
      <c r="J557" s="739" t="s">
        <v>2116</v>
      </c>
      <c r="K557" s="739" t="s">
        <v>892</v>
      </c>
      <c r="L557" s="742">
        <v>132</v>
      </c>
      <c r="M557" s="742">
        <v>1188</v>
      </c>
      <c r="N557" s="739">
        <v>9</v>
      </c>
      <c r="O557" s="743">
        <v>2</v>
      </c>
      <c r="P557" s="742">
        <v>1188</v>
      </c>
      <c r="Q557" s="744">
        <v>1</v>
      </c>
      <c r="R557" s="739">
        <v>9</v>
      </c>
      <c r="S557" s="744">
        <v>1</v>
      </c>
      <c r="T557" s="743">
        <v>2</v>
      </c>
      <c r="U557" s="738">
        <v>1</v>
      </c>
    </row>
    <row r="558" spans="1:21" ht="14.4" customHeight="1" x14ac:dyDescent="0.3">
      <c r="A558" s="737">
        <v>30</v>
      </c>
      <c r="B558" s="739" t="s">
        <v>506</v>
      </c>
      <c r="C558" s="739" t="s">
        <v>2873</v>
      </c>
      <c r="D558" s="740" t="s">
        <v>3769</v>
      </c>
      <c r="E558" s="741" t="s">
        <v>2878</v>
      </c>
      <c r="F558" s="739" t="s">
        <v>2868</v>
      </c>
      <c r="G558" s="739" t="s">
        <v>2931</v>
      </c>
      <c r="H558" s="739" t="s">
        <v>507</v>
      </c>
      <c r="I558" s="739" t="s">
        <v>3473</v>
      </c>
      <c r="J558" s="739" t="s">
        <v>3474</v>
      </c>
      <c r="K558" s="739" t="s">
        <v>1525</v>
      </c>
      <c r="L558" s="742">
        <v>0</v>
      </c>
      <c r="M558" s="742">
        <v>0</v>
      </c>
      <c r="N558" s="739">
        <v>2</v>
      </c>
      <c r="O558" s="743">
        <v>1</v>
      </c>
      <c r="P558" s="742">
        <v>0</v>
      </c>
      <c r="Q558" s="744"/>
      <c r="R558" s="739">
        <v>2</v>
      </c>
      <c r="S558" s="744">
        <v>1</v>
      </c>
      <c r="T558" s="743">
        <v>1</v>
      </c>
      <c r="U558" s="738">
        <v>1</v>
      </c>
    </row>
    <row r="559" spans="1:21" ht="14.4" customHeight="1" x14ac:dyDescent="0.3">
      <c r="A559" s="737">
        <v>30</v>
      </c>
      <c r="B559" s="739" t="s">
        <v>506</v>
      </c>
      <c r="C559" s="739" t="s">
        <v>2873</v>
      </c>
      <c r="D559" s="740" t="s">
        <v>3769</v>
      </c>
      <c r="E559" s="741" t="s">
        <v>2878</v>
      </c>
      <c r="F559" s="739" t="s">
        <v>2868</v>
      </c>
      <c r="G559" s="739" t="s">
        <v>3475</v>
      </c>
      <c r="H559" s="739" t="s">
        <v>1843</v>
      </c>
      <c r="I559" s="739" t="s">
        <v>3476</v>
      </c>
      <c r="J559" s="739" t="s">
        <v>1937</v>
      </c>
      <c r="K559" s="739" t="s">
        <v>3477</v>
      </c>
      <c r="L559" s="742">
        <v>556.04</v>
      </c>
      <c r="M559" s="742">
        <v>556.04</v>
      </c>
      <c r="N559" s="739">
        <v>1</v>
      </c>
      <c r="O559" s="743">
        <v>0.5</v>
      </c>
      <c r="P559" s="742"/>
      <c r="Q559" s="744">
        <v>0</v>
      </c>
      <c r="R559" s="739"/>
      <c r="S559" s="744">
        <v>0</v>
      </c>
      <c r="T559" s="743"/>
      <c r="U559" s="738">
        <v>0</v>
      </c>
    </row>
    <row r="560" spans="1:21" ht="14.4" customHeight="1" x14ac:dyDescent="0.3">
      <c r="A560" s="737">
        <v>30</v>
      </c>
      <c r="B560" s="739" t="s">
        <v>506</v>
      </c>
      <c r="C560" s="739" t="s">
        <v>2873</v>
      </c>
      <c r="D560" s="740" t="s">
        <v>3769</v>
      </c>
      <c r="E560" s="741" t="s">
        <v>2878</v>
      </c>
      <c r="F560" s="739" t="s">
        <v>2868</v>
      </c>
      <c r="G560" s="739" t="s">
        <v>2891</v>
      </c>
      <c r="H560" s="739" t="s">
        <v>507</v>
      </c>
      <c r="I560" s="739" t="s">
        <v>2892</v>
      </c>
      <c r="J560" s="739" t="s">
        <v>2893</v>
      </c>
      <c r="K560" s="739" t="s">
        <v>2894</v>
      </c>
      <c r="L560" s="742">
        <v>0</v>
      </c>
      <c r="M560" s="742">
        <v>0</v>
      </c>
      <c r="N560" s="739">
        <v>1</v>
      </c>
      <c r="O560" s="743">
        <v>0.5</v>
      </c>
      <c r="P560" s="742">
        <v>0</v>
      </c>
      <c r="Q560" s="744"/>
      <c r="R560" s="739">
        <v>1</v>
      </c>
      <c r="S560" s="744">
        <v>1</v>
      </c>
      <c r="T560" s="743">
        <v>0.5</v>
      </c>
      <c r="U560" s="738">
        <v>1</v>
      </c>
    </row>
    <row r="561" spans="1:21" ht="14.4" customHeight="1" x14ac:dyDescent="0.3">
      <c r="A561" s="737">
        <v>30</v>
      </c>
      <c r="B561" s="739" t="s">
        <v>506</v>
      </c>
      <c r="C561" s="739" t="s">
        <v>2873</v>
      </c>
      <c r="D561" s="740" t="s">
        <v>3769</v>
      </c>
      <c r="E561" s="741" t="s">
        <v>2878</v>
      </c>
      <c r="F561" s="739" t="s">
        <v>2868</v>
      </c>
      <c r="G561" s="739" t="s">
        <v>2891</v>
      </c>
      <c r="H561" s="739" t="s">
        <v>507</v>
      </c>
      <c r="I561" s="739" t="s">
        <v>997</v>
      </c>
      <c r="J561" s="739" t="s">
        <v>2893</v>
      </c>
      <c r="K561" s="739" t="s">
        <v>2943</v>
      </c>
      <c r="L561" s="742">
        <v>63.7</v>
      </c>
      <c r="M561" s="742">
        <v>254.8</v>
      </c>
      <c r="N561" s="739">
        <v>4</v>
      </c>
      <c r="O561" s="743">
        <v>2</v>
      </c>
      <c r="P561" s="742">
        <v>191.10000000000002</v>
      </c>
      <c r="Q561" s="744">
        <v>0.75000000000000011</v>
      </c>
      <c r="R561" s="739">
        <v>3</v>
      </c>
      <c r="S561" s="744">
        <v>0.75</v>
      </c>
      <c r="T561" s="743">
        <v>1.5</v>
      </c>
      <c r="U561" s="738">
        <v>0.75</v>
      </c>
    </row>
    <row r="562" spans="1:21" ht="14.4" customHeight="1" x14ac:dyDescent="0.3">
      <c r="A562" s="737">
        <v>30</v>
      </c>
      <c r="B562" s="739" t="s">
        <v>506</v>
      </c>
      <c r="C562" s="739" t="s">
        <v>2873</v>
      </c>
      <c r="D562" s="740" t="s">
        <v>3769</v>
      </c>
      <c r="E562" s="741" t="s">
        <v>2878</v>
      </c>
      <c r="F562" s="739" t="s">
        <v>2868</v>
      </c>
      <c r="G562" s="739" t="s">
        <v>3114</v>
      </c>
      <c r="H562" s="739" t="s">
        <v>1843</v>
      </c>
      <c r="I562" s="739" t="s">
        <v>1972</v>
      </c>
      <c r="J562" s="739" t="s">
        <v>1977</v>
      </c>
      <c r="K562" s="739" t="s">
        <v>2825</v>
      </c>
      <c r="L562" s="742">
        <v>424.24</v>
      </c>
      <c r="M562" s="742">
        <v>2121.1999999999998</v>
      </c>
      <c r="N562" s="739">
        <v>5</v>
      </c>
      <c r="O562" s="743">
        <v>2</v>
      </c>
      <c r="P562" s="742"/>
      <c r="Q562" s="744">
        <v>0</v>
      </c>
      <c r="R562" s="739"/>
      <c r="S562" s="744">
        <v>0</v>
      </c>
      <c r="T562" s="743"/>
      <c r="U562" s="738">
        <v>0</v>
      </c>
    </row>
    <row r="563" spans="1:21" ht="14.4" customHeight="1" x14ac:dyDescent="0.3">
      <c r="A563" s="737">
        <v>30</v>
      </c>
      <c r="B563" s="739" t="s">
        <v>506</v>
      </c>
      <c r="C563" s="739" t="s">
        <v>2873</v>
      </c>
      <c r="D563" s="740" t="s">
        <v>3769</v>
      </c>
      <c r="E563" s="741" t="s">
        <v>2878</v>
      </c>
      <c r="F563" s="739" t="s">
        <v>2868</v>
      </c>
      <c r="G563" s="739" t="s">
        <v>2944</v>
      </c>
      <c r="H563" s="739" t="s">
        <v>1843</v>
      </c>
      <c r="I563" s="739" t="s">
        <v>3478</v>
      </c>
      <c r="J563" s="739" t="s">
        <v>3479</v>
      </c>
      <c r="K563" s="739" t="s">
        <v>3480</v>
      </c>
      <c r="L563" s="742">
        <v>46.25</v>
      </c>
      <c r="M563" s="742">
        <v>138.75</v>
      </c>
      <c r="N563" s="739">
        <v>3</v>
      </c>
      <c r="O563" s="743">
        <v>0.5</v>
      </c>
      <c r="P563" s="742"/>
      <c r="Q563" s="744">
        <v>0</v>
      </c>
      <c r="R563" s="739"/>
      <c r="S563" s="744">
        <v>0</v>
      </c>
      <c r="T563" s="743"/>
      <c r="U563" s="738">
        <v>0</v>
      </c>
    </row>
    <row r="564" spans="1:21" ht="14.4" customHeight="1" x14ac:dyDescent="0.3">
      <c r="A564" s="737">
        <v>30</v>
      </c>
      <c r="B564" s="739" t="s">
        <v>506</v>
      </c>
      <c r="C564" s="739" t="s">
        <v>2873</v>
      </c>
      <c r="D564" s="740" t="s">
        <v>3769</v>
      </c>
      <c r="E564" s="741" t="s">
        <v>2878</v>
      </c>
      <c r="F564" s="739" t="s">
        <v>2868</v>
      </c>
      <c r="G564" s="739" t="s">
        <v>3481</v>
      </c>
      <c r="H564" s="739" t="s">
        <v>507</v>
      </c>
      <c r="I564" s="739" t="s">
        <v>866</v>
      </c>
      <c r="J564" s="739" t="s">
        <v>3482</v>
      </c>
      <c r="K564" s="739" t="s">
        <v>3483</v>
      </c>
      <c r="L564" s="742">
        <v>177.04</v>
      </c>
      <c r="M564" s="742">
        <v>354.08</v>
      </c>
      <c r="N564" s="739">
        <v>2</v>
      </c>
      <c r="O564" s="743">
        <v>1.5</v>
      </c>
      <c r="P564" s="742">
        <v>354.08</v>
      </c>
      <c r="Q564" s="744">
        <v>1</v>
      </c>
      <c r="R564" s="739">
        <v>2</v>
      </c>
      <c r="S564" s="744">
        <v>1</v>
      </c>
      <c r="T564" s="743">
        <v>1.5</v>
      </c>
      <c r="U564" s="738">
        <v>1</v>
      </c>
    </row>
    <row r="565" spans="1:21" ht="14.4" customHeight="1" x14ac:dyDescent="0.3">
      <c r="A565" s="737">
        <v>30</v>
      </c>
      <c r="B565" s="739" t="s">
        <v>506</v>
      </c>
      <c r="C565" s="739" t="s">
        <v>2873</v>
      </c>
      <c r="D565" s="740" t="s">
        <v>3769</v>
      </c>
      <c r="E565" s="741" t="s">
        <v>2878</v>
      </c>
      <c r="F565" s="739" t="s">
        <v>2868</v>
      </c>
      <c r="G565" s="739" t="s">
        <v>3484</v>
      </c>
      <c r="H565" s="739" t="s">
        <v>507</v>
      </c>
      <c r="I565" s="739" t="s">
        <v>3485</v>
      </c>
      <c r="J565" s="739" t="s">
        <v>3486</v>
      </c>
      <c r="K565" s="739" t="s">
        <v>3487</v>
      </c>
      <c r="L565" s="742">
        <v>48.74</v>
      </c>
      <c r="M565" s="742">
        <v>48.74</v>
      </c>
      <c r="N565" s="739">
        <v>1</v>
      </c>
      <c r="O565" s="743">
        <v>1</v>
      </c>
      <c r="P565" s="742">
        <v>48.74</v>
      </c>
      <c r="Q565" s="744">
        <v>1</v>
      </c>
      <c r="R565" s="739">
        <v>1</v>
      </c>
      <c r="S565" s="744">
        <v>1</v>
      </c>
      <c r="T565" s="743">
        <v>1</v>
      </c>
      <c r="U565" s="738">
        <v>1</v>
      </c>
    </row>
    <row r="566" spans="1:21" ht="14.4" customHeight="1" x14ac:dyDescent="0.3">
      <c r="A566" s="737">
        <v>30</v>
      </c>
      <c r="B566" s="739" t="s">
        <v>506</v>
      </c>
      <c r="C566" s="739" t="s">
        <v>2873</v>
      </c>
      <c r="D566" s="740" t="s">
        <v>3769</v>
      </c>
      <c r="E566" s="741" t="s">
        <v>2878</v>
      </c>
      <c r="F566" s="739" t="s">
        <v>2868</v>
      </c>
      <c r="G566" s="739" t="s">
        <v>3339</v>
      </c>
      <c r="H566" s="739" t="s">
        <v>507</v>
      </c>
      <c r="I566" s="739" t="s">
        <v>887</v>
      </c>
      <c r="J566" s="739" t="s">
        <v>888</v>
      </c>
      <c r="K566" s="739" t="s">
        <v>3340</v>
      </c>
      <c r="L566" s="742">
        <v>107.27</v>
      </c>
      <c r="M566" s="742">
        <v>858.16000000000008</v>
      </c>
      <c r="N566" s="739">
        <v>8</v>
      </c>
      <c r="O566" s="743">
        <v>3</v>
      </c>
      <c r="P566" s="742">
        <v>321.81</v>
      </c>
      <c r="Q566" s="744">
        <v>0.37499999999999994</v>
      </c>
      <c r="R566" s="739">
        <v>3</v>
      </c>
      <c r="S566" s="744">
        <v>0.375</v>
      </c>
      <c r="T566" s="743">
        <v>1</v>
      </c>
      <c r="U566" s="738">
        <v>0.33333333333333331</v>
      </c>
    </row>
    <row r="567" spans="1:21" ht="14.4" customHeight="1" x14ac:dyDescent="0.3">
      <c r="A567" s="737">
        <v>30</v>
      </c>
      <c r="B567" s="739" t="s">
        <v>506</v>
      </c>
      <c r="C567" s="739" t="s">
        <v>2873</v>
      </c>
      <c r="D567" s="740" t="s">
        <v>3769</v>
      </c>
      <c r="E567" s="741" t="s">
        <v>2878</v>
      </c>
      <c r="F567" s="739" t="s">
        <v>2868</v>
      </c>
      <c r="G567" s="739" t="s">
        <v>3339</v>
      </c>
      <c r="H567" s="739" t="s">
        <v>507</v>
      </c>
      <c r="I567" s="739" t="s">
        <v>3488</v>
      </c>
      <c r="J567" s="739" t="s">
        <v>888</v>
      </c>
      <c r="K567" s="739" t="s">
        <v>3340</v>
      </c>
      <c r="L567" s="742">
        <v>107.27</v>
      </c>
      <c r="M567" s="742">
        <v>321.81</v>
      </c>
      <c r="N567" s="739">
        <v>3</v>
      </c>
      <c r="O567" s="743">
        <v>0.5</v>
      </c>
      <c r="P567" s="742"/>
      <c r="Q567" s="744">
        <v>0</v>
      </c>
      <c r="R567" s="739"/>
      <c r="S567" s="744">
        <v>0</v>
      </c>
      <c r="T567" s="743"/>
      <c r="U567" s="738">
        <v>0</v>
      </c>
    </row>
    <row r="568" spans="1:21" ht="14.4" customHeight="1" x14ac:dyDescent="0.3">
      <c r="A568" s="737">
        <v>30</v>
      </c>
      <c r="B568" s="739" t="s">
        <v>506</v>
      </c>
      <c r="C568" s="739" t="s">
        <v>2873</v>
      </c>
      <c r="D568" s="740" t="s">
        <v>3769</v>
      </c>
      <c r="E568" s="741" t="s">
        <v>2878</v>
      </c>
      <c r="F568" s="739" t="s">
        <v>2868</v>
      </c>
      <c r="G568" s="739" t="s">
        <v>2945</v>
      </c>
      <c r="H568" s="739" t="s">
        <v>507</v>
      </c>
      <c r="I568" s="739" t="s">
        <v>1475</v>
      </c>
      <c r="J568" s="739" t="s">
        <v>2946</v>
      </c>
      <c r="K568" s="739" t="s">
        <v>1473</v>
      </c>
      <c r="L568" s="742">
        <v>0</v>
      </c>
      <c r="M568" s="742">
        <v>0</v>
      </c>
      <c r="N568" s="739">
        <v>2</v>
      </c>
      <c r="O568" s="743">
        <v>0.5</v>
      </c>
      <c r="P568" s="742">
        <v>0</v>
      </c>
      <c r="Q568" s="744"/>
      <c r="R568" s="739">
        <v>2</v>
      </c>
      <c r="S568" s="744">
        <v>1</v>
      </c>
      <c r="T568" s="743">
        <v>0.5</v>
      </c>
      <c r="U568" s="738">
        <v>1</v>
      </c>
    </row>
    <row r="569" spans="1:21" ht="14.4" customHeight="1" x14ac:dyDescent="0.3">
      <c r="A569" s="737">
        <v>30</v>
      </c>
      <c r="B569" s="739" t="s">
        <v>506</v>
      </c>
      <c r="C569" s="739" t="s">
        <v>2873</v>
      </c>
      <c r="D569" s="740" t="s">
        <v>3769</v>
      </c>
      <c r="E569" s="741" t="s">
        <v>2878</v>
      </c>
      <c r="F569" s="739" t="s">
        <v>2868</v>
      </c>
      <c r="G569" s="739" t="s">
        <v>3115</v>
      </c>
      <c r="H569" s="739" t="s">
        <v>507</v>
      </c>
      <c r="I569" s="739" t="s">
        <v>3489</v>
      </c>
      <c r="J569" s="739" t="s">
        <v>3490</v>
      </c>
      <c r="K569" s="739" t="s">
        <v>3118</v>
      </c>
      <c r="L569" s="742">
        <v>84.39</v>
      </c>
      <c r="M569" s="742">
        <v>168.78</v>
      </c>
      <c r="N569" s="739">
        <v>2</v>
      </c>
      <c r="O569" s="743">
        <v>0.5</v>
      </c>
      <c r="P569" s="742">
        <v>168.78</v>
      </c>
      <c r="Q569" s="744">
        <v>1</v>
      </c>
      <c r="R569" s="739">
        <v>2</v>
      </c>
      <c r="S569" s="744">
        <v>1</v>
      </c>
      <c r="T569" s="743">
        <v>0.5</v>
      </c>
      <c r="U569" s="738">
        <v>1</v>
      </c>
    </row>
    <row r="570" spans="1:21" ht="14.4" customHeight="1" x14ac:dyDescent="0.3">
      <c r="A570" s="737">
        <v>30</v>
      </c>
      <c r="B570" s="739" t="s">
        <v>506</v>
      </c>
      <c r="C570" s="739" t="s">
        <v>2873</v>
      </c>
      <c r="D570" s="740" t="s">
        <v>3769</v>
      </c>
      <c r="E570" s="741" t="s">
        <v>2878</v>
      </c>
      <c r="F570" s="739" t="s">
        <v>2868</v>
      </c>
      <c r="G570" s="739" t="s">
        <v>3491</v>
      </c>
      <c r="H570" s="739" t="s">
        <v>507</v>
      </c>
      <c r="I570" s="739" t="s">
        <v>3492</v>
      </c>
      <c r="J570" s="739" t="s">
        <v>3493</v>
      </c>
      <c r="K570" s="739" t="s">
        <v>972</v>
      </c>
      <c r="L570" s="742">
        <v>37.69</v>
      </c>
      <c r="M570" s="742">
        <v>113.07</v>
      </c>
      <c r="N570" s="739">
        <v>3</v>
      </c>
      <c r="O570" s="743">
        <v>0.5</v>
      </c>
      <c r="P570" s="742"/>
      <c r="Q570" s="744">
        <v>0</v>
      </c>
      <c r="R570" s="739"/>
      <c r="S570" s="744">
        <v>0</v>
      </c>
      <c r="T570" s="743"/>
      <c r="U570" s="738">
        <v>0</v>
      </c>
    </row>
    <row r="571" spans="1:21" ht="14.4" customHeight="1" x14ac:dyDescent="0.3">
      <c r="A571" s="737">
        <v>30</v>
      </c>
      <c r="B571" s="739" t="s">
        <v>506</v>
      </c>
      <c r="C571" s="739" t="s">
        <v>2873</v>
      </c>
      <c r="D571" s="740" t="s">
        <v>3769</v>
      </c>
      <c r="E571" s="741" t="s">
        <v>2878</v>
      </c>
      <c r="F571" s="739" t="s">
        <v>2868</v>
      </c>
      <c r="G571" s="739" t="s">
        <v>2950</v>
      </c>
      <c r="H571" s="739" t="s">
        <v>507</v>
      </c>
      <c r="I571" s="739" t="s">
        <v>1445</v>
      </c>
      <c r="J571" s="739" t="s">
        <v>1446</v>
      </c>
      <c r="K571" s="739" t="s">
        <v>2813</v>
      </c>
      <c r="L571" s="742">
        <v>34.6</v>
      </c>
      <c r="M571" s="742">
        <v>103.80000000000001</v>
      </c>
      <c r="N571" s="739">
        <v>3</v>
      </c>
      <c r="O571" s="743">
        <v>2.5</v>
      </c>
      <c r="P571" s="742">
        <v>34.6</v>
      </c>
      <c r="Q571" s="744">
        <v>0.33333333333333331</v>
      </c>
      <c r="R571" s="739">
        <v>1</v>
      </c>
      <c r="S571" s="744">
        <v>0.33333333333333331</v>
      </c>
      <c r="T571" s="743">
        <v>0.5</v>
      </c>
      <c r="U571" s="738">
        <v>0.2</v>
      </c>
    </row>
    <row r="572" spans="1:21" ht="14.4" customHeight="1" x14ac:dyDescent="0.3">
      <c r="A572" s="737">
        <v>30</v>
      </c>
      <c r="B572" s="739" t="s">
        <v>506</v>
      </c>
      <c r="C572" s="739" t="s">
        <v>2873</v>
      </c>
      <c r="D572" s="740" t="s">
        <v>3769</v>
      </c>
      <c r="E572" s="741" t="s">
        <v>2878</v>
      </c>
      <c r="F572" s="739" t="s">
        <v>2868</v>
      </c>
      <c r="G572" s="739" t="s">
        <v>2950</v>
      </c>
      <c r="H572" s="739" t="s">
        <v>507</v>
      </c>
      <c r="I572" s="739" t="s">
        <v>3494</v>
      </c>
      <c r="J572" s="739" t="s">
        <v>1446</v>
      </c>
      <c r="K572" s="739" t="s">
        <v>2813</v>
      </c>
      <c r="L572" s="742">
        <v>34.6</v>
      </c>
      <c r="M572" s="742">
        <v>69.2</v>
      </c>
      <c r="N572" s="739">
        <v>2</v>
      </c>
      <c r="O572" s="743">
        <v>1.5</v>
      </c>
      <c r="P572" s="742">
        <v>69.2</v>
      </c>
      <c r="Q572" s="744">
        <v>1</v>
      </c>
      <c r="R572" s="739">
        <v>2</v>
      </c>
      <c r="S572" s="744">
        <v>1</v>
      </c>
      <c r="T572" s="743">
        <v>1.5</v>
      </c>
      <c r="U572" s="738">
        <v>1</v>
      </c>
    </row>
    <row r="573" spans="1:21" ht="14.4" customHeight="1" x14ac:dyDescent="0.3">
      <c r="A573" s="737">
        <v>30</v>
      </c>
      <c r="B573" s="739" t="s">
        <v>506</v>
      </c>
      <c r="C573" s="739" t="s">
        <v>2873</v>
      </c>
      <c r="D573" s="740" t="s">
        <v>3769</v>
      </c>
      <c r="E573" s="741" t="s">
        <v>2878</v>
      </c>
      <c r="F573" s="739" t="s">
        <v>2868</v>
      </c>
      <c r="G573" s="739" t="s">
        <v>3120</v>
      </c>
      <c r="H573" s="739" t="s">
        <v>507</v>
      </c>
      <c r="I573" s="739" t="s">
        <v>3495</v>
      </c>
      <c r="J573" s="739" t="s">
        <v>3496</v>
      </c>
      <c r="K573" s="739" t="s">
        <v>3284</v>
      </c>
      <c r="L573" s="742">
        <v>45.86</v>
      </c>
      <c r="M573" s="742">
        <v>91.72</v>
      </c>
      <c r="N573" s="739">
        <v>2</v>
      </c>
      <c r="O573" s="743">
        <v>0.5</v>
      </c>
      <c r="P573" s="742"/>
      <c r="Q573" s="744">
        <v>0</v>
      </c>
      <c r="R573" s="739"/>
      <c r="S573" s="744">
        <v>0</v>
      </c>
      <c r="T573" s="743"/>
      <c r="U573" s="738">
        <v>0</v>
      </c>
    </row>
    <row r="574" spans="1:21" ht="14.4" customHeight="1" x14ac:dyDescent="0.3">
      <c r="A574" s="737">
        <v>30</v>
      </c>
      <c r="B574" s="739" t="s">
        <v>506</v>
      </c>
      <c r="C574" s="739" t="s">
        <v>2873</v>
      </c>
      <c r="D574" s="740" t="s">
        <v>3769</v>
      </c>
      <c r="E574" s="741" t="s">
        <v>2878</v>
      </c>
      <c r="F574" s="739" t="s">
        <v>2868</v>
      </c>
      <c r="G574" s="739" t="s">
        <v>3120</v>
      </c>
      <c r="H574" s="739" t="s">
        <v>507</v>
      </c>
      <c r="I574" s="739" t="s">
        <v>986</v>
      </c>
      <c r="J574" s="739" t="s">
        <v>987</v>
      </c>
      <c r="K574" s="739" t="s">
        <v>3121</v>
      </c>
      <c r="L574" s="742">
        <v>45.86</v>
      </c>
      <c r="M574" s="742">
        <v>137.57999999999998</v>
      </c>
      <c r="N574" s="739">
        <v>3</v>
      </c>
      <c r="O574" s="743">
        <v>0.5</v>
      </c>
      <c r="P574" s="742"/>
      <c r="Q574" s="744">
        <v>0</v>
      </c>
      <c r="R574" s="739"/>
      <c r="S574" s="744">
        <v>0</v>
      </c>
      <c r="T574" s="743"/>
      <c r="U574" s="738">
        <v>0</v>
      </c>
    </row>
    <row r="575" spans="1:21" ht="14.4" customHeight="1" x14ac:dyDescent="0.3">
      <c r="A575" s="737">
        <v>30</v>
      </c>
      <c r="B575" s="739" t="s">
        <v>506</v>
      </c>
      <c r="C575" s="739" t="s">
        <v>2873</v>
      </c>
      <c r="D575" s="740" t="s">
        <v>3769</v>
      </c>
      <c r="E575" s="741" t="s">
        <v>2878</v>
      </c>
      <c r="F575" s="739" t="s">
        <v>2868</v>
      </c>
      <c r="G575" s="739" t="s">
        <v>3497</v>
      </c>
      <c r="H575" s="739" t="s">
        <v>1843</v>
      </c>
      <c r="I575" s="739" t="s">
        <v>2128</v>
      </c>
      <c r="J575" s="739" t="s">
        <v>2683</v>
      </c>
      <c r="K575" s="739" t="s">
        <v>2684</v>
      </c>
      <c r="L575" s="742">
        <v>848.35</v>
      </c>
      <c r="M575" s="742">
        <v>848.35</v>
      </c>
      <c r="N575" s="739">
        <v>1</v>
      </c>
      <c r="O575" s="743">
        <v>0.5</v>
      </c>
      <c r="P575" s="742">
        <v>848.35</v>
      </c>
      <c r="Q575" s="744">
        <v>1</v>
      </c>
      <c r="R575" s="739">
        <v>1</v>
      </c>
      <c r="S575" s="744">
        <v>1</v>
      </c>
      <c r="T575" s="743">
        <v>0.5</v>
      </c>
      <c r="U575" s="738">
        <v>1</v>
      </c>
    </row>
    <row r="576" spans="1:21" ht="14.4" customHeight="1" x14ac:dyDescent="0.3">
      <c r="A576" s="737">
        <v>30</v>
      </c>
      <c r="B576" s="739" t="s">
        <v>506</v>
      </c>
      <c r="C576" s="739" t="s">
        <v>2873</v>
      </c>
      <c r="D576" s="740" t="s">
        <v>3769</v>
      </c>
      <c r="E576" s="741" t="s">
        <v>2878</v>
      </c>
      <c r="F576" s="739" t="s">
        <v>2868</v>
      </c>
      <c r="G576" s="739" t="s">
        <v>3498</v>
      </c>
      <c r="H576" s="739" t="s">
        <v>507</v>
      </c>
      <c r="I576" s="739" t="s">
        <v>3499</v>
      </c>
      <c r="J576" s="739" t="s">
        <v>3500</v>
      </c>
      <c r="K576" s="739" t="s">
        <v>3501</v>
      </c>
      <c r="L576" s="742">
        <v>0</v>
      </c>
      <c r="M576" s="742">
        <v>0</v>
      </c>
      <c r="N576" s="739">
        <v>2</v>
      </c>
      <c r="O576" s="743">
        <v>1</v>
      </c>
      <c r="P576" s="742"/>
      <c r="Q576" s="744"/>
      <c r="R576" s="739"/>
      <c r="S576" s="744">
        <v>0</v>
      </c>
      <c r="T576" s="743"/>
      <c r="U576" s="738">
        <v>0</v>
      </c>
    </row>
    <row r="577" spans="1:21" ht="14.4" customHeight="1" x14ac:dyDescent="0.3">
      <c r="A577" s="737">
        <v>30</v>
      </c>
      <c r="B577" s="739" t="s">
        <v>506</v>
      </c>
      <c r="C577" s="739" t="s">
        <v>2873</v>
      </c>
      <c r="D577" s="740" t="s">
        <v>3769</v>
      </c>
      <c r="E577" s="741" t="s">
        <v>2878</v>
      </c>
      <c r="F577" s="739" t="s">
        <v>2868</v>
      </c>
      <c r="G577" s="739" t="s">
        <v>3228</v>
      </c>
      <c r="H577" s="739" t="s">
        <v>507</v>
      </c>
      <c r="I577" s="739" t="s">
        <v>3502</v>
      </c>
      <c r="J577" s="739" t="s">
        <v>3503</v>
      </c>
      <c r="K577" s="739" t="s">
        <v>3504</v>
      </c>
      <c r="L577" s="742">
        <v>77.52</v>
      </c>
      <c r="M577" s="742">
        <v>232.56</v>
      </c>
      <c r="N577" s="739">
        <v>3</v>
      </c>
      <c r="O577" s="743">
        <v>2</v>
      </c>
      <c r="P577" s="742">
        <v>232.56</v>
      </c>
      <c r="Q577" s="744">
        <v>1</v>
      </c>
      <c r="R577" s="739">
        <v>3</v>
      </c>
      <c r="S577" s="744">
        <v>1</v>
      </c>
      <c r="T577" s="743">
        <v>2</v>
      </c>
      <c r="U577" s="738">
        <v>1</v>
      </c>
    </row>
    <row r="578" spans="1:21" ht="14.4" customHeight="1" x14ac:dyDescent="0.3">
      <c r="A578" s="737">
        <v>30</v>
      </c>
      <c r="B578" s="739" t="s">
        <v>506</v>
      </c>
      <c r="C578" s="739" t="s">
        <v>2873</v>
      </c>
      <c r="D578" s="740" t="s">
        <v>3769</v>
      </c>
      <c r="E578" s="741" t="s">
        <v>2878</v>
      </c>
      <c r="F578" s="739" t="s">
        <v>2868</v>
      </c>
      <c r="G578" s="739" t="s">
        <v>3505</v>
      </c>
      <c r="H578" s="739" t="s">
        <v>507</v>
      </c>
      <c r="I578" s="739" t="s">
        <v>3506</v>
      </c>
      <c r="J578" s="739" t="s">
        <v>3507</v>
      </c>
      <c r="K578" s="739" t="s">
        <v>3508</v>
      </c>
      <c r="L578" s="742">
        <v>0</v>
      </c>
      <c r="M578" s="742">
        <v>0</v>
      </c>
      <c r="N578" s="739">
        <v>1</v>
      </c>
      <c r="O578" s="743">
        <v>0.5</v>
      </c>
      <c r="P578" s="742"/>
      <c r="Q578" s="744"/>
      <c r="R578" s="739"/>
      <c r="S578" s="744">
        <v>0</v>
      </c>
      <c r="T578" s="743"/>
      <c r="U578" s="738">
        <v>0</v>
      </c>
    </row>
    <row r="579" spans="1:21" ht="14.4" customHeight="1" x14ac:dyDescent="0.3">
      <c r="A579" s="737">
        <v>30</v>
      </c>
      <c r="B579" s="739" t="s">
        <v>506</v>
      </c>
      <c r="C579" s="739" t="s">
        <v>2873</v>
      </c>
      <c r="D579" s="740" t="s">
        <v>3769</v>
      </c>
      <c r="E579" s="741" t="s">
        <v>2878</v>
      </c>
      <c r="F579" s="739" t="s">
        <v>2868</v>
      </c>
      <c r="G579" s="739" t="s">
        <v>2974</v>
      </c>
      <c r="H579" s="739" t="s">
        <v>507</v>
      </c>
      <c r="I579" s="739" t="s">
        <v>2975</v>
      </c>
      <c r="J579" s="739" t="s">
        <v>2976</v>
      </c>
      <c r="K579" s="739" t="s">
        <v>563</v>
      </c>
      <c r="L579" s="742">
        <v>0</v>
      </c>
      <c r="M579" s="742">
        <v>0</v>
      </c>
      <c r="N579" s="739">
        <v>6</v>
      </c>
      <c r="O579" s="743">
        <v>1</v>
      </c>
      <c r="P579" s="742">
        <v>0</v>
      </c>
      <c r="Q579" s="744"/>
      <c r="R579" s="739">
        <v>6</v>
      </c>
      <c r="S579" s="744">
        <v>1</v>
      </c>
      <c r="T579" s="743">
        <v>1</v>
      </c>
      <c r="U579" s="738">
        <v>1</v>
      </c>
    </row>
    <row r="580" spans="1:21" ht="14.4" customHeight="1" x14ac:dyDescent="0.3">
      <c r="A580" s="737">
        <v>30</v>
      </c>
      <c r="B580" s="739" t="s">
        <v>506</v>
      </c>
      <c r="C580" s="739" t="s">
        <v>2873</v>
      </c>
      <c r="D580" s="740" t="s">
        <v>3769</v>
      </c>
      <c r="E580" s="741" t="s">
        <v>2878</v>
      </c>
      <c r="F580" s="739" t="s">
        <v>2868</v>
      </c>
      <c r="G580" s="739" t="s">
        <v>2974</v>
      </c>
      <c r="H580" s="739" t="s">
        <v>507</v>
      </c>
      <c r="I580" s="739" t="s">
        <v>3131</v>
      </c>
      <c r="J580" s="739" t="s">
        <v>1070</v>
      </c>
      <c r="K580" s="739" t="s">
        <v>3118</v>
      </c>
      <c r="L580" s="742">
        <v>26.37</v>
      </c>
      <c r="M580" s="742">
        <v>158.22</v>
      </c>
      <c r="N580" s="739">
        <v>6</v>
      </c>
      <c r="O580" s="743">
        <v>3</v>
      </c>
      <c r="P580" s="742">
        <v>105.48</v>
      </c>
      <c r="Q580" s="744">
        <v>0.66666666666666674</v>
      </c>
      <c r="R580" s="739">
        <v>4</v>
      </c>
      <c r="S580" s="744">
        <v>0.66666666666666663</v>
      </c>
      <c r="T580" s="743">
        <v>2</v>
      </c>
      <c r="U580" s="738">
        <v>0.66666666666666663</v>
      </c>
    </row>
    <row r="581" spans="1:21" ht="14.4" customHeight="1" x14ac:dyDescent="0.3">
      <c r="A581" s="737">
        <v>30</v>
      </c>
      <c r="B581" s="739" t="s">
        <v>506</v>
      </c>
      <c r="C581" s="739" t="s">
        <v>2873</v>
      </c>
      <c r="D581" s="740" t="s">
        <v>3769</v>
      </c>
      <c r="E581" s="741" t="s">
        <v>2878</v>
      </c>
      <c r="F581" s="739" t="s">
        <v>2868</v>
      </c>
      <c r="G581" s="739" t="s">
        <v>2974</v>
      </c>
      <c r="H581" s="739" t="s">
        <v>507</v>
      </c>
      <c r="I581" s="739" t="s">
        <v>1182</v>
      </c>
      <c r="J581" s="739" t="s">
        <v>880</v>
      </c>
      <c r="K581" s="739" t="s">
        <v>1183</v>
      </c>
      <c r="L581" s="742">
        <v>0</v>
      </c>
      <c r="M581" s="742">
        <v>0</v>
      </c>
      <c r="N581" s="739">
        <v>3</v>
      </c>
      <c r="O581" s="743">
        <v>0.5</v>
      </c>
      <c r="P581" s="742">
        <v>0</v>
      </c>
      <c r="Q581" s="744"/>
      <c r="R581" s="739">
        <v>3</v>
      </c>
      <c r="S581" s="744">
        <v>1</v>
      </c>
      <c r="T581" s="743">
        <v>0.5</v>
      </c>
      <c r="U581" s="738">
        <v>1</v>
      </c>
    </row>
    <row r="582" spans="1:21" ht="14.4" customHeight="1" x14ac:dyDescent="0.3">
      <c r="A582" s="737">
        <v>30</v>
      </c>
      <c r="B582" s="739" t="s">
        <v>506</v>
      </c>
      <c r="C582" s="739" t="s">
        <v>2873</v>
      </c>
      <c r="D582" s="740" t="s">
        <v>3769</v>
      </c>
      <c r="E582" s="741" t="s">
        <v>2878</v>
      </c>
      <c r="F582" s="739" t="s">
        <v>2868</v>
      </c>
      <c r="G582" s="739" t="s">
        <v>2974</v>
      </c>
      <c r="H582" s="739" t="s">
        <v>507</v>
      </c>
      <c r="I582" s="739" t="s">
        <v>879</v>
      </c>
      <c r="J582" s="739" t="s">
        <v>880</v>
      </c>
      <c r="K582" s="739" t="s">
        <v>881</v>
      </c>
      <c r="L582" s="742">
        <v>0</v>
      </c>
      <c r="M582" s="742">
        <v>0</v>
      </c>
      <c r="N582" s="739">
        <v>1</v>
      </c>
      <c r="O582" s="743">
        <v>0.5</v>
      </c>
      <c r="P582" s="742">
        <v>0</v>
      </c>
      <c r="Q582" s="744"/>
      <c r="R582" s="739">
        <v>1</v>
      </c>
      <c r="S582" s="744">
        <v>1</v>
      </c>
      <c r="T582" s="743">
        <v>0.5</v>
      </c>
      <c r="U582" s="738">
        <v>1</v>
      </c>
    </row>
    <row r="583" spans="1:21" ht="14.4" customHeight="1" x14ac:dyDescent="0.3">
      <c r="A583" s="737">
        <v>30</v>
      </c>
      <c r="B583" s="739" t="s">
        <v>506</v>
      </c>
      <c r="C583" s="739" t="s">
        <v>2873</v>
      </c>
      <c r="D583" s="740" t="s">
        <v>3769</v>
      </c>
      <c r="E583" s="741" t="s">
        <v>2878</v>
      </c>
      <c r="F583" s="739" t="s">
        <v>2868</v>
      </c>
      <c r="G583" s="739" t="s">
        <v>2974</v>
      </c>
      <c r="H583" s="739" t="s">
        <v>507</v>
      </c>
      <c r="I583" s="739" t="s">
        <v>1184</v>
      </c>
      <c r="J583" s="739" t="s">
        <v>880</v>
      </c>
      <c r="K583" s="739" t="s">
        <v>1185</v>
      </c>
      <c r="L583" s="742">
        <v>0</v>
      </c>
      <c r="M583" s="742">
        <v>0</v>
      </c>
      <c r="N583" s="739">
        <v>1</v>
      </c>
      <c r="O583" s="743">
        <v>0.5</v>
      </c>
      <c r="P583" s="742">
        <v>0</v>
      </c>
      <c r="Q583" s="744"/>
      <c r="R583" s="739">
        <v>1</v>
      </c>
      <c r="S583" s="744">
        <v>1</v>
      </c>
      <c r="T583" s="743">
        <v>0.5</v>
      </c>
      <c r="U583" s="738">
        <v>1</v>
      </c>
    </row>
    <row r="584" spans="1:21" ht="14.4" customHeight="1" x14ac:dyDescent="0.3">
      <c r="A584" s="737">
        <v>30</v>
      </c>
      <c r="B584" s="739" t="s">
        <v>506</v>
      </c>
      <c r="C584" s="739" t="s">
        <v>2873</v>
      </c>
      <c r="D584" s="740" t="s">
        <v>3769</v>
      </c>
      <c r="E584" s="741" t="s">
        <v>2878</v>
      </c>
      <c r="F584" s="739" t="s">
        <v>2868</v>
      </c>
      <c r="G584" s="739" t="s">
        <v>3509</v>
      </c>
      <c r="H584" s="739" t="s">
        <v>507</v>
      </c>
      <c r="I584" s="739" t="s">
        <v>3510</v>
      </c>
      <c r="J584" s="739" t="s">
        <v>3511</v>
      </c>
      <c r="K584" s="739" t="s">
        <v>1047</v>
      </c>
      <c r="L584" s="742">
        <v>0</v>
      </c>
      <c r="M584" s="742">
        <v>0</v>
      </c>
      <c r="N584" s="739">
        <v>1</v>
      </c>
      <c r="O584" s="743">
        <v>1</v>
      </c>
      <c r="P584" s="742">
        <v>0</v>
      </c>
      <c r="Q584" s="744"/>
      <c r="R584" s="739">
        <v>1</v>
      </c>
      <c r="S584" s="744">
        <v>1</v>
      </c>
      <c r="T584" s="743">
        <v>1</v>
      </c>
      <c r="U584" s="738">
        <v>1</v>
      </c>
    </row>
    <row r="585" spans="1:21" ht="14.4" customHeight="1" x14ac:dyDescent="0.3">
      <c r="A585" s="737">
        <v>30</v>
      </c>
      <c r="B585" s="739" t="s">
        <v>506</v>
      </c>
      <c r="C585" s="739" t="s">
        <v>2873</v>
      </c>
      <c r="D585" s="740" t="s">
        <v>3769</v>
      </c>
      <c r="E585" s="741" t="s">
        <v>2878</v>
      </c>
      <c r="F585" s="739" t="s">
        <v>2868</v>
      </c>
      <c r="G585" s="739" t="s">
        <v>2988</v>
      </c>
      <c r="H585" s="739" t="s">
        <v>507</v>
      </c>
      <c r="I585" s="739" t="s">
        <v>3512</v>
      </c>
      <c r="J585" s="739" t="s">
        <v>3137</v>
      </c>
      <c r="K585" s="739" t="s">
        <v>3513</v>
      </c>
      <c r="L585" s="742">
        <v>0</v>
      </c>
      <c r="M585" s="742">
        <v>0</v>
      </c>
      <c r="N585" s="739">
        <v>3</v>
      </c>
      <c r="O585" s="743">
        <v>0.5</v>
      </c>
      <c r="P585" s="742"/>
      <c r="Q585" s="744"/>
      <c r="R585" s="739"/>
      <c r="S585" s="744">
        <v>0</v>
      </c>
      <c r="T585" s="743"/>
      <c r="U585" s="738">
        <v>0</v>
      </c>
    </row>
    <row r="586" spans="1:21" ht="14.4" customHeight="1" x14ac:dyDescent="0.3">
      <c r="A586" s="737">
        <v>30</v>
      </c>
      <c r="B586" s="739" t="s">
        <v>506</v>
      </c>
      <c r="C586" s="739" t="s">
        <v>2873</v>
      </c>
      <c r="D586" s="740" t="s">
        <v>3769</v>
      </c>
      <c r="E586" s="741" t="s">
        <v>2878</v>
      </c>
      <c r="F586" s="739" t="s">
        <v>2868</v>
      </c>
      <c r="G586" s="739" t="s">
        <v>2988</v>
      </c>
      <c r="H586" s="739" t="s">
        <v>507</v>
      </c>
      <c r="I586" s="739" t="s">
        <v>3514</v>
      </c>
      <c r="J586" s="739" t="s">
        <v>3137</v>
      </c>
      <c r="K586" s="739" t="s">
        <v>3515</v>
      </c>
      <c r="L586" s="742">
        <v>0</v>
      </c>
      <c r="M586" s="742">
        <v>0</v>
      </c>
      <c r="N586" s="739">
        <v>3</v>
      </c>
      <c r="O586" s="743">
        <v>0.5</v>
      </c>
      <c r="P586" s="742"/>
      <c r="Q586" s="744"/>
      <c r="R586" s="739"/>
      <c r="S586" s="744">
        <v>0</v>
      </c>
      <c r="T586" s="743"/>
      <c r="U586" s="738">
        <v>0</v>
      </c>
    </row>
    <row r="587" spans="1:21" ht="14.4" customHeight="1" x14ac:dyDescent="0.3">
      <c r="A587" s="737">
        <v>30</v>
      </c>
      <c r="B587" s="739" t="s">
        <v>506</v>
      </c>
      <c r="C587" s="739" t="s">
        <v>2873</v>
      </c>
      <c r="D587" s="740" t="s">
        <v>3769</v>
      </c>
      <c r="E587" s="741" t="s">
        <v>2878</v>
      </c>
      <c r="F587" s="739" t="s">
        <v>2868</v>
      </c>
      <c r="G587" s="739" t="s">
        <v>2991</v>
      </c>
      <c r="H587" s="739" t="s">
        <v>1843</v>
      </c>
      <c r="I587" s="739" t="s">
        <v>3516</v>
      </c>
      <c r="J587" s="739" t="s">
        <v>3517</v>
      </c>
      <c r="K587" s="739" t="s">
        <v>3518</v>
      </c>
      <c r="L587" s="742">
        <v>0</v>
      </c>
      <c r="M587" s="742">
        <v>0</v>
      </c>
      <c r="N587" s="739">
        <v>1</v>
      </c>
      <c r="O587" s="743"/>
      <c r="P587" s="742"/>
      <c r="Q587" s="744"/>
      <c r="R587" s="739"/>
      <c r="S587" s="744">
        <v>0</v>
      </c>
      <c r="T587" s="743"/>
      <c r="U587" s="738"/>
    </row>
    <row r="588" spans="1:21" ht="14.4" customHeight="1" x14ac:dyDescent="0.3">
      <c r="A588" s="737">
        <v>30</v>
      </c>
      <c r="B588" s="739" t="s">
        <v>506</v>
      </c>
      <c r="C588" s="739" t="s">
        <v>2873</v>
      </c>
      <c r="D588" s="740" t="s">
        <v>3769</v>
      </c>
      <c r="E588" s="741" t="s">
        <v>2878</v>
      </c>
      <c r="F588" s="739" t="s">
        <v>2868</v>
      </c>
      <c r="G588" s="739" t="s">
        <v>2991</v>
      </c>
      <c r="H588" s="739" t="s">
        <v>1843</v>
      </c>
      <c r="I588" s="739" t="s">
        <v>2233</v>
      </c>
      <c r="J588" s="739" t="s">
        <v>2234</v>
      </c>
      <c r="K588" s="739" t="s">
        <v>2235</v>
      </c>
      <c r="L588" s="742">
        <v>59.27</v>
      </c>
      <c r="M588" s="742">
        <v>177.81</v>
      </c>
      <c r="N588" s="739">
        <v>3</v>
      </c>
      <c r="O588" s="743">
        <v>1.5</v>
      </c>
      <c r="P588" s="742"/>
      <c r="Q588" s="744">
        <v>0</v>
      </c>
      <c r="R588" s="739"/>
      <c r="S588" s="744">
        <v>0</v>
      </c>
      <c r="T588" s="743"/>
      <c r="U588" s="738">
        <v>0</v>
      </c>
    </row>
    <row r="589" spans="1:21" ht="14.4" customHeight="1" x14ac:dyDescent="0.3">
      <c r="A589" s="737">
        <v>30</v>
      </c>
      <c r="B589" s="739" t="s">
        <v>506</v>
      </c>
      <c r="C589" s="739" t="s">
        <v>2873</v>
      </c>
      <c r="D589" s="740" t="s">
        <v>3769</v>
      </c>
      <c r="E589" s="741" t="s">
        <v>2878</v>
      </c>
      <c r="F589" s="739" t="s">
        <v>2868</v>
      </c>
      <c r="G589" s="739" t="s">
        <v>2991</v>
      </c>
      <c r="H589" s="739" t="s">
        <v>1843</v>
      </c>
      <c r="I589" s="739" t="s">
        <v>2147</v>
      </c>
      <c r="J589" s="739" t="s">
        <v>2755</v>
      </c>
      <c r="K589" s="739" t="s">
        <v>2756</v>
      </c>
      <c r="L589" s="742">
        <v>59.27</v>
      </c>
      <c r="M589" s="742">
        <v>59.27</v>
      </c>
      <c r="N589" s="739">
        <v>1</v>
      </c>
      <c r="O589" s="743">
        <v>0.5</v>
      </c>
      <c r="P589" s="742">
        <v>59.27</v>
      </c>
      <c r="Q589" s="744">
        <v>1</v>
      </c>
      <c r="R589" s="739">
        <v>1</v>
      </c>
      <c r="S589" s="744">
        <v>1</v>
      </c>
      <c r="T589" s="743">
        <v>0.5</v>
      </c>
      <c r="U589" s="738">
        <v>1</v>
      </c>
    </row>
    <row r="590" spans="1:21" ht="14.4" customHeight="1" x14ac:dyDescent="0.3">
      <c r="A590" s="737">
        <v>30</v>
      </c>
      <c r="B590" s="739" t="s">
        <v>506</v>
      </c>
      <c r="C590" s="739" t="s">
        <v>2873</v>
      </c>
      <c r="D590" s="740" t="s">
        <v>3769</v>
      </c>
      <c r="E590" s="741" t="s">
        <v>2878</v>
      </c>
      <c r="F590" s="739" t="s">
        <v>2868</v>
      </c>
      <c r="G590" s="739" t="s">
        <v>2991</v>
      </c>
      <c r="H590" s="739" t="s">
        <v>1843</v>
      </c>
      <c r="I590" s="739" t="s">
        <v>2074</v>
      </c>
      <c r="J590" s="739" t="s">
        <v>2757</v>
      </c>
      <c r="K590" s="739" t="s">
        <v>2758</v>
      </c>
      <c r="L590" s="742">
        <v>46.07</v>
      </c>
      <c r="M590" s="742">
        <v>46.07</v>
      </c>
      <c r="N590" s="739">
        <v>1</v>
      </c>
      <c r="O590" s="743">
        <v>0.5</v>
      </c>
      <c r="P590" s="742">
        <v>46.07</v>
      </c>
      <c r="Q590" s="744">
        <v>1</v>
      </c>
      <c r="R590" s="739">
        <v>1</v>
      </c>
      <c r="S590" s="744">
        <v>1</v>
      </c>
      <c r="T590" s="743">
        <v>0.5</v>
      </c>
      <c r="U590" s="738">
        <v>1</v>
      </c>
    </row>
    <row r="591" spans="1:21" ht="14.4" customHeight="1" x14ac:dyDescent="0.3">
      <c r="A591" s="737">
        <v>30</v>
      </c>
      <c r="B591" s="739" t="s">
        <v>506</v>
      </c>
      <c r="C591" s="739" t="s">
        <v>2873</v>
      </c>
      <c r="D591" s="740" t="s">
        <v>3769</v>
      </c>
      <c r="E591" s="741" t="s">
        <v>2878</v>
      </c>
      <c r="F591" s="739" t="s">
        <v>2868</v>
      </c>
      <c r="G591" s="739" t="s">
        <v>2991</v>
      </c>
      <c r="H591" s="739" t="s">
        <v>1843</v>
      </c>
      <c r="I591" s="739" t="s">
        <v>2194</v>
      </c>
      <c r="J591" s="739" t="s">
        <v>3519</v>
      </c>
      <c r="K591" s="739" t="s">
        <v>3520</v>
      </c>
      <c r="L591" s="742">
        <v>118.54</v>
      </c>
      <c r="M591" s="742">
        <v>118.54</v>
      </c>
      <c r="N591" s="739">
        <v>1</v>
      </c>
      <c r="O591" s="743">
        <v>0.5</v>
      </c>
      <c r="P591" s="742"/>
      <c r="Q591" s="744">
        <v>0</v>
      </c>
      <c r="R591" s="739"/>
      <c r="S591" s="744">
        <v>0</v>
      </c>
      <c r="T591" s="743"/>
      <c r="U591" s="738">
        <v>0</v>
      </c>
    </row>
    <row r="592" spans="1:21" ht="14.4" customHeight="1" x14ac:dyDescent="0.3">
      <c r="A592" s="737">
        <v>30</v>
      </c>
      <c r="B592" s="739" t="s">
        <v>506</v>
      </c>
      <c r="C592" s="739" t="s">
        <v>2873</v>
      </c>
      <c r="D592" s="740" t="s">
        <v>3769</v>
      </c>
      <c r="E592" s="741" t="s">
        <v>2878</v>
      </c>
      <c r="F592" s="739" t="s">
        <v>2868</v>
      </c>
      <c r="G592" s="739" t="s">
        <v>2991</v>
      </c>
      <c r="H592" s="739" t="s">
        <v>507</v>
      </c>
      <c r="I592" s="739" t="s">
        <v>3248</v>
      </c>
      <c r="J592" s="739" t="s">
        <v>3249</v>
      </c>
      <c r="K592" s="739" t="s">
        <v>3250</v>
      </c>
      <c r="L592" s="742">
        <v>79.03</v>
      </c>
      <c r="M592" s="742">
        <v>79.03</v>
      </c>
      <c r="N592" s="739">
        <v>1</v>
      </c>
      <c r="O592" s="743">
        <v>0.5</v>
      </c>
      <c r="P592" s="742">
        <v>79.03</v>
      </c>
      <c r="Q592" s="744">
        <v>1</v>
      </c>
      <c r="R592" s="739">
        <v>1</v>
      </c>
      <c r="S592" s="744">
        <v>1</v>
      </c>
      <c r="T592" s="743">
        <v>0.5</v>
      </c>
      <c r="U592" s="738">
        <v>1</v>
      </c>
    </row>
    <row r="593" spans="1:21" ht="14.4" customHeight="1" x14ac:dyDescent="0.3">
      <c r="A593" s="737">
        <v>30</v>
      </c>
      <c r="B593" s="739" t="s">
        <v>506</v>
      </c>
      <c r="C593" s="739" t="s">
        <v>2873</v>
      </c>
      <c r="D593" s="740" t="s">
        <v>3769</v>
      </c>
      <c r="E593" s="741" t="s">
        <v>2878</v>
      </c>
      <c r="F593" s="739" t="s">
        <v>2868</v>
      </c>
      <c r="G593" s="739" t="s">
        <v>3521</v>
      </c>
      <c r="H593" s="739" t="s">
        <v>507</v>
      </c>
      <c r="I593" s="739" t="s">
        <v>959</v>
      </c>
      <c r="J593" s="739" t="s">
        <v>704</v>
      </c>
      <c r="K593" s="739" t="s">
        <v>960</v>
      </c>
      <c r="L593" s="742">
        <v>0</v>
      </c>
      <c r="M593" s="742">
        <v>0</v>
      </c>
      <c r="N593" s="739">
        <v>2</v>
      </c>
      <c r="O593" s="743">
        <v>1</v>
      </c>
      <c r="P593" s="742"/>
      <c r="Q593" s="744"/>
      <c r="R593" s="739"/>
      <c r="S593" s="744">
        <v>0</v>
      </c>
      <c r="T593" s="743"/>
      <c r="U593" s="738">
        <v>0</v>
      </c>
    </row>
    <row r="594" spans="1:21" ht="14.4" customHeight="1" x14ac:dyDescent="0.3">
      <c r="A594" s="737">
        <v>30</v>
      </c>
      <c r="B594" s="739" t="s">
        <v>506</v>
      </c>
      <c r="C594" s="739" t="s">
        <v>2873</v>
      </c>
      <c r="D594" s="740" t="s">
        <v>3769</v>
      </c>
      <c r="E594" s="741" t="s">
        <v>2878</v>
      </c>
      <c r="F594" s="739" t="s">
        <v>2868</v>
      </c>
      <c r="G594" s="739" t="s">
        <v>2996</v>
      </c>
      <c r="H594" s="739" t="s">
        <v>507</v>
      </c>
      <c r="I594" s="739" t="s">
        <v>3522</v>
      </c>
      <c r="J594" s="739" t="s">
        <v>3523</v>
      </c>
      <c r="K594" s="739" t="s">
        <v>3524</v>
      </c>
      <c r="L594" s="742">
        <v>0</v>
      </c>
      <c r="M594" s="742">
        <v>0</v>
      </c>
      <c r="N594" s="739">
        <v>1</v>
      </c>
      <c r="O594" s="743">
        <v>0.5</v>
      </c>
      <c r="P594" s="742"/>
      <c r="Q594" s="744"/>
      <c r="R594" s="739"/>
      <c r="S594" s="744">
        <v>0</v>
      </c>
      <c r="T594" s="743"/>
      <c r="U594" s="738">
        <v>0</v>
      </c>
    </row>
    <row r="595" spans="1:21" ht="14.4" customHeight="1" x14ac:dyDescent="0.3">
      <c r="A595" s="737">
        <v>30</v>
      </c>
      <c r="B595" s="739" t="s">
        <v>506</v>
      </c>
      <c r="C595" s="739" t="s">
        <v>2873</v>
      </c>
      <c r="D595" s="740" t="s">
        <v>3769</v>
      </c>
      <c r="E595" s="741" t="s">
        <v>2878</v>
      </c>
      <c r="F595" s="739" t="s">
        <v>2868</v>
      </c>
      <c r="G595" s="739" t="s">
        <v>2999</v>
      </c>
      <c r="H595" s="739" t="s">
        <v>1843</v>
      </c>
      <c r="I595" s="739" t="s">
        <v>3525</v>
      </c>
      <c r="J595" s="739" t="s">
        <v>3001</v>
      </c>
      <c r="K595" s="739" t="s">
        <v>1188</v>
      </c>
      <c r="L595" s="742">
        <v>145.66999999999999</v>
      </c>
      <c r="M595" s="742">
        <v>145.66999999999999</v>
      </c>
      <c r="N595" s="739">
        <v>1</v>
      </c>
      <c r="O595" s="743">
        <v>0.5</v>
      </c>
      <c r="P595" s="742"/>
      <c r="Q595" s="744">
        <v>0</v>
      </c>
      <c r="R595" s="739"/>
      <c r="S595" s="744">
        <v>0</v>
      </c>
      <c r="T595" s="743"/>
      <c r="U595" s="738">
        <v>0</v>
      </c>
    </row>
    <row r="596" spans="1:21" ht="14.4" customHeight="1" x14ac:dyDescent="0.3">
      <c r="A596" s="737">
        <v>30</v>
      </c>
      <c r="B596" s="739" t="s">
        <v>506</v>
      </c>
      <c r="C596" s="739" t="s">
        <v>2873</v>
      </c>
      <c r="D596" s="740" t="s">
        <v>3769</v>
      </c>
      <c r="E596" s="741" t="s">
        <v>2878</v>
      </c>
      <c r="F596" s="739" t="s">
        <v>2868</v>
      </c>
      <c r="G596" s="739" t="s">
        <v>2999</v>
      </c>
      <c r="H596" s="739" t="s">
        <v>507</v>
      </c>
      <c r="I596" s="739" t="s">
        <v>3526</v>
      </c>
      <c r="J596" s="739" t="s">
        <v>3003</v>
      </c>
      <c r="K596" s="739" t="s">
        <v>1188</v>
      </c>
      <c r="L596" s="742">
        <v>0</v>
      </c>
      <c r="M596" s="742">
        <v>0</v>
      </c>
      <c r="N596" s="739">
        <v>1</v>
      </c>
      <c r="O596" s="743">
        <v>0.5</v>
      </c>
      <c r="P596" s="742"/>
      <c r="Q596" s="744"/>
      <c r="R596" s="739"/>
      <c r="S596" s="744">
        <v>0</v>
      </c>
      <c r="T596" s="743"/>
      <c r="U596" s="738">
        <v>0</v>
      </c>
    </row>
    <row r="597" spans="1:21" ht="14.4" customHeight="1" x14ac:dyDescent="0.3">
      <c r="A597" s="737">
        <v>30</v>
      </c>
      <c r="B597" s="739" t="s">
        <v>506</v>
      </c>
      <c r="C597" s="739" t="s">
        <v>2873</v>
      </c>
      <c r="D597" s="740" t="s">
        <v>3769</v>
      </c>
      <c r="E597" s="741" t="s">
        <v>2878</v>
      </c>
      <c r="F597" s="739" t="s">
        <v>2868</v>
      </c>
      <c r="G597" s="739" t="s">
        <v>3527</v>
      </c>
      <c r="H597" s="739" t="s">
        <v>507</v>
      </c>
      <c r="I597" s="739" t="s">
        <v>3528</v>
      </c>
      <c r="J597" s="739" t="s">
        <v>3529</v>
      </c>
      <c r="K597" s="739" t="s">
        <v>3530</v>
      </c>
      <c r="L597" s="742">
        <v>90.95</v>
      </c>
      <c r="M597" s="742">
        <v>181.9</v>
      </c>
      <c r="N597" s="739">
        <v>2</v>
      </c>
      <c r="O597" s="743">
        <v>1</v>
      </c>
      <c r="P597" s="742"/>
      <c r="Q597" s="744">
        <v>0</v>
      </c>
      <c r="R597" s="739"/>
      <c r="S597" s="744">
        <v>0</v>
      </c>
      <c r="T597" s="743"/>
      <c r="U597" s="738">
        <v>0</v>
      </c>
    </row>
    <row r="598" spans="1:21" ht="14.4" customHeight="1" x14ac:dyDescent="0.3">
      <c r="A598" s="737">
        <v>30</v>
      </c>
      <c r="B598" s="739" t="s">
        <v>506</v>
      </c>
      <c r="C598" s="739" t="s">
        <v>2873</v>
      </c>
      <c r="D598" s="740" t="s">
        <v>3769</v>
      </c>
      <c r="E598" s="741" t="s">
        <v>2878</v>
      </c>
      <c r="F598" s="739" t="s">
        <v>2868</v>
      </c>
      <c r="G598" s="739" t="s">
        <v>3531</v>
      </c>
      <c r="H598" s="739" t="s">
        <v>507</v>
      </c>
      <c r="I598" s="739" t="s">
        <v>3532</v>
      </c>
      <c r="J598" s="739" t="s">
        <v>3533</v>
      </c>
      <c r="K598" s="739" t="s">
        <v>3534</v>
      </c>
      <c r="L598" s="742">
        <v>195.77</v>
      </c>
      <c r="M598" s="742">
        <v>195.77</v>
      </c>
      <c r="N598" s="739">
        <v>1</v>
      </c>
      <c r="O598" s="743">
        <v>0.5</v>
      </c>
      <c r="P598" s="742">
        <v>195.77</v>
      </c>
      <c r="Q598" s="744">
        <v>1</v>
      </c>
      <c r="R598" s="739">
        <v>1</v>
      </c>
      <c r="S598" s="744">
        <v>1</v>
      </c>
      <c r="T598" s="743">
        <v>0.5</v>
      </c>
      <c r="U598" s="738">
        <v>1</v>
      </c>
    </row>
    <row r="599" spans="1:21" ht="14.4" customHeight="1" x14ac:dyDescent="0.3">
      <c r="A599" s="737">
        <v>30</v>
      </c>
      <c r="B599" s="739" t="s">
        <v>506</v>
      </c>
      <c r="C599" s="739" t="s">
        <v>2873</v>
      </c>
      <c r="D599" s="740" t="s">
        <v>3769</v>
      </c>
      <c r="E599" s="741" t="s">
        <v>2878</v>
      </c>
      <c r="F599" s="739" t="s">
        <v>2868</v>
      </c>
      <c r="G599" s="739" t="s">
        <v>3535</v>
      </c>
      <c r="H599" s="739" t="s">
        <v>507</v>
      </c>
      <c r="I599" s="739" t="s">
        <v>3536</v>
      </c>
      <c r="J599" s="739" t="s">
        <v>3537</v>
      </c>
      <c r="K599" s="739" t="s">
        <v>3168</v>
      </c>
      <c r="L599" s="742">
        <v>0</v>
      </c>
      <c r="M599" s="742">
        <v>0</v>
      </c>
      <c r="N599" s="739">
        <v>2</v>
      </c>
      <c r="O599" s="743">
        <v>1</v>
      </c>
      <c r="P599" s="742">
        <v>0</v>
      </c>
      <c r="Q599" s="744"/>
      <c r="R599" s="739">
        <v>2</v>
      </c>
      <c r="S599" s="744">
        <v>1</v>
      </c>
      <c r="T599" s="743">
        <v>1</v>
      </c>
      <c r="U599" s="738">
        <v>1</v>
      </c>
    </row>
    <row r="600" spans="1:21" ht="14.4" customHeight="1" x14ac:dyDescent="0.3">
      <c r="A600" s="737">
        <v>30</v>
      </c>
      <c r="B600" s="739" t="s">
        <v>506</v>
      </c>
      <c r="C600" s="739" t="s">
        <v>2873</v>
      </c>
      <c r="D600" s="740" t="s">
        <v>3769</v>
      </c>
      <c r="E600" s="741" t="s">
        <v>2878</v>
      </c>
      <c r="F600" s="739" t="s">
        <v>2868</v>
      </c>
      <c r="G600" s="739" t="s">
        <v>3535</v>
      </c>
      <c r="H600" s="739" t="s">
        <v>507</v>
      </c>
      <c r="I600" s="739" t="s">
        <v>3538</v>
      </c>
      <c r="J600" s="739" t="s">
        <v>3537</v>
      </c>
      <c r="K600" s="739" t="s">
        <v>3539</v>
      </c>
      <c r="L600" s="742">
        <v>59.78</v>
      </c>
      <c r="M600" s="742">
        <v>59.78</v>
      </c>
      <c r="N600" s="739">
        <v>1</v>
      </c>
      <c r="O600" s="743">
        <v>1</v>
      </c>
      <c r="P600" s="742">
        <v>59.78</v>
      </c>
      <c r="Q600" s="744">
        <v>1</v>
      </c>
      <c r="R600" s="739">
        <v>1</v>
      </c>
      <c r="S600" s="744">
        <v>1</v>
      </c>
      <c r="T600" s="743">
        <v>1</v>
      </c>
      <c r="U600" s="738">
        <v>1</v>
      </c>
    </row>
    <row r="601" spans="1:21" ht="14.4" customHeight="1" x14ac:dyDescent="0.3">
      <c r="A601" s="737">
        <v>30</v>
      </c>
      <c r="B601" s="739" t="s">
        <v>506</v>
      </c>
      <c r="C601" s="739" t="s">
        <v>2873</v>
      </c>
      <c r="D601" s="740" t="s">
        <v>3769</v>
      </c>
      <c r="E601" s="741" t="s">
        <v>2878</v>
      </c>
      <c r="F601" s="739" t="s">
        <v>2868</v>
      </c>
      <c r="G601" s="739" t="s">
        <v>3008</v>
      </c>
      <c r="H601" s="739" t="s">
        <v>507</v>
      </c>
      <c r="I601" s="739" t="s">
        <v>3009</v>
      </c>
      <c r="J601" s="739" t="s">
        <v>1430</v>
      </c>
      <c r="K601" s="739" t="s">
        <v>1431</v>
      </c>
      <c r="L601" s="742">
        <v>122.73</v>
      </c>
      <c r="M601" s="742">
        <v>122.73</v>
      </c>
      <c r="N601" s="739">
        <v>1</v>
      </c>
      <c r="O601" s="743">
        <v>0.5</v>
      </c>
      <c r="P601" s="742">
        <v>122.73</v>
      </c>
      <c r="Q601" s="744">
        <v>1</v>
      </c>
      <c r="R601" s="739">
        <v>1</v>
      </c>
      <c r="S601" s="744">
        <v>1</v>
      </c>
      <c r="T601" s="743">
        <v>0.5</v>
      </c>
      <c r="U601" s="738">
        <v>1</v>
      </c>
    </row>
    <row r="602" spans="1:21" ht="14.4" customHeight="1" x14ac:dyDescent="0.3">
      <c r="A602" s="737">
        <v>30</v>
      </c>
      <c r="B602" s="739" t="s">
        <v>506</v>
      </c>
      <c r="C602" s="739" t="s">
        <v>2873</v>
      </c>
      <c r="D602" s="740" t="s">
        <v>3769</v>
      </c>
      <c r="E602" s="741" t="s">
        <v>2878</v>
      </c>
      <c r="F602" s="739" t="s">
        <v>2868</v>
      </c>
      <c r="G602" s="739" t="s">
        <v>3008</v>
      </c>
      <c r="H602" s="739" t="s">
        <v>507</v>
      </c>
      <c r="I602" s="739" t="s">
        <v>1429</v>
      </c>
      <c r="J602" s="739" t="s">
        <v>1430</v>
      </c>
      <c r="K602" s="739" t="s">
        <v>3524</v>
      </c>
      <c r="L602" s="742">
        <v>122.73</v>
      </c>
      <c r="M602" s="742">
        <v>122.73</v>
      </c>
      <c r="N602" s="739">
        <v>1</v>
      </c>
      <c r="O602" s="743">
        <v>0.5</v>
      </c>
      <c r="P602" s="742"/>
      <c r="Q602" s="744">
        <v>0</v>
      </c>
      <c r="R602" s="739"/>
      <c r="S602" s="744">
        <v>0</v>
      </c>
      <c r="T602" s="743"/>
      <c r="U602" s="738">
        <v>0</v>
      </c>
    </row>
    <row r="603" spans="1:21" ht="14.4" customHeight="1" x14ac:dyDescent="0.3">
      <c r="A603" s="737">
        <v>30</v>
      </c>
      <c r="B603" s="739" t="s">
        <v>506</v>
      </c>
      <c r="C603" s="739" t="s">
        <v>2873</v>
      </c>
      <c r="D603" s="740" t="s">
        <v>3769</v>
      </c>
      <c r="E603" s="741" t="s">
        <v>2878</v>
      </c>
      <c r="F603" s="739" t="s">
        <v>2868</v>
      </c>
      <c r="G603" s="739" t="s">
        <v>3013</v>
      </c>
      <c r="H603" s="739" t="s">
        <v>1843</v>
      </c>
      <c r="I603" s="739" t="s">
        <v>3540</v>
      </c>
      <c r="J603" s="739" t="s">
        <v>1925</v>
      </c>
      <c r="K603" s="739" t="s">
        <v>3541</v>
      </c>
      <c r="L603" s="742">
        <v>146.9</v>
      </c>
      <c r="M603" s="742">
        <v>146.9</v>
      </c>
      <c r="N603" s="739">
        <v>1</v>
      </c>
      <c r="O603" s="743">
        <v>0.5</v>
      </c>
      <c r="P603" s="742"/>
      <c r="Q603" s="744">
        <v>0</v>
      </c>
      <c r="R603" s="739"/>
      <c r="S603" s="744">
        <v>0</v>
      </c>
      <c r="T603" s="743"/>
      <c r="U603" s="738">
        <v>0</v>
      </c>
    </row>
    <row r="604" spans="1:21" ht="14.4" customHeight="1" x14ac:dyDescent="0.3">
      <c r="A604" s="737">
        <v>30</v>
      </c>
      <c r="B604" s="739" t="s">
        <v>506</v>
      </c>
      <c r="C604" s="739" t="s">
        <v>2873</v>
      </c>
      <c r="D604" s="740" t="s">
        <v>3769</v>
      </c>
      <c r="E604" s="741" t="s">
        <v>2878</v>
      </c>
      <c r="F604" s="739" t="s">
        <v>2868</v>
      </c>
      <c r="G604" s="739" t="s">
        <v>3013</v>
      </c>
      <c r="H604" s="739" t="s">
        <v>1843</v>
      </c>
      <c r="I604" s="739" t="s">
        <v>3542</v>
      </c>
      <c r="J604" s="739" t="s">
        <v>2237</v>
      </c>
      <c r="K604" s="739" t="s">
        <v>2238</v>
      </c>
      <c r="L604" s="742">
        <v>86.41</v>
      </c>
      <c r="M604" s="742">
        <v>86.41</v>
      </c>
      <c r="N604" s="739">
        <v>1</v>
      </c>
      <c r="O604" s="743">
        <v>0.5</v>
      </c>
      <c r="P604" s="742">
        <v>86.41</v>
      </c>
      <c r="Q604" s="744">
        <v>1</v>
      </c>
      <c r="R604" s="739">
        <v>1</v>
      </c>
      <c r="S604" s="744">
        <v>1</v>
      </c>
      <c r="T604" s="743">
        <v>0.5</v>
      </c>
      <c r="U604" s="738">
        <v>1</v>
      </c>
    </row>
    <row r="605" spans="1:21" ht="14.4" customHeight="1" x14ac:dyDescent="0.3">
      <c r="A605" s="737">
        <v>30</v>
      </c>
      <c r="B605" s="739" t="s">
        <v>506</v>
      </c>
      <c r="C605" s="739" t="s">
        <v>2873</v>
      </c>
      <c r="D605" s="740" t="s">
        <v>3769</v>
      </c>
      <c r="E605" s="741" t="s">
        <v>2878</v>
      </c>
      <c r="F605" s="739" t="s">
        <v>2868</v>
      </c>
      <c r="G605" s="739" t="s">
        <v>3013</v>
      </c>
      <c r="H605" s="739" t="s">
        <v>1843</v>
      </c>
      <c r="I605" s="739" t="s">
        <v>1924</v>
      </c>
      <c r="J605" s="739" t="s">
        <v>1925</v>
      </c>
      <c r="K605" s="739" t="s">
        <v>2694</v>
      </c>
      <c r="L605" s="742">
        <v>73.45</v>
      </c>
      <c r="M605" s="742">
        <v>220.35000000000002</v>
      </c>
      <c r="N605" s="739">
        <v>3</v>
      </c>
      <c r="O605" s="743">
        <v>2</v>
      </c>
      <c r="P605" s="742"/>
      <c r="Q605" s="744">
        <v>0</v>
      </c>
      <c r="R605" s="739"/>
      <c r="S605" s="744">
        <v>0</v>
      </c>
      <c r="T605" s="743"/>
      <c r="U605" s="738">
        <v>0</v>
      </c>
    </row>
    <row r="606" spans="1:21" ht="14.4" customHeight="1" x14ac:dyDescent="0.3">
      <c r="A606" s="737">
        <v>30</v>
      </c>
      <c r="B606" s="739" t="s">
        <v>506</v>
      </c>
      <c r="C606" s="739" t="s">
        <v>2873</v>
      </c>
      <c r="D606" s="740" t="s">
        <v>3769</v>
      </c>
      <c r="E606" s="741" t="s">
        <v>2878</v>
      </c>
      <c r="F606" s="739" t="s">
        <v>2868</v>
      </c>
      <c r="G606" s="739" t="s">
        <v>3013</v>
      </c>
      <c r="H606" s="739" t="s">
        <v>1843</v>
      </c>
      <c r="I606" s="739" t="s">
        <v>2236</v>
      </c>
      <c r="J606" s="739" t="s">
        <v>2237</v>
      </c>
      <c r="K606" s="739" t="s">
        <v>2238</v>
      </c>
      <c r="L606" s="742">
        <v>86.41</v>
      </c>
      <c r="M606" s="742">
        <v>86.41</v>
      </c>
      <c r="N606" s="739">
        <v>1</v>
      </c>
      <c r="O606" s="743">
        <v>0.5</v>
      </c>
      <c r="P606" s="742">
        <v>86.41</v>
      </c>
      <c r="Q606" s="744">
        <v>1</v>
      </c>
      <c r="R606" s="739">
        <v>1</v>
      </c>
      <c r="S606" s="744">
        <v>1</v>
      </c>
      <c r="T606" s="743">
        <v>0.5</v>
      </c>
      <c r="U606" s="738">
        <v>1</v>
      </c>
    </row>
    <row r="607" spans="1:21" ht="14.4" customHeight="1" x14ac:dyDescent="0.3">
      <c r="A607" s="737">
        <v>30</v>
      </c>
      <c r="B607" s="739" t="s">
        <v>506</v>
      </c>
      <c r="C607" s="739" t="s">
        <v>2873</v>
      </c>
      <c r="D607" s="740" t="s">
        <v>3769</v>
      </c>
      <c r="E607" s="741" t="s">
        <v>2878</v>
      </c>
      <c r="F607" s="739" t="s">
        <v>2868</v>
      </c>
      <c r="G607" s="739" t="s">
        <v>3015</v>
      </c>
      <c r="H607" s="739" t="s">
        <v>507</v>
      </c>
      <c r="I607" s="739" t="s">
        <v>3021</v>
      </c>
      <c r="J607" s="739" t="s">
        <v>766</v>
      </c>
      <c r="K607" s="739" t="s">
        <v>3022</v>
      </c>
      <c r="L607" s="742">
        <v>0</v>
      </c>
      <c r="M607" s="742">
        <v>0</v>
      </c>
      <c r="N607" s="739">
        <v>6</v>
      </c>
      <c r="O607" s="743">
        <v>1</v>
      </c>
      <c r="P607" s="742"/>
      <c r="Q607" s="744"/>
      <c r="R607" s="739"/>
      <c r="S607" s="744">
        <v>0</v>
      </c>
      <c r="T607" s="743"/>
      <c r="U607" s="738">
        <v>0</v>
      </c>
    </row>
    <row r="608" spans="1:21" ht="14.4" customHeight="1" x14ac:dyDescent="0.3">
      <c r="A608" s="737">
        <v>30</v>
      </c>
      <c r="B608" s="739" t="s">
        <v>506</v>
      </c>
      <c r="C608" s="739" t="s">
        <v>2873</v>
      </c>
      <c r="D608" s="740" t="s">
        <v>3769</v>
      </c>
      <c r="E608" s="741" t="s">
        <v>2878</v>
      </c>
      <c r="F608" s="739" t="s">
        <v>2868</v>
      </c>
      <c r="G608" s="739" t="s">
        <v>3015</v>
      </c>
      <c r="H608" s="739" t="s">
        <v>507</v>
      </c>
      <c r="I608" s="739" t="s">
        <v>862</v>
      </c>
      <c r="J608" s="739" t="s">
        <v>3024</v>
      </c>
      <c r="K608" s="739" t="s">
        <v>3365</v>
      </c>
      <c r="L608" s="742">
        <v>17.559999999999999</v>
      </c>
      <c r="M608" s="742">
        <v>52.679999999999993</v>
      </c>
      <c r="N608" s="739">
        <v>3</v>
      </c>
      <c r="O608" s="743">
        <v>0.5</v>
      </c>
      <c r="P608" s="742"/>
      <c r="Q608" s="744">
        <v>0</v>
      </c>
      <c r="R608" s="739"/>
      <c r="S608" s="744">
        <v>0</v>
      </c>
      <c r="T608" s="743"/>
      <c r="U608" s="738">
        <v>0</v>
      </c>
    </row>
    <row r="609" spans="1:21" ht="14.4" customHeight="1" x14ac:dyDescent="0.3">
      <c r="A609" s="737">
        <v>30</v>
      </c>
      <c r="B609" s="739" t="s">
        <v>506</v>
      </c>
      <c r="C609" s="739" t="s">
        <v>2873</v>
      </c>
      <c r="D609" s="740" t="s">
        <v>3769</v>
      </c>
      <c r="E609" s="741" t="s">
        <v>2878</v>
      </c>
      <c r="F609" s="739" t="s">
        <v>2868</v>
      </c>
      <c r="G609" s="739" t="s">
        <v>3151</v>
      </c>
      <c r="H609" s="739" t="s">
        <v>507</v>
      </c>
      <c r="I609" s="739" t="s">
        <v>3152</v>
      </c>
      <c r="J609" s="739" t="s">
        <v>3153</v>
      </c>
      <c r="K609" s="739" t="s">
        <v>2909</v>
      </c>
      <c r="L609" s="742">
        <v>32.76</v>
      </c>
      <c r="M609" s="742">
        <v>98.28</v>
      </c>
      <c r="N609" s="739">
        <v>3</v>
      </c>
      <c r="O609" s="743">
        <v>0.5</v>
      </c>
      <c r="P609" s="742">
        <v>98.28</v>
      </c>
      <c r="Q609" s="744">
        <v>1</v>
      </c>
      <c r="R609" s="739">
        <v>3</v>
      </c>
      <c r="S609" s="744">
        <v>1</v>
      </c>
      <c r="T609" s="743">
        <v>0.5</v>
      </c>
      <c r="U609" s="738">
        <v>1</v>
      </c>
    </row>
    <row r="610" spans="1:21" ht="14.4" customHeight="1" x14ac:dyDescent="0.3">
      <c r="A610" s="737">
        <v>30</v>
      </c>
      <c r="B610" s="739" t="s">
        <v>506</v>
      </c>
      <c r="C610" s="739" t="s">
        <v>2873</v>
      </c>
      <c r="D610" s="740" t="s">
        <v>3769</v>
      </c>
      <c r="E610" s="741" t="s">
        <v>2878</v>
      </c>
      <c r="F610" s="739" t="s">
        <v>2868</v>
      </c>
      <c r="G610" s="739" t="s">
        <v>3543</v>
      </c>
      <c r="H610" s="739" t="s">
        <v>1843</v>
      </c>
      <c r="I610" s="739" t="s">
        <v>1862</v>
      </c>
      <c r="J610" s="739" t="s">
        <v>562</v>
      </c>
      <c r="K610" s="739" t="s">
        <v>563</v>
      </c>
      <c r="L610" s="742">
        <v>36.54</v>
      </c>
      <c r="M610" s="742">
        <v>73.08</v>
      </c>
      <c r="N610" s="739">
        <v>2</v>
      </c>
      <c r="O610" s="743">
        <v>1.5</v>
      </c>
      <c r="P610" s="742">
        <v>73.08</v>
      </c>
      <c r="Q610" s="744">
        <v>1</v>
      </c>
      <c r="R610" s="739">
        <v>2</v>
      </c>
      <c r="S610" s="744">
        <v>1</v>
      </c>
      <c r="T610" s="743">
        <v>1.5</v>
      </c>
      <c r="U610" s="738">
        <v>1</v>
      </c>
    </row>
    <row r="611" spans="1:21" ht="14.4" customHeight="1" x14ac:dyDescent="0.3">
      <c r="A611" s="737">
        <v>30</v>
      </c>
      <c r="B611" s="739" t="s">
        <v>506</v>
      </c>
      <c r="C611" s="739" t="s">
        <v>2873</v>
      </c>
      <c r="D611" s="740" t="s">
        <v>3769</v>
      </c>
      <c r="E611" s="741" t="s">
        <v>2878</v>
      </c>
      <c r="F611" s="739" t="s">
        <v>2868</v>
      </c>
      <c r="G611" s="739" t="s">
        <v>3543</v>
      </c>
      <c r="H611" s="739" t="s">
        <v>507</v>
      </c>
      <c r="I611" s="739" t="s">
        <v>3544</v>
      </c>
      <c r="J611" s="739" t="s">
        <v>3545</v>
      </c>
      <c r="K611" s="739" t="s">
        <v>3546</v>
      </c>
      <c r="L611" s="742">
        <v>36.54</v>
      </c>
      <c r="M611" s="742">
        <v>73.08</v>
      </c>
      <c r="N611" s="739">
        <v>2</v>
      </c>
      <c r="O611" s="743">
        <v>1</v>
      </c>
      <c r="P611" s="742">
        <v>73.08</v>
      </c>
      <c r="Q611" s="744">
        <v>1</v>
      </c>
      <c r="R611" s="739">
        <v>2</v>
      </c>
      <c r="S611" s="744">
        <v>1</v>
      </c>
      <c r="T611" s="743">
        <v>1</v>
      </c>
      <c r="U611" s="738">
        <v>1</v>
      </c>
    </row>
    <row r="612" spans="1:21" ht="14.4" customHeight="1" x14ac:dyDescent="0.3">
      <c r="A612" s="737">
        <v>30</v>
      </c>
      <c r="B612" s="739" t="s">
        <v>506</v>
      </c>
      <c r="C612" s="739" t="s">
        <v>2873</v>
      </c>
      <c r="D612" s="740" t="s">
        <v>3769</v>
      </c>
      <c r="E612" s="741" t="s">
        <v>2878</v>
      </c>
      <c r="F612" s="739" t="s">
        <v>2868</v>
      </c>
      <c r="G612" s="739" t="s">
        <v>3161</v>
      </c>
      <c r="H612" s="739" t="s">
        <v>507</v>
      </c>
      <c r="I612" s="739" t="s">
        <v>1794</v>
      </c>
      <c r="J612" s="739" t="s">
        <v>1795</v>
      </c>
      <c r="K612" s="739" t="s">
        <v>1796</v>
      </c>
      <c r="L612" s="742">
        <v>301.2</v>
      </c>
      <c r="M612" s="742">
        <v>903.59999999999991</v>
      </c>
      <c r="N612" s="739">
        <v>3</v>
      </c>
      <c r="O612" s="743">
        <v>1</v>
      </c>
      <c r="P612" s="742"/>
      <c r="Q612" s="744">
        <v>0</v>
      </c>
      <c r="R612" s="739"/>
      <c r="S612" s="744">
        <v>0</v>
      </c>
      <c r="T612" s="743"/>
      <c r="U612" s="738">
        <v>0</v>
      </c>
    </row>
    <row r="613" spans="1:21" ht="14.4" customHeight="1" x14ac:dyDescent="0.3">
      <c r="A613" s="737">
        <v>30</v>
      </c>
      <c r="B613" s="739" t="s">
        <v>506</v>
      </c>
      <c r="C613" s="739" t="s">
        <v>2873</v>
      </c>
      <c r="D613" s="740" t="s">
        <v>3769</v>
      </c>
      <c r="E613" s="741" t="s">
        <v>2878</v>
      </c>
      <c r="F613" s="739" t="s">
        <v>2868</v>
      </c>
      <c r="G613" s="739" t="s">
        <v>3161</v>
      </c>
      <c r="H613" s="739" t="s">
        <v>507</v>
      </c>
      <c r="I613" s="739" t="s">
        <v>3165</v>
      </c>
      <c r="J613" s="739" t="s">
        <v>1795</v>
      </c>
      <c r="K613" s="739" t="s">
        <v>1796</v>
      </c>
      <c r="L613" s="742">
        <v>185.26</v>
      </c>
      <c r="M613" s="742">
        <v>555.78</v>
      </c>
      <c r="N613" s="739">
        <v>3</v>
      </c>
      <c r="O613" s="743">
        <v>2</v>
      </c>
      <c r="P613" s="742"/>
      <c r="Q613" s="744">
        <v>0</v>
      </c>
      <c r="R613" s="739"/>
      <c r="S613" s="744">
        <v>0</v>
      </c>
      <c r="T613" s="743"/>
      <c r="U613" s="738">
        <v>0</v>
      </c>
    </row>
    <row r="614" spans="1:21" ht="14.4" customHeight="1" x14ac:dyDescent="0.3">
      <c r="A614" s="737">
        <v>30</v>
      </c>
      <c r="B614" s="739" t="s">
        <v>506</v>
      </c>
      <c r="C614" s="739" t="s">
        <v>2873</v>
      </c>
      <c r="D614" s="740" t="s">
        <v>3769</v>
      </c>
      <c r="E614" s="741" t="s">
        <v>2878</v>
      </c>
      <c r="F614" s="739" t="s">
        <v>2868</v>
      </c>
      <c r="G614" s="739" t="s">
        <v>2896</v>
      </c>
      <c r="H614" s="739" t="s">
        <v>1843</v>
      </c>
      <c r="I614" s="739" t="s">
        <v>3547</v>
      </c>
      <c r="J614" s="739" t="s">
        <v>556</v>
      </c>
      <c r="K614" s="739" t="s">
        <v>3548</v>
      </c>
      <c r="L614" s="742">
        <v>0</v>
      </c>
      <c r="M614" s="742">
        <v>0</v>
      </c>
      <c r="N614" s="739">
        <v>1</v>
      </c>
      <c r="O614" s="743">
        <v>0.5</v>
      </c>
      <c r="P614" s="742"/>
      <c r="Q614" s="744"/>
      <c r="R614" s="739"/>
      <c r="S614" s="744">
        <v>0</v>
      </c>
      <c r="T614" s="743"/>
      <c r="U614" s="738">
        <v>0</v>
      </c>
    </row>
    <row r="615" spans="1:21" ht="14.4" customHeight="1" x14ac:dyDescent="0.3">
      <c r="A615" s="737">
        <v>30</v>
      </c>
      <c r="B615" s="739" t="s">
        <v>506</v>
      </c>
      <c r="C615" s="739" t="s">
        <v>2873</v>
      </c>
      <c r="D615" s="740" t="s">
        <v>3769</v>
      </c>
      <c r="E615" s="741" t="s">
        <v>2878</v>
      </c>
      <c r="F615" s="739" t="s">
        <v>2868</v>
      </c>
      <c r="G615" s="739" t="s">
        <v>2896</v>
      </c>
      <c r="H615" s="739" t="s">
        <v>1843</v>
      </c>
      <c r="I615" s="739" t="s">
        <v>3549</v>
      </c>
      <c r="J615" s="739" t="s">
        <v>559</v>
      </c>
      <c r="K615" s="739" t="s">
        <v>3550</v>
      </c>
      <c r="L615" s="742">
        <v>0</v>
      </c>
      <c r="M615" s="742">
        <v>0</v>
      </c>
      <c r="N615" s="739">
        <v>1</v>
      </c>
      <c r="O615" s="743">
        <v>0.5</v>
      </c>
      <c r="P615" s="742"/>
      <c r="Q615" s="744"/>
      <c r="R615" s="739"/>
      <c r="S615" s="744">
        <v>0</v>
      </c>
      <c r="T615" s="743"/>
      <c r="U615" s="738">
        <v>0</v>
      </c>
    </row>
    <row r="616" spans="1:21" ht="14.4" customHeight="1" x14ac:dyDescent="0.3">
      <c r="A616" s="737">
        <v>30</v>
      </c>
      <c r="B616" s="739" t="s">
        <v>506</v>
      </c>
      <c r="C616" s="739" t="s">
        <v>2873</v>
      </c>
      <c r="D616" s="740" t="s">
        <v>3769</v>
      </c>
      <c r="E616" s="741" t="s">
        <v>2878</v>
      </c>
      <c r="F616" s="739" t="s">
        <v>2868</v>
      </c>
      <c r="G616" s="739" t="s">
        <v>2896</v>
      </c>
      <c r="H616" s="739" t="s">
        <v>507</v>
      </c>
      <c r="I616" s="739" t="s">
        <v>3551</v>
      </c>
      <c r="J616" s="739" t="s">
        <v>3552</v>
      </c>
      <c r="K616" s="739" t="s">
        <v>3553</v>
      </c>
      <c r="L616" s="742">
        <v>0</v>
      </c>
      <c r="M616" s="742">
        <v>0</v>
      </c>
      <c r="N616" s="739">
        <v>1</v>
      </c>
      <c r="O616" s="743">
        <v>0.5</v>
      </c>
      <c r="P616" s="742">
        <v>0</v>
      </c>
      <c r="Q616" s="744"/>
      <c r="R616" s="739">
        <v>1</v>
      </c>
      <c r="S616" s="744">
        <v>1</v>
      </c>
      <c r="T616" s="743">
        <v>0.5</v>
      </c>
      <c r="U616" s="738">
        <v>1</v>
      </c>
    </row>
    <row r="617" spans="1:21" ht="14.4" customHeight="1" x14ac:dyDescent="0.3">
      <c r="A617" s="737">
        <v>30</v>
      </c>
      <c r="B617" s="739" t="s">
        <v>506</v>
      </c>
      <c r="C617" s="739" t="s">
        <v>2873</v>
      </c>
      <c r="D617" s="740" t="s">
        <v>3769</v>
      </c>
      <c r="E617" s="741" t="s">
        <v>2878</v>
      </c>
      <c r="F617" s="739" t="s">
        <v>2868</v>
      </c>
      <c r="G617" s="739" t="s">
        <v>3268</v>
      </c>
      <c r="H617" s="739" t="s">
        <v>507</v>
      </c>
      <c r="I617" s="739" t="s">
        <v>3554</v>
      </c>
      <c r="J617" s="739" t="s">
        <v>3555</v>
      </c>
      <c r="K617" s="739" t="s">
        <v>3556</v>
      </c>
      <c r="L617" s="742">
        <v>0</v>
      </c>
      <c r="M617" s="742">
        <v>0</v>
      </c>
      <c r="N617" s="739">
        <v>1</v>
      </c>
      <c r="O617" s="743">
        <v>1</v>
      </c>
      <c r="P617" s="742">
        <v>0</v>
      </c>
      <c r="Q617" s="744"/>
      <c r="R617" s="739">
        <v>1</v>
      </c>
      <c r="S617" s="744">
        <v>1</v>
      </c>
      <c r="T617" s="743">
        <v>1</v>
      </c>
      <c r="U617" s="738">
        <v>1</v>
      </c>
    </row>
    <row r="618" spans="1:21" ht="14.4" customHeight="1" x14ac:dyDescent="0.3">
      <c r="A618" s="737">
        <v>30</v>
      </c>
      <c r="B618" s="739" t="s">
        <v>506</v>
      </c>
      <c r="C618" s="739" t="s">
        <v>2873</v>
      </c>
      <c r="D618" s="740" t="s">
        <v>3769</v>
      </c>
      <c r="E618" s="741" t="s">
        <v>2878</v>
      </c>
      <c r="F618" s="739" t="s">
        <v>2868</v>
      </c>
      <c r="G618" s="739" t="s">
        <v>3268</v>
      </c>
      <c r="H618" s="739" t="s">
        <v>507</v>
      </c>
      <c r="I618" s="739" t="s">
        <v>3557</v>
      </c>
      <c r="J618" s="739" t="s">
        <v>3558</v>
      </c>
      <c r="K618" s="739" t="s">
        <v>3559</v>
      </c>
      <c r="L618" s="742">
        <v>0</v>
      </c>
      <c r="M618" s="742">
        <v>0</v>
      </c>
      <c r="N618" s="739">
        <v>1</v>
      </c>
      <c r="O618" s="743">
        <v>1</v>
      </c>
      <c r="P618" s="742">
        <v>0</v>
      </c>
      <c r="Q618" s="744"/>
      <c r="R618" s="739">
        <v>1</v>
      </c>
      <c r="S618" s="744">
        <v>1</v>
      </c>
      <c r="T618" s="743">
        <v>1</v>
      </c>
      <c r="U618" s="738">
        <v>1</v>
      </c>
    </row>
    <row r="619" spans="1:21" ht="14.4" customHeight="1" x14ac:dyDescent="0.3">
      <c r="A619" s="737">
        <v>30</v>
      </c>
      <c r="B619" s="739" t="s">
        <v>506</v>
      </c>
      <c r="C619" s="739" t="s">
        <v>2873</v>
      </c>
      <c r="D619" s="740" t="s">
        <v>3769</v>
      </c>
      <c r="E619" s="741" t="s">
        <v>2878</v>
      </c>
      <c r="F619" s="739" t="s">
        <v>2868</v>
      </c>
      <c r="G619" s="739" t="s">
        <v>3172</v>
      </c>
      <c r="H619" s="739" t="s">
        <v>1843</v>
      </c>
      <c r="I619" s="739" t="s">
        <v>2011</v>
      </c>
      <c r="J619" s="739" t="s">
        <v>2012</v>
      </c>
      <c r="K619" s="739" t="s">
        <v>1377</v>
      </c>
      <c r="L619" s="742">
        <v>48.27</v>
      </c>
      <c r="M619" s="742">
        <v>48.27</v>
      </c>
      <c r="N619" s="739">
        <v>1</v>
      </c>
      <c r="O619" s="743">
        <v>0.5</v>
      </c>
      <c r="P619" s="742"/>
      <c r="Q619" s="744">
        <v>0</v>
      </c>
      <c r="R619" s="739"/>
      <c r="S619" s="744">
        <v>0</v>
      </c>
      <c r="T619" s="743"/>
      <c r="U619" s="738">
        <v>0</v>
      </c>
    </row>
    <row r="620" spans="1:21" ht="14.4" customHeight="1" x14ac:dyDescent="0.3">
      <c r="A620" s="737">
        <v>30</v>
      </c>
      <c r="B620" s="739" t="s">
        <v>506</v>
      </c>
      <c r="C620" s="739" t="s">
        <v>2873</v>
      </c>
      <c r="D620" s="740" t="s">
        <v>3769</v>
      </c>
      <c r="E620" s="741" t="s">
        <v>2878</v>
      </c>
      <c r="F620" s="739" t="s">
        <v>2868</v>
      </c>
      <c r="G620" s="739" t="s">
        <v>3172</v>
      </c>
      <c r="H620" s="739" t="s">
        <v>507</v>
      </c>
      <c r="I620" s="739" t="s">
        <v>3560</v>
      </c>
      <c r="J620" s="739" t="s">
        <v>3561</v>
      </c>
      <c r="K620" s="739" t="s">
        <v>2241</v>
      </c>
      <c r="L620" s="742">
        <v>0</v>
      </c>
      <c r="M620" s="742">
        <v>0</v>
      </c>
      <c r="N620" s="739">
        <v>1</v>
      </c>
      <c r="O620" s="743">
        <v>0.5</v>
      </c>
      <c r="P620" s="742">
        <v>0</v>
      </c>
      <c r="Q620" s="744"/>
      <c r="R620" s="739">
        <v>1</v>
      </c>
      <c r="S620" s="744">
        <v>1</v>
      </c>
      <c r="T620" s="743">
        <v>0.5</v>
      </c>
      <c r="U620" s="738">
        <v>1</v>
      </c>
    </row>
    <row r="621" spans="1:21" ht="14.4" customHeight="1" x14ac:dyDescent="0.3">
      <c r="A621" s="737">
        <v>30</v>
      </c>
      <c r="B621" s="739" t="s">
        <v>506</v>
      </c>
      <c r="C621" s="739" t="s">
        <v>2873</v>
      </c>
      <c r="D621" s="740" t="s">
        <v>3769</v>
      </c>
      <c r="E621" s="741" t="s">
        <v>2878</v>
      </c>
      <c r="F621" s="739" t="s">
        <v>2868</v>
      </c>
      <c r="G621" s="739" t="s">
        <v>3172</v>
      </c>
      <c r="H621" s="739" t="s">
        <v>507</v>
      </c>
      <c r="I621" s="739" t="s">
        <v>3562</v>
      </c>
      <c r="J621" s="739" t="s">
        <v>3563</v>
      </c>
      <c r="K621" s="739" t="s">
        <v>2241</v>
      </c>
      <c r="L621" s="742">
        <v>144.81</v>
      </c>
      <c r="M621" s="742">
        <v>144.81</v>
      </c>
      <c r="N621" s="739">
        <v>1</v>
      </c>
      <c r="O621" s="743">
        <v>0.5</v>
      </c>
      <c r="P621" s="742">
        <v>144.81</v>
      </c>
      <c r="Q621" s="744">
        <v>1</v>
      </c>
      <c r="R621" s="739">
        <v>1</v>
      </c>
      <c r="S621" s="744">
        <v>1</v>
      </c>
      <c r="T621" s="743">
        <v>0.5</v>
      </c>
      <c r="U621" s="738">
        <v>1</v>
      </c>
    </row>
    <row r="622" spans="1:21" ht="14.4" customHeight="1" x14ac:dyDescent="0.3">
      <c r="A622" s="737">
        <v>30</v>
      </c>
      <c r="B622" s="739" t="s">
        <v>506</v>
      </c>
      <c r="C622" s="739" t="s">
        <v>2873</v>
      </c>
      <c r="D622" s="740" t="s">
        <v>3769</v>
      </c>
      <c r="E622" s="741" t="s">
        <v>2878</v>
      </c>
      <c r="F622" s="739" t="s">
        <v>2868</v>
      </c>
      <c r="G622" s="739" t="s">
        <v>3033</v>
      </c>
      <c r="H622" s="739" t="s">
        <v>1843</v>
      </c>
      <c r="I622" s="739" t="s">
        <v>2020</v>
      </c>
      <c r="J622" s="739" t="s">
        <v>2734</v>
      </c>
      <c r="K622" s="739" t="s">
        <v>1232</v>
      </c>
      <c r="L622" s="742">
        <v>87.41</v>
      </c>
      <c r="M622" s="742">
        <v>87.41</v>
      </c>
      <c r="N622" s="739">
        <v>1</v>
      </c>
      <c r="O622" s="743">
        <v>1</v>
      </c>
      <c r="P622" s="742">
        <v>87.41</v>
      </c>
      <c r="Q622" s="744">
        <v>1</v>
      </c>
      <c r="R622" s="739">
        <v>1</v>
      </c>
      <c r="S622" s="744">
        <v>1</v>
      </c>
      <c r="T622" s="743">
        <v>1</v>
      </c>
      <c r="U622" s="738">
        <v>1</v>
      </c>
    </row>
    <row r="623" spans="1:21" ht="14.4" customHeight="1" x14ac:dyDescent="0.3">
      <c r="A623" s="737">
        <v>30</v>
      </c>
      <c r="B623" s="739" t="s">
        <v>506</v>
      </c>
      <c r="C623" s="739" t="s">
        <v>2873</v>
      </c>
      <c r="D623" s="740" t="s">
        <v>3769</v>
      </c>
      <c r="E623" s="741" t="s">
        <v>2878</v>
      </c>
      <c r="F623" s="739" t="s">
        <v>2868</v>
      </c>
      <c r="G623" s="739" t="s">
        <v>3033</v>
      </c>
      <c r="H623" s="739" t="s">
        <v>1843</v>
      </c>
      <c r="I623" s="739" t="s">
        <v>2107</v>
      </c>
      <c r="J623" s="739" t="s">
        <v>2734</v>
      </c>
      <c r="K623" s="739" t="s">
        <v>1188</v>
      </c>
      <c r="L623" s="742">
        <v>291.82</v>
      </c>
      <c r="M623" s="742">
        <v>875.46</v>
      </c>
      <c r="N623" s="739">
        <v>3</v>
      </c>
      <c r="O623" s="743">
        <v>0.5</v>
      </c>
      <c r="P623" s="742">
        <v>875.46</v>
      </c>
      <c r="Q623" s="744">
        <v>1</v>
      </c>
      <c r="R623" s="739">
        <v>3</v>
      </c>
      <c r="S623" s="744">
        <v>1</v>
      </c>
      <c r="T623" s="743">
        <v>0.5</v>
      </c>
      <c r="U623" s="738">
        <v>1</v>
      </c>
    </row>
    <row r="624" spans="1:21" ht="14.4" customHeight="1" x14ac:dyDescent="0.3">
      <c r="A624" s="737">
        <v>30</v>
      </c>
      <c r="B624" s="739" t="s">
        <v>506</v>
      </c>
      <c r="C624" s="739" t="s">
        <v>2873</v>
      </c>
      <c r="D624" s="740" t="s">
        <v>3769</v>
      </c>
      <c r="E624" s="741" t="s">
        <v>2878</v>
      </c>
      <c r="F624" s="739" t="s">
        <v>2868</v>
      </c>
      <c r="G624" s="739" t="s">
        <v>3033</v>
      </c>
      <c r="H624" s="739" t="s">
        <v>1843</v>
      </c>
      <c r="I624" s="739" t="s">
        <v>2107</v>
      </c>
      <c r="J624" s="739" t="s">
        <v>2734</v>
      </c>
      <c r="K624" s="739" t="s">
        <v>1188</v>
      </c>
      <c r="L624" s="742">
        <v>262.23</v>
      </c>
      <c r="M624" s="742">
        <v>786.69</v>
      </c>
      <c r="N624" s="739">
        <v>3</v>
      </c>
      <c r="O624" s="743">
        <v>1.5</v>
      </c>
      <c r="P624" s="742"/>
      <c r="Q624" s="744">
        <v>0</v>
      </c>
      <c r="R624" s="739"/>
      <c r="S624" s="744">
        <v>0</v>
      </c>
      <c r="T624" s="743"/>
      <c r="U624" s="738">
        <v>0</v>
      </c>
    </row>
    <row r="625" spans="1:21" ht="14.4" customHeight="1" x14ac:dyDescent="0.3">
      <c r="A625" s="737">
        <v>30</v>
      </c>
      <c r="B625" s="739" t="s">
        <v>506</v>
      </c>
      <c r="C625" s="739" t="s">
        <v>2873</v>
      </c>
      <c r="D625" s="740" t="s">
        <v>3769</v>
      </c>
      <c r="E625" s="741" t="s">
        <v>2878</v>
      </c>
      <c r="F625" s="739" t="s">
        <v>2868</v>
      </c>
      <c r="G625" s="739" t="s">
        <v>3033</v>
      </c>
      <c r="H625" s="739" t="s">
        <v>1843</v>
      </c>
      <c r="I625" s="739" t="s">
        <v>2163</v>
      </c>
      <c r="J625" s="739" t="s">
        <v>2036</v>
      </c>
      <c r="K625" s="739" t="s">
        <v>1188</v>
      </c>
      <c r="L625" s="742">
        <v>583.62</v>
      </c>
      <c r="M625" s="742">
        <v>583.62</v>
      </c>
      <c r="N625" s="739">
        <v>1</v>
      </c>
      <c r="O625" s="743">
        <v>1</v>
      </c>
      <c r="P625" s="742"/>
      <c r="Q625" s="744">
        <v>0</v>
      </c>
      <c r="R625" s="739"/>
      <c r="S625" s="744">
        <v>0</v>
      </c>
      <c r="T625" s="743"/>
      <c r="U625" s="738">
        <v>0</v>
      </c>
    </row>
    <row r="626" spans="1:21" ht="14.4" customHeight="1" x14ac:dyDescent="0.3">
      <c r="A626" s="737">
        <v>30</v>
      </c>
      <c r="B626" s="739" t="s">
        <v>506</v>
      </c>
      <c r="C626" s="739" t="s">
        <v>2873</v>
      </c>
      <c r="D626" s="740" t="s">
        <v>3769</v>
      </c>
      <c r="E626" s="741" t="s">
        <v>2878</v>
      </c>
      <c r="F626" s="739" t="s">
        <v>2868</v>
      </c>
      <c r="G626" s="739" t="s">
        <v>3274</v>
      </c>
      <c r="H626" s="739" t="s">
        <v>507</v>
      </c>
      <c r="I626" s="739" t="s">
        <v>1681</v>
      </c>
      <c r="J626" s="739" t="s">
        <v>1682</v>
      </c>
      <c r="K626" s="739" t="s">
        <v>1203</v>
      </c>
      <c r="L626" s="742">
        <v>108.44</v>
      </c>
      <c r="M626" s="742">
        <v>108.44</v>
      </c>
      <c r="N626" s="739">
        <v>1</v>
      </c>
      <c r="O626" s="743">
        <v>1</v>
      </c>
      <c r="P626" s="742">
        <v>108.44</v>
      </c>
      <c r="Q626" s="744">
        <v>1</v>
      </c>
      <c r="R626" s="739">
        <v>1</v>
      </c>
      <c r="S626" s="744">
        <v>1</v>
      </c>
      <c r="T626" s="743">
        <v>1</v>
      </c>
      <c r="U626" s="738">
        <v>1</v>
      </c>
    </row>
    <row r="627" spans="1:21" ht="14.4" customHeight="1" x14ac:dyDescent="0.3">
      <c r="A627" s="737">
        <v>30</v>
      </c>
      <c r="B627" s="739" t="s">
        <v>506</v>
      </c>
      <c r="C627" s="739" t="s">
        <v>2873</v>
      </c>
      <c r="D627" s="740" t="s">
        <v>3769</v>
      </c>
      <c r="E627" s="741" t="s">
        <v>2878</v>
      </c>
      <c r="F627" s="739" t="s">
        <v>2868</v>
      </c>
      <c r="G627" s="739" t="s">
        <v>3038</v>
      </c>
      <c r="H627" s="739" t="s">
        <v>1843</v>
      </c>
      <c r="I627" s="739" t="s">
        <v>3373</v>
      </c>
      <c r="J627" s="739" t="s">
        <v>1845</v>
      </c>
      <c r="K627" s="739" t="s">
        <v>3374</v>
      </c>
      <c r="L627" s="742">
        <v>0</v>
      </c>
      <c r="M627" s="742">
        <v>0</v>
      </c>
      <c r="N627" s="739">
        <v>13</v>
      </c>
      <c r="O627" s="743">
        <v>3.5</v>
      </c>
      <c r="P627" s="742">
        <v>0</v>
      </c>
      <c r="Q627" s="744"/>
      <c r="R627" s="739">
        <v>3</v>
      </c>
      <c r="S627" s="744">
        <v>0.23076923076923078</v>
      </c>
      <c r="T627" s="743">
        <v>0.5</v>
      </c>
      <c r="U627" s="738">
        <v>0.14285714285714285</v>
      </c>
    </row>
    <row r="628" spans="1:21" ht="14.4" customHeight="1" x14ac:dyDescent="0.3">
      <c r="A628" s="737">
        <v>30</v>
      </c>
      <c r="B628" s="739" t="s">
        <v>506</v>
      </c>
      <c r="C628" s="739" t="s">
        <v>2873</v>
      </c>
      <c r="D628" s="740" t="s">
        <v>3769</v>
      </c>
      <c r="E628" s="741" t="s">
        <v>2878</v>
      </c>
      <c r="F628" s="739" t="s">
        <v>2868</v>
      </c>
      <c r="G628" s="739" t="s">
        <v>3174</v>
      </c>
      <c r="H628" s="739" t="s">
        <v>507</v>
      </c>
      <c r="I628" s="739" t="s">
        <v>814</v>
      </c>
      <c r="J628" s="739" t="s">
        <v>815</v>
      </c>
      <c r="K628" s="739" t="s">
        <v>816</v>
      </c>
      <c r="L628" s="742">
        <v>117.46</v>
      </c>
      <c r="M628" s="742">
        <v>1409.52</v>
      </c>
      <c r="N628" s="739">
        <v>12</v>
      </c>
      <c r="O628" s="743">
        <v>2.5</v>
      </c>
      <c r="P628" s="742">
        <v>704.76</v>
      </c>
      <c r="Q628" s="744">
        <v>0.5</v>
      </c>
      <c r="R628" s="739">
        <v>6</v>
      </c>
      <c r="S628" s="744">
        <v>0.5</v>
      </c>
      <c r="T628" s="743">
        <v>1</v>
      </c>
      <c r="U628" s="738">
        <v>0.4</v>
      </c>
    </row>
    <row r="629" spans="1:21" ht="14.4" customHeight="1" x14ac:dyDescent="0.3">
      <c r="A629" s="737">
        <v>30</v>
      </c>
      <c r="B629" s="739" t="s">
        <v>506</v>
      </c>
      <c r="C629" s="739" t="s">
        <v>2873</v>
      </c>
      <c r="D629" s="740" t="s">
        <v>3769</v>
      </c>
      <c r="E629" s="741" t="s">
        <v>2878</v>
      </c>
      <c r="F629" s="739" t="s">
        <v>2868</v>
      </c>
      <c r="G629" s="739" t="s">
        <v>3174</v>
      </c>
      <c r="H629" s="739" t="s">
        <v>507</v>
      </c>
      <c r="I629" s="739" t="s">
        <v>3564</v>
      </c>
      <c r="J629" s="739" t="s">
        <v>3565</v>
      </c>
      <c r="K629" s="739" t="s">
        <v>816</v>
      </c>
      <c r="L629" s="742">
        <v>58.73</v>
      </c>
      <c r="M629" s="742">
        <v>176.19</v>
      </c>
      <c r="N629" s="739">
        <v>3</v>
      </c>
      <c r="O629" s="743">
        <v>1</v>
      </c>
      <c r="P629" s="742"/>
      <c r="Q629" s="744">
        <v>0</v>
      </c>
      <c r="R629" s="739"/>
      <c r="S629" s="744">
        <v>0</v>
      </c>
      <c r="T629" s="743"/>
      <c r="U629" s="738">
        <v>0</v>
      </c>
    </row>
    <row r="630" spans="1:21" ht="14.4" customHeight="1" x14ac:dyDescent="0.3">
      <c r="A630" s="737">
        <v>30</v>
      </c>
      <c r="B630" s="739" t="s">
        <v>506</v>
      </c>
      <c r="C630" s="739" t="s">
        <v>2873</v>
      </c>
      <c r="D630" s="740" t="s">
        <v>3769</v>
      </c>
      <c r="E630" s="741" t="s">
        <v>2878</v>
      </c>
      <c r="F630" s="739" t="s">
        <v>2868</v>
      </c>
      <c r="G630" s="739" t="s">
        <v>3566</v>
      </c>
      <c r="H630" s="739" t="s">
        <v>507</v>
      </c>
      <c r="I630" s="739" t="s">
        <v>3567</v>
      </c>
      <c r="J630" s="739" t="s">
        <v>3568</v>
      </c>
      <c r="K630" s="739" t="s">
        <v>3569</v>
      </c>
      <c r="L630" s="742">
        <v>0</v>
      </c>
      <c r="M630" s="742">
        <v>0</v>
      </c>
      <c r="N630" s="739">
        <v>3</v>
      </c>
      <c r="O630" s="743">
        <v>2</v>
      </c>
      <c r="P630" s="742">
        <v>0</v>
      </c>
      <c r="Q630" s="744"/>
      <c r="R630" s="739">
        <v>3</v>
      </c>
      <c r="S630" s="744">
        <v>1</v>
      </c>
      <c r="T630" s="743">
        <v>2</v>
      </c>
      <c r="U630" s="738">
        <v>1</v>
      </c>
    </row>
    <row r="631" spans="1:21" ht="14.4" customHeight="1" x14ac:dyDescent="0.3">
      <c r="A631" s="737">
        <v>30</v>
      </c>
      <c r="B631" s="739" t="s">
        <v>506</v>
      </c>
      <c r="C631" s="739" t="s">
        <v>2873</v>
      </c>
      <c r="D631" s="740" t="s">
        <v>3769</v>
      </c>
      <c r="E631" s="741" t="s">
        <v>2878</v>
      </c>
      <c r="F631" s="739" t="s">
        <v>2868</v>
      </c>
      <c r="G631" s="739" t="s">
        <v>3177</v>
      </c>
      <c r="H631" s="739" t="s">
        <v>507</v>
      </c>
      <c r="I631" s="739" t="s">
        <v>3570</v>
      </c>
      <c r="J631" s="739" t="s">
        <v>3571</v>
      </c>
      <c r="K631" s="739" t="s">
        <v>3572</v>
      </c>
      <c r="L631" s="742">
        <v>352.3</v>
      </c>
      <c r="M631" s="742">
        <v>2113.8000000000002</v>
      </c>
      <c r="N631" s="739">
        <v>6</v>
      </c>
      <c r="O631" s="743">
        <v>2.5</v>
      </c>
      <c r="P631" s="742">
        <v>2113.8000000000002</v>
      </c>
      <c r="Q631" s="744">
        <v>1</v>
      </c>
      <c r="R631" s="739">
        <v>6</v>
      </c>
      <c r="S631" s="744">
        <v>1</v>
      </c>
      <c r="T631" s="743">
        <v>2.5</v>
      </c>
      <c r="U631" s="738">
        <v>1</v>
      </c>
    </row>
    <row r="632" spans="1:21" ht="14.4" customHeight="1" x14ac:dyDescent="0.3">
      <c r="A632" s="737">
        <v>30</v>
      </c>
      <c r="B632" s="739" t="s">
        <v>506</v>
      </c>
      <c r="C632" s="739" t="s">
        <v>2873</v>
      </c>
      <c r="D632" s="740" t="s">
        <v>3769</v>
      </c>
      <c r="E632" s="741" t="s">
        <v>2878</v>
      </c>
      <c r="F632" s="739" t="s">
        <v>2868</v>
      </c>
      <c r="G632" s="739" t="s">
        <v>3040</v>
      </c>
      <c r="H632" s="739" t="s">
        <v>1843</v>
      </c>
      <c r="I632" s="739" t="s">
        <v>3573</v>
      </c>
      <c r="J632" s="739" t="s">
        <v>2030</v>
      </c>
      <c r="K632" s="739" t="s">
        <v>3419</v>
      </c>
      <c r="L632" s="742">
        <v>543.36</v>
      </c>
      <c r="M632" s="742">
        <v>1086.72</v>
      </c>
      <c r="N632" s="739">
        <v>2</v>
      </c>
      <c r="O632" s="743">
        <v>1</v>
      </c>
      <c r="P632" s="742">
        <v>1086.72</v>
      </c>
      <c r="Q632" s="744">
        <v>1</v>
      </c>
      <c r="R632" s="739">
        <v>2</v>
      </c>
      <c r="S632" s="744">
        <v>1</v>
      </c>
      <c r="T632" s="743">
        <v>1</v>
      </c>
      <c r="U632" s="738">
        <v>1</v>
      </c>
    </row>
    <row r="633" spans="1:21" ht="14.4" customHeight="1" x14ac:dyDescent="0.3">
      <c r="A633" s="737">
        <v>30</v>
      </c>
      <c r="B633" s="739" t="s">
        <v>506</v>
      </c>
      <c r="C633" s="739" t="s">
        <v>2873</v>
      </c>
      <c r="D633" s="740" t="s">
        <v>3769</v>
      </c>
      <c r="E633" s="741" t="s">
        <v>2878</v>
      </c>
      <c r="F633" s="739" t="s">
        <v>2868</v>
      </c>
      <c r="G633" s="739" t="s">
        <v>3042</v>
      </c>
      <c r="H633" s="739" t="s">
        <v>507</v>
      </c>
      <c r="I633" s="739" t="s">
        <v>982</v>
      </c>
      <c r="J633" s="739" t="s">
        <v>3043</v>
      </c>
      <c r="K633" s="739" t="s">
        <v>3044</v>
      </c>
      <c r="L633" s="742">
        <v>0</v>
      </c>
      <c r="M633" s="742">
        <v>0</v>
      </c>
      <c r="N633" s="739">
        <v>2</v>
      </c>
      <c r="O633" s="743">
        <v>1.5</v>
      </c>
      <c r="P633" s="742"/>
      <c r="Q633" s="744"/>
      <c r="R633" s="739"/>
      <c r="S633" s="744">
        <v>0</v>
      </c>
      <c r="T633" s="743"/>
      <c r="U633" s="738">
        <v>0</v>
      </c>
    </row>
    <row r="634" spans="1:21" ht="14.4" customHeight="1" x14ac:dyDescent="0.3">
      <c r="A634" s="737">
        <v>30</v>
      </c>
      <c r="B634" s="739" t="s">
        <v>506</v>
      </c>
      <c r="C634" s="739" t="s">
        <v>2873</v>
      </c>
      <c r="D634" s="740" t="s">
        <v>3769</v>
      </c>
      <c r="E634" s="741" t="s">
        <v>2878</v>
      </c>
      <c r="F634" s="739" t="s">
        <v>2868</v>
      </c>
      <c r="G634" s="739" t="s">
        <v>3287</v>
      </c>
      <c r="H634" s="739" t="s">
        <v>507</v>
      </c>
      <c r="I634" s="739" t="s">
        <v>3574</v>
      </c>
      <c r="J634" s="739" t="s">
        <v>3575</v>
      </c>
      <c r="K634" s="739" t="s">
        <v>2840</v>
      </c>
      <c r="L634" s="742">
        <v>0</v>
      </c>
      <c r="M634" s="742">
        <v>0</v>
      </c>
      <c r="N634" s="739">
        <v>3</v>
      </c>
      <c r="O634" s="743">
        <v>0.5</v>
      </c>
      <c r="P634" s="742"/>
      <c r="Q634" s="744"/>
      <c r="R634" s="739"/>
      <c r="S634" s="744">
        <v>0</v>
      </c>
      <c r="T634" s="743"/>
      <c r="U634" s="738">
        <v>0</v>
      </c>
    </row>
    <row r="635" spans="1:21" ht="14.4" customHeight="1" x14ac:dyDescent="0.3">
      <c r="A635" s="737">
        <v>30</v>
      </c>
      <c r="B635" s="739" t="s">
        <v>506</v>
      </c>
      <c r="C635" s="739" t="s">
        <v>2873</v>
      </c>
      <c r="D635" s="740" t="s">
        <v>3769</v>
      </c>
      <c r="E635" s="741" t="s">
        <v>2878</v>
      </c>
      <c r="F635" s="739" t="s">
        <v>2868</v>
      </c>
      <c r="G635" s="739" t="s">
        <v>3045</v>
      </c>
      <c r="H635" s="739" t="s">
        <v>507</v>
      </c>
      <c r="I635" s="739" t="s">
        <v>3576</v>
      </c>
      <c r="J635" s="739" t="s">
        <v>744</v>
      </c>
      <c r="K635" s="739" t="s">
        <v>3577</v>
      </c>
      <c r="L635" s="742">
        <v>27.87</v>
      </c>
      <c r="M635" s="742">
        <v>27.87</v>
      </c>
      <c r="N635" s="739">
        <v>1</v>
      </c>
      <c r="O635" s="743">
        <v>1</v>
      </c>
      <c r="P635" s="742"/>
      <c r="Q635" s="744">
        <v>0</v>
      </c>
      <c r="R635" s="739"/>
      <c r="S635" s="744">
        <v>0</v>
      </c>
      <c r="T635" s="743"/>
      <c r="U635" s="738">
        <v>0</v>
      </c>
    </row>
    <row r="636" spans="1:21" ht="14.4" customHeight="1" x14ac:dyDescent="0.3">
      <c r="A636" s="737">
        <v>30</v>
      </c>
      <c r="B636" s="739" t="s">
        <v>506</v>
      </c>
      <c r="C636" s="739" t="s">
        <v>2873</v>
      </c>
      <c r="D636" s="740" t="s">
        <v>3769</v>
      </c>
      <c r="E636" s="741" t="s">
        <v>2878</v>
      </c>
      <c r="F636" s="739" t="s">
        <v>2868</v>
      </c>
      <c r="G636" s="739" t="s">
        <v>3047</v>
      </c>
      <c r="H636" s="739" t="s">
        <v>507</v>
      </c>
      <c r="I636" s="739" t="s">
        <v>826</v>
      </c>
      <c r="J636" s="739" t="s">
        <v>3048</v>
      </c>
      <c r="K636" s="739" t="s">
        <v>3049</v>
      </c>
      <c r="L636" s="742">
        <v>0</v>
      </c>
      <c r="M636" s="742">
        <v>0</v>
      </c>
      <c r="N636" s="739">
        <v>1</v>
      </c>
      <c r="O636" s="743">
        <v>0.5</v>
      </c>
      <c r="P636" s="742"/>
      <c r="Q636" s="744"/>
      <c r="R636" s="739"/>
      <c r="S636" s="744">
        <v>0</v>
      </c>
      <c r="T636" s="743"/>
      <c r="U636" s="738">
        <v>0</v>
      </c>
    </row>
    <row r="637" spans="1:21" ht="14.4" customHeight="1" x14ac:dyDescent="0.3">
      <c r="A637" s="737">
        <v>30</v>
      </c>
      <c r="B637" s="739" t="s">
        <v>506</v>
      </c>
      <c r="C637" s="739" t="s">
        <v>2873</v>
      </c>
      <c r="D637" s="740" t="s">
        <v>3769</v>
      </c>
      <c r="E637" s="741" t="s">
        <v>2878</v>
      </c>
      <c r="F637" s="739" t="s">
        <v>2868</v>
      </c>
      <c r="G637" s="739" t="s">
        <v>3047</v>
      </c>
      <c r="H637" s="739" t="s">
        <v>507</v>
      </c>
      <c r="I637" s="739" t="s">
        <v>1168</v>
      </c>
      <c r="J637" s="739" t="s">
        <v>3578</v>
      </c>
      <c r="K637" s="739" t="s">
        <v>3579</v>
      </c>
      <c r="L637" s="742">
        <v>76.86</v>
      </c>
      <c r="M637" s="742">
        <v>153.72</v>
      </c>
      <c r="N637" s="739">
        <v>2</v>
      </c>
      <c r="O637" s="743">
        <v>0.5</v>
      </c>
      <c r="P637" s="742">
        <v>153.72</v>
      </c>
      <c r="Q637" s="744">
        <v>1</v>
      </c>
      <c r="R637" s="739">
        <v>2</v>
      </c>
      <c r="S637" s="744">
        <v>1</v>
      </c>
      <c r="T637" s="743">
        <v>0.5</v>
      </c>
      <c r="U637" s="738">
        <v>1</v>
      </c>
    </row>
    <row r="638" spans="1:21" ht="14.4" customHeight="1" x14ac:dyDescent="0.3">
      <c r="A638" s="737">
        <v>30</v>
      </c>
      <c r="B638" s="739" t="s">
        <v>506</v>
      </c>
      <c r="C638" s="739" t="s">
        <v>2873</v>
      </c>
      <c r="D638" s="740" t="s">
        <v>3769</v>
      </c>
      <c r="E638" s="741" t="s">
        <v>2878</v>
      </c>
      <c r="F638" s="739" t="s">
        <v>2868</v>
      </c>
      <c r="G638" s="739" t="s">
        <v>3294</v>
      </c>
      <c r="H638" s="739" t="s">
        <v>507</v>
      </c>
      <c r="I638" s="739" t="s">
        <v>3295</v>
      </c>
      <c r="J638" s="739" t="s">
        <v>1775</v>
      </c>
      <c r="K638" s="739" t="s">
        <v>3296</v>
      </c>
      <c r="L638" s="742">
        <v>22.44</v>
      </c>
      <c r="M638" s="742">
        <v>44.88</v>
      </c>
      <c r="N638" s="739">
        <v>2</v>
      </c>
      <c r="O638" s="743">
        <v>1</v>
      </c>
      <c r="P638" s="742">
        <v>44.88</v>
      </c>
      <c r="Q638" s="744">
        <v>1</v>
      </c>
      <c r="R638" s="739">
        <v>2</v>
      </c>
      <c r="S638" s="744">
        <v>1</v>
      </c>
      <c r="T638" s="743">
        <v>1</v>
      </c>
      <c r="U638" s="738">
        <v>1</v>
      </c>
    </row>
    <row r="639" spans="1:21" ht="14.4" customHeight="1" x14ac:dyDescent="0.3">
      <c r="A639" s="737">
        <v>30</v>
      </c>
      <c r="B639" s="739" t="s">
        <v>506</v>
      </c>
      <c r="C639" s="739" t="s">
        <v>2873</v>
      </c>
      <c r="D639" s="740" t="s">
        <v>3769</v>
      </c>
      <c r="E639" s="741" t="s">
        <v>2878</v>
      </c>
      <c r="F639" s="739" t="s">
        <v>2868</v>
      </c>
      <c r="G639" s="739" t="s">
        <v>3294</v>
      </c>
      <c r="H639" s="739" t="s">
        <v>507</v>
      </c>
      <c r="I639" s="739" t="s">
        <v>2377</v>
      </c>
      <c r="J639" s="739" t="s">
        <v>2378</v>
      </c>
      <c r="K639" s="739" t="s">
        <v>3580</v>
      </c>
      <c r="L639" s="742">
        <v>22.44</v>
      </c>
      <c r="M639" s="742">
        <v>22.44</v>
      </c>
      <c r="N639" s="739">
        <v>1</v>
      </c>
      <c r="O639" s="743">
        <v>0.5</v>
      </c>
      <c r="P639" s="742"/>
      <c r="Q639" s="744">
        <v>0</v>
      </c>
      <c r="R639" s="739"/>
      <c r="S639" s="744">
        <v>0</v>
      </c>
      <c r="T639" s="743"/>
      <c r="U639" s="738">
        <v>0</v>
      </c>
    </row>
    <row r="640" spans="1:21" ht="14.4" customHeight="1" x14ac:dyDescent="0.3">
      <c r="A640" s="737">
        <v>30</v>
      </c>
      <c r="B640" s="739" t="s">
        <v>506</v>
      </c>
      <c r="C640" s="739" t="s">
        <v>2873</v>
      </c>
      <c r="D640" s="740" t="s">
        <v>3769</v>
      </c>
      <c r="E640" s="741" t="s">
        <v>2878</v>
      </c>
      <c r="F640" s="739" t="s">
        <v>2868</v>
      </c>
      <c r="G640" s="739" t="s">
        <v>3051</v>
      </c>
      <c r="H640" s="739" t="s">
        <v>507</v>
      </c>
      <c r="I640" s="739" t="s">
        <v>978</v>
      </c>
      <c r="J640" s="739" t="s">
        <v>979</v>
      </c>
      <c r="K640" s="739" t="s">
        <v>3052</v>
      </c>
      <c r="L640" s="742">
        <v>657.67</v>
      </c>
      <c r="M640" s="742">
        <v>2630.68</v>
      </c>
      <c r="N640" s="739">
        <v>4</v>
      </c>
      <c r="O640" s="743">
        <v>1</v>
      </c>
      <c r="P640" s="742"/>
      <c r="Q640" s="744">
        <v>0</v>
      </c>
      <c r="R640" s="739"/>
      <c r="S640" s="744">
        <v>0</v>
      </c>
      <c r="T640" s="743"/>
      <c r="U640" s="738">
        <v>0</v>
      </c>
    </row>
    <row r="641" spans="1:21" ht="14.4" customHeight="1" x14ac:dyDescent="0.3">
      <c r="A641" s="737">
        <v>30</v>
      </c>
      <c r="B641" s="739" t="s">
        <v>506</v>
      </c>
      <c r="C641" s="739" t="s">
        <v>2873</v>
      </c>
      <c r="D641" s="740" t="s">
        <v>3769</v>
      </c>
      <c r="E641" s="741" t="s">
        <v>2878</v>
      </c>
      <c r="F641" s="739" t="s">
        <v>2868</v>
      </c>
      <c r="G641" s="739" t="s">
        <v>3350</v>
      </c>
      <c r="H641" s="739" t="s">
        <v>507</v>
      </c>
      <c r="I641" s="739" t="s">
        <v>3581</v>
      </c>
      <c r="J641" s="739" t="s">
        <v>3582</v>
      </c>
      <c r="K641" s="739" t="s">
        <v>3583</v>
      </c>
      <c r="L641" s="742">
        <v>0</v>
      </c>
      <c r="M641" s="742">
        <v>0</v>
      </c>
      <c r="N641" s="739">
        <v>1</v>
      </c>
      <c r="O641" s="743">
        <v>0.5</v>
      </c>
      <c r="P641" s="742"/>
      <c r="Q641" s="744"/>
      <c r="R641" s="739"/>
      <c r="S641" s="744">
        <v>0</v>
      </c>
      <c r="T641" s="743"/>
      <c r="U641" s="738">
        <v>0</v>
      </c>
    </row>
    <row r="642" spans="1:21" ht="14.4" customHeight="1" x14ac:dyDescent="0.3">
      <c r="A642" s="737">
        <v>30</v>
      </c>
      <c r="B642" s="739" t="s">
        <v>506</v>
      </c>
      <c r="C642" s="739" t="s">
        <v>2873</v>
      </c>
      <c r="D642" s="740" t="s">
        <v>3769</v>
      </c>
      <c r="E642" s="741" t="s">
        <v>2878</v>
      </c>
      <c r="F642" s="739" t="s">
        <v>2868</v>
      </c>
      <c r="G642" s="739" t="s">
        <v>3350</v>
      </c>
      <c r="H642" s="739" t="s">
        <v>507</v>
      </c>
      <c r="I642" s="739" t="s">
        <v>3584</v>
      </c>
      <c r="J642" s="739" t="s">
        <v>3582</v>
      </c>
      <c r="K642" s="739" t="s">
        <v>3585</v>
      </c>
      <c r="L642" s="742">
        <v>0</v>
      </c>
      <c r="M642" s="742">
        <v>0</v>
      </c>
      <c r="N642" s="739">
        <v>1</v>
      </c>
      <c r="O642" s="743">
        <v>0.5</v>
      </c>
      <c r="P642" s="742"/>
      <c r="Q642" s="744"/>
      <c r="R642" s="739"/>
      <c r="S642" s="744">
        <v>0</v>
      </c>
      <c r="T642" s="743"/>
      <c r="U642" s="738">
        <v>0</v>
      </c>
    </row>
    <row r="643" spans="1:21" ht="14.4" customHeight="1" x14ac:dyDescent="0.3">
      <c r="A643" s="737">
        <v>30</v>
      </c>
      <c r="B643" s="739" t="s">
        <v>506</v>
      </c>
      <c r="C643" s="739" t="s">
        <v>2873</v>
      </c>
      <c r="D643" s="740" t="s">
        <v>3769</v>
      </c>
      <c r="E643" s="741" t="s">
        <v>2878</v>
      </c>
      <c r="F643" s="739" t="s">
        <v>2868</v>
      </c>
      <c r="G643" s="739" t="s">
        <v>3350</v>
      </c>
      <c r="H643" s="739" t="s">
        <v>507</v>
      </c>
      <c r="I643" s="739" t="s">
        <v>3586</v>
      </c>
      <c r="J643" s="739" t="s">
        <v>1092</v>
      </c>
      <c r="K643" s="739" t="s">
        <v>3585</v>
      </c>
      <c r="L643" s="742">
        <v>0</v>
      </c>
      <c r="M643" s="742">
        <v>0</v>
      </c>
      <c r="N643" s="739">
        <v>1</v>
      </c>
      <c r="O643" s="743">
        <v>0.5</v>
      </c>
      <c r="P643" s="742"/>
      <c r="Q643" s="744"/>
      <c r="R643" s="739"/>
      <c r="S643" s="744">
        <v>0</v>
      </c>
      <c r="T643" s="743"/>
      <c r="U643" s="738">
        <v>0</v>
      </c>
    </row>
    <row r="644" spans="1:21" ht="14.4" customHeight="1" x14ac:dyDescent="0.3">
      <c r="A644" s="737">
        <v>30</v>
      </c>
      <c r="B644" s="739" t="s">
        <v>506</v>
      </c>
      <c r="C644" s="739" t="s">
        <v>2873</v>
      </c>
      <c r="D644" s="740" t="s">
        <v>3769</v>
      </c>
      <c r="E644" s="741" t="s">
        <v>2878</v>
      </c>
      <c r="F644" s="739" t="s">
        <v>2868</v>
      </c>
      <c r="G644" s="739" t="s">
        <v>3297</v>
      </c>
      <c r="H644" s="739" t="s">
        <v>507</v>
      </c>
      <c r="I644" s="739" t="s">
        <v>3587</v>
      </c>
      <c r="J644" s="739" t="s">
        <v>3299</v>
      </c>
      <c r="K644" s="739" t="s">
        <v>3583</v>
      </c>
      <c r="L644" s="742">
        <v>0</v>
      </c>
      <c r="M644" s="742">
        <v>0</v>
      </c>
      <c r="N644" s="739">
        <v>2</v>
      </c>
      <c r="O644" s="743">
        <v>1</v>
      </c>
      <c r="P644" s="742"/>
      <c r="Q644" s="744"/>
      <c r="R644" s="739"/>
      <c r="S644" s="744">
        <v>0</v>
      </c>
      <c r="T644" s="743"/>
      <c r="U644" s="738">
        <v>0</v>
      </c>
    </row>
    <row r="645" spans="1:21" ht="14.4" customHeight="1" x14ac:dyDescent="0.3">
      <c r="A645" s="737">
        <v>30</v>
      </c>
      <c r="B645" s="739" t="s">
        <v>506</v>
      </c>
      <c r="C645" s="739" t="s">
        <v>2873</v>
      </c>
      <c r="D645" s="740" t="s">
        <v>3769</v>
      </c>
      <c r="E645" s="741" t="s">
        <v>2878</v>
      </c>
      <c r="F645" s="739" t="s">
        <v>2868</v>
      </c>
      <c r="G645" s="739" t="s">
        <v>3297</v>
      </c>
      <c r="H645" s="739" t="s">
        <v>507</v>
      </c>
      <c r="I645" s="739" t="s">
        <v>3351</v>
      </c>
      <c r="J645" s="739" t="s">
        <v>3299</v>
      </c>
      <c r="K645" s="739" t="s">
        <v>3352</v>
      </c>
      <c r="L645" s="742">
        <v>0</v>
      </c>
      <c r="M645" s="742">
        <v>0</v>
      </c>
      <c r="N645" s="739">
        <v>2</v>
      </c>
      <c r="O645" s="743">
        <v>1.5</v>
      </c>
      <c r="P645" s="742">
        <v>0</v>
      </c>
      <c r="Q645" s="744"/>
      <c r="R645" s="739">
        <v>1</v>
      </c>
      <c r="S645" s="744">
        <v>0.5</v>
      </c>
      <c r="T645" s="743">
        <v>1</v>
      </c>
      <c r="U645" s="738">
        <v>0.66666666666666663</v>
      </c>
    </row>
    <row r="646" spans="1:21" ht="14.4" customHeight="1" x14ac:dyDescent="0.3">
      <c r="A646" s="737">
        <v>30</v>
      </c>
      <c r="B646" s="739" t="s">
        <v>506</v>
      </c>
      <c r="C646" s="739" t="s">
        <v>2873</v>
      </c>
      <c r="D646" s="740" t="s">
        <v>3769</v>
      </c>
      <c r="E646" s="741" t="s">
        <v>2878</v>
      </c>
      <c r="F646" s="739" t="s">
        <v>2868</v>
      </c>
      <c r="G646" s="739" t="s">
        <v>3588</v>
      </c>
      <c r="H646" s="739" t="s">
        <v>507</v>
      </c>
      <c r="I646" s="739" t="s">
        <v>3589</v>
      </c>
      <c r="J646" s="739" t="s">
        <v>3590</v>
      </c>
      <c r="K646" s="739" t="s">
        <v>892</v>
      </c>
      <c r="L646" s="742">
        <v>0</v>
      </c>
      <c r="M646" s="742">
        <v>0</v>
      </c>
      <c r="N646" s="739">
        <v>3</v>
      </c>
      <c r="O646" s="743">
        <v>0.5</v>
      </c>
      <c r="P646" s="742"/>
      <c r="Q646" s="744"/>
      <c r="R646" s="739"/>
      <c r="S646" s="744">
        <v>0</v>
      </c>
      <c r="T646" s="743"/>
      <c r="U646" s="738">
        <v>0</v>
      </c>
    </row>
    <row r="647" spans="1:21" ht="14.4" customHeight="1" x14ac:dyDescent="0.3">
      <c r="A647" s="737">
        <v>30</v>
      </c>
      <c r="B647" s="739" t="s">
        <v>506</v>
      </c>
      <c r="C647" s="739" t="s">
        <v>2873</v>
      </c>
      <c r="D647" s="740" t="s">
        <v>3769</v>
      </c>
      <c r="E647" s="741" t="s">
        <v>2878</v>
      </c>
      <c r="F647" s="739" t="s">
        <v>2868</v>
      </c>
      <c r="G647" s="739" t="s">
        <v>3591</v>
      </c>
      <c r="H647" s="739" t="s">
        <v>507</v>
      </c>
      <c r="I647" s="739" t="s">
        <v>854</v>
      </c>
      <c r="J647" s="739" t="s">
        <v>3592</v>
      </c>
      <c r="K647" s="739" t="s">
        <v>3593</v>
      </c>
      <c r="L647" s="742">
        <v>77.13</v>
      </c>
      <c r="M647" s="742">
        <v>231.39</v>
      </c>
      <c r="N647" s="739">
        <v>3</v>
      </c>
      <c r="O647" s="743">
        <v>0.5</v>
      </c>
      <c r="P647" s="742">
        <v>231.39</v>
      </c>
      <c r="Q647" s="744">
        <v>1</v>
      </c>
      <c r="R647" s="739">
        <v>3</v>
      </c>
      <c r="S647" s="744">
        <v>1</v>
      </c>
      <c r="T647" s="743">
        <v>0.5</v>
      </c>
      <c r="U647" s="738">
        <v>1</v>
      </c>
    </row>
    <row r="648" spans="1:21" ht="14.4" customHeight="1" x14ac:dyDescent="0.3">
      <c r="A648" s="737">
        <v>30</v>
      </c>
      <c r="B648" s="739" t="s">
        <v>506</v>
      </c>
      <c r="C648" s="739" t="s">
        <v>2873</v>
      </c>
      <c r="D648" s="740" t="s">
        <v>3769</v>
      </c>
      <c r="E648" s="741" t="s">
        <v>2878</v>
      </c>
      <c r="F648" s="739" t="s">
        <v>2868</v>
      </c>
      <c r="G648" s="739" t="s">
        <v>3309</v>
      </c>
      <c r="H648" s="739" t="s">
        <v>1843</v>
      </c>
      <c r="I648" s="739" t="s">
        <v>1947</v>
      </c>
      <c r="J648" s="739" t="s">
        <v>1941</v>
      </c>
      <c r="K648" s="739" t="s">
        <v>2817</v>
      </c>
      <c r="L648" s="742">
        <v>156.61000000000001</v>
      </c>
      <c r="M648" s="742">
        <v>313.22000000000003</v>
      </c>
      <c r="N648" s="739">
        <v>2</v>
      </c>
      <c r="O648" s="743">
        <v>1.5</v>
      </c>
      <c r="P648" s="742">
        <v>156.61000000000001</v>
      </c>
      <c r="Q648" s="744">
        <v>0.5</v>
      </c>
      <c r="R648" s="739">
        <v>1</v>
      </c>
      <c r="S648" s="744">
        <v>0.5</v>
      </c>
      <c r="T648" s="743">
        <v>0.5</v>
      </c>
      <c r="U648" s="738">
        <v>0.33333333333333331</v>
      </c>
    </row>
    <row r="649" spans="1:21" ht="14.4" customHeight="1" x14ac:dyDescent="0.3">
      <c r="A649" s="737">
        <v>30</v>
      </c>
      <c r="B649" s="739" t="s">
        <v>506</v>
      </c>
      <c r="C649" s="739" t="s">
        <v>2873</v>
      </c>
      <c r="D649" s="740" t="s">
        <v>3769</v>
      </c>
      <c r="E649" s="741" t="s">
        <v>2878</v>
      </c>
      <c r="F649" s="739" t="s">
        <v>2868</v>
      </c>
      <c r="G649" s="739" t="s">
        <v>3061</v>
      </c>
      <c r="H649" s="739" t="s">
        <v>507</v>
      </c>
      <c r="I649" s="739" t="s">
        <v>3594</v>
      </c>
      <c r="J649" s="739" t="s">
        <v>3595</v>
      </c>
      <c r="K649" s="739" t="s">
        <v>3596</v>
      </c>
      <c r="L649" s="742">
        <v>100.62</v>
      </c>
      <c r="M649" s="742">
        <v>100.62</v>
      </c>
      <c r="N649" s="739">
        <v>1</v>
      </c>
      <c r="O649" s="743">
        <v>1</v>
      </c>
      <c r="P649" s="742"/>
      <c r="Q649" s="744">
        <v>0</v>
      </c>
      <c r="R649" s="739"/>
      <c r="S649" s="744">
        <v>0</v>
      </c>
      <c r="T649" s="743"/>
      <c r="U649" s="738">
        <v>0</v>
      </c>
    </row>
    <row r="650" spans="1:21" ht="14.4" customHeight="1" x14ac:dyDescent="0.3">
      <c r="A650" s="737">
        <v>30</v>
      </c>
      <c r="B650" s="739" t="s">
        <v>506</v>
      </c>
      <c r="C650" s="739" t="s">
        <v>2873</v>
      </c>
      <c r="D650" s="740" t="s">
        <v>3769</v>
      </c>
      <c r="E650" s="741" t="s">
        <v>2878</v>
      </c>
      <c r="F650" s="739" t="s">
        <v>2868</v>
      </c>
      <c r="G650" s="739" t="s">
        <v>3313</v>
      </c>
      <c r="H650" s="739" t="s">
        <v>507</v>
      </c>
      <c r="I650" s="739" t="s">
        <v>1407</v>
      </c>
      <c r="J650" s="739" t="s">
        <v>1408</v>
      </c>
      <c r="K650" s="739" t="s">
        <v>3597</v>
      </c>
      <c r="L650" s="742">
        <v>264</v>
      </c>
      <c r="M650" s="742">
        <v>264</v>
      </c>
      <c r="N650" s="739">
        <v>1</v>
      </c>
      <c r="O650" s="743">
        <v>0.5</v>
      </c>
      <c r="P650" s="742"/>
      <c r="Q650" s="744">
        <v>0</v>
      </c>
      <c r="R650" s="739"/>
      <c r="S650" s="744">
        <v>0</v>
      </c>
      <c r="T650" s="743"/>
      <c r="U650" s="738">
        <v>0</v>
      </c>
    </row>
    <row r="651" spans="1:21" ht="14.4" customHeight="1" x14ac:dyDescent="0.3">
      <c r="A651" s="737">
        <v>30</v>
      </c>
      <c r="B651" s="739" t="s">
        <v>506</v>
      </c>
      <c r="C651" s="739" t="s">
        <v>2873</v>
      </c>
      <c r="D651" s="740" t="s">
        <v>3769</v>
      </c>
      <c r="E651" s="741" t="s">
        <v>2878</v>
      </c>
      <c r="F651" s="739" t="s">
        <v>2868</v>
      </c>
      <c r="G651" s="739" t="s">
        <v>3064</v>
      </c>
      <c r="H651" s="739" t="s">
        <v>507</v>
      </c>
      <c r="I651" s="739" t="s">
        <v>3598</v>
      </c>
      <c r="J651" s="739" t="s">
        <v>773</v>
      </c>
      <c r="K651" s="739" t="s">
        <v>3599</v>
      </c>
      <c r="L651" s="742">
        <v>0</v>
      </c>
      <c r="M651" s="742">
        <v>0</v>
      </c>
      <c r="N651" s="739">
        <v>2</v>
      </c>
      <c r="O651" s="743">
        <v>0.5</v>
      </c>
      <c r="P651" s="742">
        <v>0</v>
      </c>
      <c r="Q651" s="744"/>
      <c r="R651" s="739">
        <v>2</v>
      </c>
      <c r="S651" s="744">
        <v>1</v>
      </c>
      <c r="T651" s="743">
        <v>0.5</v>
      </c>
      <c r="U651" s="738">
        <v>1</v>
      </c>
    </row>
    <row r="652" spans="1:21" ht="14.4" customHeight="1" x14ac:dyDescent="0.3">
      <c r="A652" s="737">
        <v>30</v>
      </c>
      <c r="B652" s="739" t="s">
        <v>506</v>
      </c>
      <c r="C652" s="739" t="s">
        <v>2873</v>
      </c>
      <c r="D652" s="740" t="s">
        <v>3769</v>
      </c>
      <c r="E652" s="741" t="s">
        <v>2878</v>
      </c>
      <c r="F652" s="739" t="s">
        <v>2868</v>
      </c>
      <c r="G652" s="739" t="s">
        <v>3064</v>
      </c>
      <c r="H652" s="739" t="s">
        <v>507</v>
      </c>
      <c r="I652" s="739" t="s">
        <v>3600</v>
      </c>
      <c r="J652" s="739" t="s">
        <v>773</v>
      </c>
      <c r="K652" s="739" t="s">
        <v>3601</v>
      </c>
      <c r="L652" s="742">
        <v>0</v>
      </c>
      <c r="M652" s="742">
        <v>0</v>
      </c>
      <c r="N652" s="739">
        <v>1</v>
      </c>
      <c r="O652" s="743">
        <v>0.5</v>
      </c>
      <c r="P652" s="742">
        <v>0</v>
      </c>
      <c r="Q652" s="744"/>
      <c r="R652" s="739">
        <v>1</v>
      </c>
      <c r="S652" s="744">
        <v>1</v>
      </c>
      <c r="T652" s="743">
        <v>0.5</v>
      </c>
      <c r="U652" s="738">
        <v>1</v>
      </c>
    </row>
    <row r="653" spans="1:21" ht="14.4" customHeight="1" x14ac:dyDescent="0.3">
      <c r="A653" s="737">
        <v>30</v>
      </c>
      <c r="B653" s="739" t="s">
        <v>506</v>
      </c>
      <c r="C653" s="739" t="s">
        <v>2873</v>
      </c>
      <c r="D653" s="740" t="s">
        <v>3769</v>
      </c>
      <c r="E653" s="741" t="s">
        <v>2878</v>
      </c>
      <c r="F653" s="739" t="s">
        <v>2868</v>
      </c>
      <c r="G653" s="739" t="s">
        <v>3068</v>
      </c>
      <c r="H653" s="739" t="s">
        <v>507</v>
      </c>
      <c r="I653" s="739" t="s">
        <v>3183</v>
      </c>
      <c r="J653" s="739" t="s">
        <v>1767</v>
      </c>
      <c r="K653" s="739" t="s">
        <v>1768</v>
      </c>
      <c r="L653" s="742">
        <v>43.94</v>
      </c>
      <c r="M653" s="742">
        <v>307.58</v>
      </c>
      <c r="N653" s="739">
        <v>7</v>
      </c>
      <c r="O653" s="743">
        <v>1.5</v>
      </c>
      <c r="P653" s="742"/>
      <c r="Q653" s="744">
        <v>0</v>
      </c>
      <c r="R653" s="739"/>
      <c r="S653" s="744">
        <v>0</v>
      </c>
      <c r="T653" s="743"/>
      <c r="U653" s="738">
        <v>0</v>
      </c>
    </row>
    <row r="654" spans="1:21" ht="14.4" customHeight="1" x14ac:dyDescent="0.3">
      <c r="A654" s="737">
        <v>30</v>
      </c>
      <c r="B654" s="739" t="s">
        <v>506</v>
      </c>
      <c r="C654" s="739" t="s">
        <v>2873</v>
      </c>
      <c r="D654" s="740" t="s">
        <v>3769</v>
      </c>
      <c r="E654" s="741" t="s">
        <v>2878</v>
      </c>
      <c r="F654" s="739" t="s">
        <v>2868</v>
      </c>
      <c r="G654" s="739" t="s">
        <v>3184</v>
      </c>
      <c r="H654" s="739" t="s">
        <v>507</v>
      </c>
      <c r="I654" s="739" t="s">
        <v>1186</v>
      </c>
      <c r="J654" s="739" t="s">
        <v>1187</v>
      </c>
      <c r="K654" s="739" t="s">
        <v>1188</v>
      </c>
      <c r="L654" s="742">
        <v>271.94</v>
      </c>
      <c r="M654" s="742">
        <v>815.81999999999994</v>
      </c>
      <c r="N654" s="739">
        <v>3</v>
      </c>
      <c r="O654" s="743">
        <v>2</v>
      </c>
      <c r="P654" s="742"/>
      <c r="Q654" s="744">
        <v>0</v>
      </c>
      <c r="R654" s="739"/>
      <c r="S654" s="744">
        <v>0</v>
      </c>
      <c r="T654" s="743"/>
      <c r="U654" s="738">
        <v>0</v>
      </c>
    </row>
    <row r="655" spans="1:21" ht="14.4" customHeight="1" x14ac:dyDescent="0.3">
      <c r="A655" s="737">
        <v>30</v>
      </c>
      <c r="B655" s="739" t="s">
        <v>506</v>
      </c>
      <c r="C655" s="739" t="s">
        <v>2873</v>
      </c>
      <c r="D655" s="740" t="s">
        <v>3769</v>
      </c>
      <c r="E655" s="741" t="s">
        <v>2878</v>
      </c>
      <c r="F655" s="739" t="s">
        <v>2868</v>
      </c>
      <c r="G655" s="739" t="s">
        <v>3075</v>
      </c>
      <c r="H655" s="739" t="s">
        <v>1843</v>
      </c>
      <c r="I655" s="739" t="s">
        <v>3602</v>
      </c>
      <c r="J655" s="739" t="s">
        <v>1859</v>
      </c>
      <c r="K655" s="739" t="s">
        <v>2281</v>
      </c>
      <c r="L655" s="742">
        <v>0</v>
      </c>
      <c r="M655" s="742">
        <v>0</v>
      </c>
      <c r="N655" s="739">
        <v>2</v>
      </c>
      <c r="O655" s="743">
        <v>1</v>
      </c>
      <c r="P655" s="742">
        <v>0</v>
      </c>
      <c r="Q655" s="744"/>
      <c r="R655" s="739">
        <v>1</v>
      </c>
      <c r="S655" s="744">
        <v>0.5</v>
      </c>
      <c r="T655" s="743">
        <v>0.5</v>
      </c>
      <c r="U655" s="738">
        <v>0.5</v>
      </c>
    </row>
    <row r="656" spans="1:21" ht="14.4" customHeight="1" x14ac:dyDescent="0.3">
      <c r="A656" s="737">
        <v>30</v>
      </c>
      <c r="B656" s="739" t="s">
        <v>506</v>
      </c>
      <c r="C656" s="739" t="s">
        <v>2873</v>
      </c>
      <c r="D656" s="740" t="s">
        <v>3769</v>
      </c>
      <c r="E656" s="741" t="s">
        <v>2878</v>
      </c>
      <c r="F656" s="739" t="s">
        <v>2868</v>
      </c>
      <c r="G656" s="739" t="s">
        <v>2900</v>
      </c>
      <c r="H656" s="739" t="s">
        <v>1843</v>
      </c>
      <c r="I656" s="739" t="s">
        <v>1998</v>
      </c>
      <c r="J656" s="739" t="s">
        <v>2700</v>
      </c>
      <c r="K656" s="739" t="s">
        <v>1082</v>
      </c>
      <c r="L656" s="742">
        <v>184.74</v>
      </c>
      <c r="M656" s="742">
        <v>369.48</v>
      </c>
      <c r="N656" s="739">
        <v>2</v>
      </c>
      <c r="O656" s="743">
        <v>1.5</v>
      </c>
      <c r="P656" s="742">
        <v>369.48</v>
      </c>
      <c r="Q656" s="744">
        <v>1</v>
      </c>
      <c r="R656" s="739">
        <v>2</v>
      </c>
      <c r="S656" s="744">
        <v>1</v>
      </c>
      <c r="T656" s="743">
        <v>1.5</v>
      </c>
      <c r="U656" s="738">
        <v>1</v>
      </c>
    </row>
    <row r="657" spans="1:21" ht="14.4" customHeight="1" x14ac:dyDescent="0.3">
      <c r="A657" s="737">
        <v>30</v>
      </c>
      <c r="B657" s="739" t="s">
        <v>506</v>
      </c>
      <c r="C657" s="739" t="s">
        <v>2873</v>
      </c>
      <c r="D657" s="740" t="s">
        <v>3769</v>
      </c>
      <c r="E657" s="741" t="s">
        <v>2878</v>
      </c>
      <c r="F657" s="739" t="s">
        <v>2868</v>
      </c>
      <c r="G657" s="739" t="s">
        <v>3187</v>
      </c>
      <c r="H657" s="739" t="s">
        <v>507</v>
      </c>
      <c r="I657" s="739" t="s">
        <v>3603</v>
      </c>
      <c r="J657" s="739" t="s">
        <v>3604</v>
      </c>
      <c r="K657" s="739" t="s">
        <v>1699</v>
      </c>
      <c r="L657" s="742">
        <v>0</v>
      </c>
      <c r="M657" s="742">
        <v>0</v>
      </c>
      <c r="N657" s="739">
        <v>3</v>
      </c>
      <c r="O657" s="743">
        <v>0.5</v>
      </c>
      <c r="P657" s="742">
        <v>0</v>
      </c>
      <c r="Q657" s="744"/>
      <c r="R657" s="739">
        <v>3</v>
      </c>
      <c r="S657" s="744">
        <v>1</v>
      </c>
      <c r="T657" s="743">
        <v>0.5</v>
      </c>
      <c r="U657" s="738">
        <v>1</v>
      </c>
    </row>
    <row r="658" spans="1:21" ht="14.4" customHeight="1" x14ac:dyDescent="0.3">
      <c r="A658" s="737">
        <v>30</v>
      </c>
      <c r="B658" s="739" t="s">
        <v>506</v>
      </c>
      <c r="C658" s="739" t="s">
        <v>2873</v>
      </c>
      <c r="D658" s="740" t="s">
        <v>3769</v>
      </c>
      <c r="E658" s="741" t="s">
        <v>2878</v>
      </c>
      <c r="F658" s="739" t="s">
        <v>2868</v>
      </c>
      <c r="G658" s="739" t="s">
        <v>3187</v>
      </c>
      <c r="H658" s="739" t="s">
        <v>507</v>
      </c>
      <c r="I658" s="739" t="s">
        <v>3605</v>
      </c>
      <c r="J658" s="739" t="s">
        <v>3604</v>
      </c>
      <c r="K658" s="739" t="s">
        <v>1699</v>
      </c>
      <c r="L658" s="742">
        <v>0</v>
      </c>
      <c r="M658" s="742">
        <v>0</v>
      </c>
      <c r="N658" s="739">
        <v>2</v>
      </c>
      <c r="O658" s="743">
        <v>1</v>
      </c>
      <c r="P658" s="742"/>
      <c r="Q658" s="744"/>
      <c r="R658" s="739"/>
      <c r="S658" s="744">
        <v>0</v>
      </c>
      <c r="T658" s="743"/>
      <c r="U658" s="738">
        <v>0</v>
      </c>
    </row>
    <row r="659" spans="1:21" ht="14.4" customHeight="1" x14ac:dyDescent="0.3">
      <c r="A659" s="737">
        <v>30</v>
      </c>
      <c r="B659" s="739" t="s">
        <v>506</v>
      </c>
      <c r="C659" s="739" t="s">
        <v>2873</v>
      </c>
      <c r="D659" s="740" t="s">
        <v>3769</v>
      </c>
      <c r="E659" s="741" t="s">
        <v>2878</v>
      </c>
      <c r="F659" s="739" t="s">
        <v>2868</v>
      </c>
      <c r="G659" s="739" t="s">
        <v>3187</v>
      </c>
      <c r="H659" s="739" t="s">
        <v>507</v>
      </c>
      <c r="I659" s="739" t="s">
        <v>3606</v>
      </c>
      <c r="J659" s="739" t="s">
        <v>3604</v>
      </c>
      <c r="K659" s="739" t="s">
        <v>892</v>
      </c>
      <c r="L659" s="742">
        <v>0</v>
      </c>
      <c r="M659" s="742">
        <v>0</v>
      </c>
      <c r="N659" s="739">
        <v>3</v>
      </c>
      <c r="O659" s="743">
        <v>0.5</v>
      </c>
      <c r="P659" s="742"/>
      <c r="Q659" s="744"/>
      <c r="R659" s="739"/>
      <c r="S659" s="744">
        <v>0</v>
      </c>
      <c r="T659" s="743"/>
      <c r="U659" s="738">
        <v>0</v>
      </c>
    </row>
    <row r="660" spans="1:21" ht="14.4" customHeight="1" x14ac:dyDescent="0.3">
      <c r="A660" s="737">
        <v>30</v>
      </c>
      <c r="B660" s="739" t="s">
        <v>506</v>
      </c>
      <c r="C660" s="739" t="s">
        <v>2873</v>
      </c>
      <c r="D660" s="740" t="s">
        <v>3769</v>
      </c>
      <c r="E660" s="741" t="s">
        <v>2878</v>
      </c>
      <c r="F660" s="739" t="s">
        <v>2868</v>
      </c>
      <c r="G660" s="739" t="s">
        <v>3187</v>
      </c>
      <c r="H660" s="739" t="s">
        <v>507</v>
      </c>
      <c r="I660" s="739" t="s">
        <v>3607</v>
      </c>
      <c r="J660" s="739" t="s">
        <v>3604</v>
      </c>
      <c r="K660" s="739" t="s">
        <v>3608</v>
      </c>
      <c r="L660" s="742">
        <v>0</v>
      </c>
      <c r="M660" s="742">
        <v>0</v>
      </c>
      <c r="N660" s="739">
        <v>1</v>
      </c>
      <c r="O660" s="743">
        <v>0.5</v>
      </c>
      <c r="P660" s="742"/>
      <c r="Q660" s="744"/>
      <c r="R660" s="739"/>
      <c r="S660" s="744">
        <v>0</v>
      </c>
      <c r="T660" s="743"/>
      <c r="U660" s="738">
        <v>0</v>
      </c>
    </row>
    <row r="661" spans="1:21" ht="14.4" customHeight="1" x14ac:dyDescent="0.3">
      <c r="A661" s="737">
        <v>30</v>
      </c>
      <c r="B661" s="739" t="s">
        <v>506</v>
      </c>
      <c r="C661" s="739" t="s">
        <v>2873</v>
      </c>
      <c r="D661" s="740" t="s">
        <v>3769</v>
      </c>
      <c r="E661" s="741" t="s">
        <v>2878</v>
      </c>
      <c r="F661" s="739" t="s">
        <v>2868</v>
      </c>
      <c r="G661" s="739" t="s">
        <v>3187</v>
      </c>
      <c r="H661" s="739" t="s">
        <v>507</v>
      </c>
      <c r="I661" s="739" t="s">
        <v>3609</v>
      </c>
      <c r="J661" s="739" t="s">
        <v>3610</v>
      </c>
      <c r="K661" s="739" t="s">
        <v>1699</v>
      </c>
      <c r="L661" s="742">
        <v>0</v>
      </c>
      <c r="M661" s="742">
        <v>0</v>
      </c>
      <c r="N661" s="739">
        <v>2</v>
      </c>
      <c r="O661" s="743">
        <v>1</v>
      </c>
      <c r="P661" s="742"/>
      <c r="Q661" s="744"/>
      <c r="R661" s="739"/>
      <c r="S661" s="744">
        <v>0</v>
      </c>
      <c r="T661" s="743"/>
      <c r="U661" s="738">
        <v>0</v>
      </c>
    </row>
    <row r="662" spans="1:21" ht="14.4" customHeight="1" x14ac:dyDescent="0.3">
      <c r="A662" s="737">
        <v>30</v>
      </c>
      <c r="B662" s="739" t="s">
        <v>506</v>
      </c>
      <c r="C662" s="739" t="s">
        <v>2873</v>
      </c>
      <c r="D662" s="740" t="s">
        <v>3769</v>
      </c>
      <c r="E662" s="741" t="s">
        <v>2878</v>
      </c>
      <c r="F662" s="739" t="s">
        <v>2868</v>
      </c>
      <c r="G662" s="739" t="s">
        <v>3187</v>
      </c>
      <c r="H662" s="739" t="s">
        <v>507</v>
      </c>
      <c r="I662" s="739" t="s">
        <v>1697</v>
      </c>
      <c r="J662" s="739" t="s">
        <v>1698</v>
      </c>
      <c r="K662" s="739" t="s">
        <v>1699</v>
      </c>
      <c r="L662" s="742">
        <v>0</v>
      </c>
      <c r="M662" s="742">
        <v>0</v>
      </c>
      <c r="N662" s="739">
        <v>4</v>
      </c>
      <c r="O662" s="743">
        <v>1</v>
      </c>
      <c r="P662" s="742"/>
      <c r="Q662" s="744"/>
      <c r="R662" s="739"/>
      <c r="S662" s="744">
        <v>0</v>
      </c>
      <c r="T662" s="743"/>
      <c r="U662" s="738">
        <v>0</v>
      </c>
    </row>
    <row r="663" spans="1:21" ht="14.4" customHeight="1" x14ac:dyDescent="0.3">
      <c r="A663" s="737">
        <v>30</v>
      </c>
      <c r="B663" s="739" t="s">
        <v>506</v>
      </c>
      <c r="C663" s="739" t="s">
        <v>2873</v>
      </c>
      <c r="D663" s="740" t="s">
        <v>3769</v>
      </c>
      <c r="E663" s="741" t="s">
        <v>2878</v>
      </c>
      <c r="F663" s="739" t="s">
        <v>2868</v>
      </c>
      <c r="G663" s="739" t="s">
        <v>3611</v>
      </c>
      <c r="H663" s="739" t="s">
        <v>507</v>
      </c>
      <c r="I663" s="739" t="s">
        <v>3612</v>
      </c>
      <c r="J663" s="739" t="s">
        <v>3613</v>
      </c>
      <c r="K663" s="739" t="s">
        <v>3614</v>
      </c>
      <c r="L663" s="742">
        <v>138.86000000000001</v>
      </c>
      <c r="M663" s="742">
        <v>416.58000000000004</v>
      </c>
      <c r="N663" s="739">
        <v>3</v>
      </c>
      <c r="O663" s="743">
        <v>2.5</v>
      </c>
      <c r="P663" s="742">
        <v>277.72000000000003</v>
      </c>
      <c r="Q663" s="744">
        <v>0.66666666666666663</v>
      </c>
      <c r="R663" s="739">
        <v>2</v>
      </c>
      <c r="S663" s="744">
        <v>0.66666666666666663</v>
      </c>
      <c r="T663" s="743">
        <v>2</v>
      </c>
      <c r="U663" s="738">
        <v>0.8</v>
      </c>
    </row>
    <row r="664" spans="1:21" ht="14.4" customHeight="1" x14ac:dyDescent="0.3">
      <c r="A664" s="737">
        <v>30</v>
      </c>
      <c r="B664" s="739" t="s">
        <v>506</v>
      </c>
      <c r="C664" s="739" t="s">
        <v>2873</v>
      </c>
      <c r="D664" s="740" t="s">
        <v>3769</v>
      </c>
      <c r="E664" s="741" t="s">
        <v>2878</v>
      </c>
      <c r="F664" s="739" t="s">
        <v>2868</v>
      </c>
      <c r="G664" s="739" t="s">
        <v>3615</v>
      </c>
      <c r="H664" s="739" t="s">
        <v>507</v>
      </c>
      <c r="I664" s="739" t="s">
        <v>3616</v>
      </c>
      <c r="J664" s="739" t="s">
        <v>3617</v>
      </c>
      <c r="K664" s="739" t="s">
        <v>3618</v>
      </c>
      <c r="L664" s="742">
        <v>0</v>
      </c>
      <c r="M664" s="742">
        <v>0</v>
      </c>
      <c r="N664" s="739">
        <v>2</v>
      </c>
      <c r="O664" s="743">
        <v>0.5</v>
      </c>
      <c r="P664" s="742">
        <v>0</v>
      </c>
      <c r="Q664" s="744"/>
      <c r="R664" s="739">
        <v>2</v>
      </c>
      <c r="S664" s="744">
        <v>1</v>
      </c>
      <c r="T664" s="743">
        <v>0.5</v>
      </c>
      <c r="U664" s="738">
        <v>1</v>
      </c>
    </row>
    <row r="665" spans="1:21" ht="14.4" customHeight="1" x14ac:dyDescent="0.3">
      <c r="A665" s="737">
        <v>30</v>
      </c>
      <c r="B665" s="739" t="s">
        <v>506</v>
      </c>
      <c r="C665" s="739" t="s">
        <v>2873</v>
      </c>
      <c r="D665" s="740" t="s">
        <v>3769</v>
      </c>
      <c r="E665" s="741" t="s">
        <v>2878</v>
      </c>
      <c r="F665" s="739" t="s">
        <v>2868</v>
      </c>
      <c r="G665" s="739" t="s">
        <v>3077</v>
      </c>
      <c r="H665" s="739" t="s">
        <v>1843</v>
      </c>
      <c r="I665" s="739" t="s">
        <v>3619</v>
      </c>
      <c r="J665" s="739" t="s">
        <v>3192</v>
      </c>
      <c r="K665" s="739" t="s">
        <v>3620</v>
      </c>
      <c r="L665" s="742">
        <v>5339.52</v>
      </c>
      <c r="M665" s="742">
        <v>5339.52</v>
      </c>
      <c r="N665" s="739">
        <v>1</v>
      </c>
      <c r="O665" s="743">
        <v>1</v>
      </c>
      <c r="P665" s="742"/>
      <c r="Q665" s="744">
        <v>0</v>
      </c>
      <c r="R665" s="739"/>
      <c r="S665" s="744">
        <v>0</v>
      </c>
      <c r="T665" s="743"/>
      <c r="U665" s="738">
        <v>0</v>
      </c>
    </row>
    <row r="666" spans="1:21" ht="14.4" customHeight="1" x14ac:dyDescent="0.3">
      <c r="A666" s="737">
        <v>30</v>
      </c>
      <c r="B666" s="739" t="s">
        <v>506</v>
      </c>
      <c r="C666" s="739" t="s">
        <v>2873</v>
      </c>
      <c r="D666" s="740" t="s">
        <v>3769</v>
      </c>
      <c r="E666" s="741" t="s">
        <v>2878</v>
      </c>
      <c r="F666" s="739" t="s">
        <v>2868</v>
      </c>
      <c r="G666" s="739" t="s">
        <v>3078</v>
      </c>
      <c r="H666" s="739" t="s">
        <v>1843</v>
      </c>
      <c r="I666" s="739" t="s">
        <v>2178</v>
      </c>
      <c r="J666" s="739" t="s">
        <v>1959</v>
      </c>
      <c r="K666" s="739" t="s">
        <v>2179</v>
      </c>
      <c r="L666" s="742">
        <v>133.94</v>
      </c>
      <c r="M666" s="742">
        <v>535.76</v>
      </c>
      <c r="N666" s="739">
        <v>4</v>
      </c>
      <c r="O666" s="743">
        <v>1</v>
      </c>
      <c r="P666" s="742">
        <v>535.76</v>
      </c>
      <c r="Q666" s="744">
        <v>1</v>
      </c>
      <c r="R666" s="739">
        <v>4</v>
      </c>
      <c r="S666" s="744">
        <v>1</v>
      </c>
      <c r="T666" s="743">
        <v>1</v>
      </c>
      <c r="U666" s="738">
        <v>1</v>
      </c>
    </row>
    <row r="667" spans="1:21" ht="14.4" customHeight="1" x14ac:dyDescent="0.3">
      <c r="A667" s="737">
        <v>30</v>
      </c>
      <c r="B667" s="739" t="s">
        <v>506</v>
      </c>
      <c r="C667" s="739" t="s">
        <v>2873</v>
      </c>
      <c r="D667" s="740" t="s">
        <v>3769</v>
      </c>
      <c r="E667" s="741" t="s">
        <v>2878</v>
      </c>
      <c r="F667" s="739" t="s">
        <v>2869</v>
      </c>
      <c r="G667" s="739" t="s">
        <v>3079</v>
      </c>
      <c r="H667" s="739" t="s">
        <v>507</v>
      </c>
      <c r="I667" s="739" t="s">
        <v>3372</v>
      </c>
      <c r="J667" s="739" t="s">
        <v>3081</v>
      </c>
      <c r="K667" s="739"/>
      <c r="L667" s="742">
        <v>0</v>
      </c>
      <c r="M667" s="742">
        <v>0</v>
      </c>
      <c r="N667" s="739">
        <v>1</v>
      </c>
      <c r="O667" s="743">
        <v>1</v>
      </c>
      <c r="P667" s="742">
        <v>0</v>
      </c>
      <c r="Q667" s="744"/>
      <c r="R667" s="739">
        <v>1</v>
      </c>
      <c r="S667" s="744">
        <v>1</v>
      </c>
      <c r="T667" s="743">
        <v>1</v>
      </c>
      <c r="U667" s="738">
        <v>1</v>
      </c>
    </row>
    <row r="668" spans="1:21" ht="14.4" customHeight="1" x14ac:dyDescent="0.3">
      <c r="A668" s="737">
        <v>30</v>
      </c>
      <c r="B668" s="739" t="s">
        <v>506</v>
      </c>
      <c r="C668" s="739" t="s">
        <v>2873</v>
      </c>
      <c r="D668" s="740" t="s">
        <v>3769</v>
      </c>
      <c r="E668" s="741" t="s">
        <v>2878</v>
      </c>
      <c r="F668" s="739" t="s">
        <v>2869</v>
      </c>
      <c r="G668" s="739" t="s">
        <v>3079</v>
      </c>
      <c r="H668" s="739" t="s">
        <v>507</v>
      </c>
      <c r="I668" s="739" t="s">
        <v>3621</v>
      </c>
      <c r="J668" s="739" t="s">
        <v>3081</v>
      </c>
      <c r="K668" s="739"/>
      <c r="L668" s="742">
        <v>0</v>
      </c>
      <c r="M668" s="742">
        <v>0</v>
      </c>
      <c r="N668" s="739">
        <v>2</v>
      </c>
      <c r="O668" s="743">
        <v>2</v>
      </c>
      <c r="P668" s="742">
        <v>0</v>
      </c>
      <c r="Q668" s="744"/>
      <c r="R668" s="739">
        <v>1</v>
      </c>
      <c r="S668" s="744">
        <v>0.5</v>
      </c>
      <c r="T668" s="743">
        <v>1</v>
      </c>
      <c r="U668" s="738">
        <v>0.5</v>
      </c>
    </row>
    <row r="669" spans="1:21" ht="14.4" customHeight="1" x14ac:dyDescent="0.3">
      <c r="A669" s="737">
        <v>30</v>
      </c>
      <c r="B669" s="739" t="s">
        <v>506</v>
      </c>
      <c r="C669" s="739" t="s">
        <v>2873</v>
      </c>
      <c r="D669" s="740" t="s">
        <v>3769</v>
      </c>
      <c r="E669" s="741" t="s">
        <v>2878</v>
      </c>
      <c r="F669" s="739" t="s">
        <v>2870</v>
      </c>
      <c r="G669" s="739" t="s">
        <v>3622</v>
      </c>
      <c r="H669" s="739" t="s">
        <v>507</v>
      </c>
      <c r="I669" s="739" t="s">
        <v>3623</v>
      </c>
      <c r="J669" s="739" t="s">
        <v>3624</v>
      </c>
      <c r="K669" s="739" t="s">
        <v>3625</v>
      </c>
      <c r="L669" s="742">
        <v>541.41999999999996</v>
      </c>
      <c r="M669" s="742">
        <v>541.41999999999996</v>
      </c>
      <c r="N669" s="739">
        <v>1</v>
      </c>
      <c r="O669" s="743">
        <v>1</v>
      </c>
      <c r="P669" s="742">
        <v>541.41999999999996</v>
      </c>
      <c r="Q669" s="744">
        <v>1</v>
      </c>
      <c r="R669" s="739">
        <v>1</v>
      </c>
      <c r="S669" s="744">
        <v>1</v>
      </c>
      <c r="T669" s="743">
        <v>1</v>
      </c>
      <c r="U669" s="738">
        <v>1</v>
      </c>
    </row>
    <row r="670" spans="1:21" ht="14.4" customHeight="1" x14ac:dyDescent="0.3">
      <c r="A670" s="737">
        <v>30</v>
      </c>
      <c r="B670" s="739" t="s">
        <v>506</v>
      </c>
      <c r="C670" s="739" t="s">
        <v>2873</v>
      </c>
      <c r="D670" s="740" t="s">
        <v>3769</v>
      </c>
      <c r="E670" s="741" t="s">
        <v>2881</v>
      </c>
      <c r="F670" s="739" t="s">
        <v>2868</v>
      </c>
      <c r="G670" s="739" t="s">
        <v>3626</v>
      </c>
      <c r="H670" s="739" t="s">
        <v>507</v>
      </c>
      <c r="I670" s="739" t="s">
        <v>3627</v>
      </c>
      <c r="J670" s="739" t="s">
        <v>3628</v>
      </c>
      <c r="K670" s="739" t="s">
        <v>3629</v>
      </c>
      <c r="L670" s="742">
        <v>27.67</v>
      </c>
      <c r="M670" s="742">
        <v>27.67</v>
      </c>
      <c r="N670" s="739">
        <v>1</v>
      </c>
      <c r="O670" s="743">
        <v>1</v>
      </c>
      <c r="P670" s="742"/>
      <c r="Q670" s="744">
        <v>0</v>
      </c>
      <c r="R670" s="739"/>
      <c r="S670" s="744">
        <v>0</v>
      </c>
      <c r="T670" s="743"/>
      <c r="U670" s="738">
        <v>0</v>
      </c>
    </row>
    <row r="671" spans="1:21" ht="14.4" customHeight="1" x14ac:dyDescent="0.3">
      <c r="A671" s="737">
        <v>30</v>
      </c>
      <c r="B671" s="739" t="s">
        <v>506</v>
      </c>
      <c r="C671" s="739" t="s">
        <v>2873</v>
      </c>
      <c r="D671" s="740" t="s">
        <v>3769</v>
      </c>
      <c r="E671" s="741" t="s">
        <v>2881</v>
      </c>
      <c r="F671" s="739" t="s">
        <v>2868</v>
      </c>
      <c r="G671" s="739" t="s">
        <v>2921</v>
      </c>
      <c r="H671" s="739" t="s">
        <v>507</v>
      </c>
      <c r="I671" s="739" t="s">
        <v>3630</v>
      </c>
      <c r="J671" s="739" t="s">
        <v>716</v>
      </c>
      <c r="K671" s="739" t="s">
        <v>3631</v>
      </c>
      <c r="L671" s="742">
        <v>0</v>
      </c>
      <c r="M671" s="742">
        <v>0</v>
      </c>
      <c r="N671" s="739">
        <v>1</v>
      </c>
      <c r="O671" s="743">
        <v>0.5</v>
      </c>
      <c r="P671" s="742"/>
      <c r="Q671" s="744"/>
      <c r="R671" s="739"/>
      <c r="S671" s="744">
        <v>0</v>
      </c>
      <c r="T671" s="743"/>
      <c r="U671" s="738">
        <v>0</v>
      </c>
    </row>
    <row r="672" spans="1:21" ht="14.4" customHeight="1" x14ac:dyDescent="0.3">
      <c r="A672" s="737">
        <v>30</v>
      </c>
      <c r="B672" s="739" t="s">
        <v>506</v>
      </c>
      <c r="C672" s="739" t="s">
        <v>2873</v>
      </c>
      <c r="D672" s="740" t="s">
        <v>3769</v>
      </c>
      <c r="E672" s="741" t="s">
        <v>2881</v>
      </c>
      <c r="F672" s="739" t="s">
        <v>2868</v>
      </c>
      <c r="G672" s="739" t="s">
        <v>3339</v>
      </c>
      <c r="H672" s="739" t="s">
        <v>507</v>
      </c>
      <c r="I672" s="739" t="s">
        <v>887</v>
      </c>
      <c r="J672" s="739" t="s">
        <v>888</v>
      </c>
      <c r="K672" s="739" t="s">
        <v>3340</v>
      </c>
      <c r="L672" s="742">
        <v>107.27</v>
      </c>
      <c r="M672" s="742">
        <v>643.62</v>
      </c>
      <c r="N672" s="739">
        <v>6</v>
      </c>
      <c r="O672" s="743">
        <v>1.5</v>
      </c>
      <c r="P672" s="742"/>
      <c r="Q672" s="744">
        <v>0</v>
      </c>
      <c r="R672" s="739"/>
      <c r="S672" s="744">
        <v>0</v>
      </c>
      <c r="T672" s="743"/>
      <c r="U672" s="738">
        <v>0</v>
      </c>
    </row>
    <row r="673" spans="1:21" ht="14.4" customHeight="1" x14ac:dyDescent="0.3">
      <c r="A673" s="737">
        <v>30</v>
      </c>
      <c r="B673" s="739" t="s">
        <v>506</v>
      </c>
      <c r="C673" s="739" t="s">
        <v>2873</v>
      </c>
      <c r="D673" s="740" t="s">
        <v>3769</v>
      </c>
      <c r="E673" s="741" t="s">
        <v>2882</v>
      </c>
      <c r="F673" s="739" t="s">
        <v>2868</v>
      </c>
      <c r="G673" s="739" t="s">
        <v>3632</v>
      </c>
      <c r="H673" s="739" t="s">
        <v>507</v>
      </c>
      <c r="I673" s="739" t="s">
        <v>3633</v>
      </c>
      <c r="J673" s="739" t="s">
        <v>2501</v>
      </c>
      <c r="K673" s="739" t="s">
        <v>3634</v>
      </c>
      <c r="L673" s="742">
        <v>89.91</v>
      </c>
      <c r="M673" s="742">
        <v>89.91</v>
      </c>
      <c r="N673" s="739">
        <v>1</v>
      </c>
      <c r="O673" s="743">
        <v>1</v>
      </c>
      <c r="P673" s="742"/>
      <c r="Q673" s="744">
        <v>0</v>
      </c>
      <c r="R673" s="739"/>
      <c r="S673" s="744">
        <v>0</v>
      </c>
      <c r="T673" s="743"/>
      <c r="U673" s="738">
        <v>0</v>
      </c>
    </row>
    <row r="674" spans="1:21" ht="14.4" customHeight="1" x14ac:dyDescent="0.3">
      <c r="A674" s="737">
        <v>30</v>
      </c>
      <c r="B674" s="739" t="s">
        <v>506</v>
      </c>
      <c r="C674" s="739" t="s">
        <v>2873</v>
      </c>
      <c r="D674" s="740" t="s">
        <v>3769</v>
      </c>
      <c r="E674" s="741" t="s">
        <v>2882</v>
      </c>
      <c r="F674" s="739" t="s">
        <v>2868</v>
      </c>
      <c r="G674" s="739" t="s">
        <v>3632</v>
      </c>
      <c r="H674" s="739" t="s">
        <v>507</v>
      </c>
      <c r="I674" s="739" t="s">
        <v>2500</v>
      </c>
      <c r="J674" s="739" t="s">
        <v>2501</v>
      </c>
      <c r="K674" s="739" t="s">
        <v>3634</v>
      </c>
      <c r="L674" s="742">
        <v>89.91</v>
      </c>
      <c r="M674" s="742">
        <v>89.91</v>
      </c>
      <c r="N674" s="739">
        <v>1</v>
      </c>
      <c r="O674" s="743">
        <v>1</v>
      </c>
      <c r="P674" s="742">
        <v>89.91</v>
      </c>
      <c r="Q674" s="744">
        <v>1</v>
      </c>
      <c r="R674" s="739">
        <v>1</v>
      </c>
      <c r="S674" s="744">
        <v>1</v>
      </c>
      <c r="T674" s="743">
        <v>1</v>
      </c>
      <c r="U674" s="738">
        <v>1</v>
      </c>
    </row>
    <row r="675" spans="1:21" ht="14.4" customHeight="1" x14ac:dyDescent="0.3">
      <c r="A675" s="737">
        <v>30</v>
      </c>
      <c r="B675" s="739" t="s">
        <v>506</v>
      </c>
      <c r="C675" s="739" t="s">
        <v>2873</v>
      </c>
      <c r="D675" s="740" t="s">
        <v>3769</v>
      </c>
      <c r="E675" s="741" t="s">
        <v>2883</v>
      </c>
      <c r="F675" s="739" t="s">
        <v>2868</v>
      </c>
      <c r="G675" s="739" t="s">
        <v>3635</v>
      </c>
      <c r="H675" s="739" t="s">
        <v>507</v>
      </c>
      <c r="I675" s="739" t="s">
        <v>3636</v>
      </c>
      <c r="J675" s="739" t="s">
        <v>3637</v>
      </c>
      <c r="K675" s="739" t="s">
        <v>3638</v>
      </c>
      <c r="L675" s="742">
        <v>32.96</v>
      </c>
      <c r="M675" s="742">
        <v>98.88</v>
      </c>
      <c r="N675" s="739">
        <v>3</v>
      </c>
      <c r="O675" s="743">
        <v>2</v>
      </c>
      <c r="P675" s="742">
        <v>98.88</v>
      </c>
      <c r="Q675" s="744">
        <v>1</v>
      </c>
      <c r="R675" s="739">
        <v>3</v>
      </c>
      <c r="S675" s="744">
        <v>1</v>
      </c>
      <c r="T675" s="743">
        <v>2</v>
      </c>
      <c r="U675" s="738">
        <v>1</v>
      </c>
    </row>
    <row r="676" spans="1:21" ht="14.4" customHeight="1" x14ac:dyDescent="0.3">
      <c r="A676" s="737">
        <v>30</v>
      </c>
      <c r="B676" s="739" t="s">
        <v>506</v>
      </c>
      <c r="C676" s="739" t="s">
        <v>2873</v>
      </c>
      <c r="D676" s="740" t="s">
        <v>3769</v>
      </c>
      <c r="E676" s="741" t="s">
        <v>2883</v>
      </c>
      <c r="F676" s="739" t="s">
        <v>2868</v>
      </c>
      <c r="G676" s="739" t="s">
        <v>3010</v>
      </c>
      <c r="H676" s="739" t="s">
        <v>507</v>
      </c>
      <c r="I676" s="739" t="s">
        <v>3639</v>
      </c>
      <c r="J676" s="739" t="s">
        <v>3253</v>
      </c>
      <c r="K676" s="739" t="s">
        <v>3640</v>
      </c>
      <c r="L676" s="742">
        <v>4298.01</v>
      </c>
      <c r="M676" s="742">
        <v>4298.01</v>
      </c>
      <c r="N676" s="739">
        <v>1</v>
      </c>
      <c r="O676" s="743">
        <v>1</v>
      </c>
      <c r="P676" s="742"/>
      <c r="Q676" s="744">
        <v>0</v>
      </c>
      <c r="R676" s="739"/>
      <c r="S676" s="744">
        <v>0</v>
      </c>
      <c r="T676" s="743"/>
      <c r="U676" s="738">
        <v>0</v>
      </c>
    </row>
    <row r="677" spans="1:21" ht="14.4" customHeight="1" x14ac:dyDescent="0.3">
      <c r="A677" s="737">
        <v>30</v>
      </c>
      <c r="B677" s="739" t="s">
        <v>506</v>
      </c>
      <c r="C677" s="739" t="s">
        <v>2873</v>
      </c>
      <c r="D677" s="740" t="s">
        <v>3769</v>
      </c>
      <c r="E677" s="741" t="s">
        <v>2884</v>
      </c>
      <c r="F677" s="739" t="s">
        <v>2868</v>
      </c>
      <c r="G677" s="739" t="s">
        <v>2901</v>
      </c>
      <c r="H677" s="739" t="s">
        <v>507</v>
      </c>
      <c r="I677" s="739" t="s">
        <v>665</v>
      </c>
      <c r="J677" s="739" t="s">
        <v>2902</v>
      </c>
      <c r="K677" s="739" t="s">
        <v>2903</v>
      </c>
      <c r="L677" s="742">
        <v>36.270000000000003</v>
      </c>
      <c r="M677" s="742">
        <v>145.08000000000001</v>
      </c>
      <c r="N677" s="739">
        <v>4</v>
      </c>
      <c r="O677" s="743">
        <v>1</v>
      </c>
      <c r="P677" s="742"/>
      <c r="Q677" s="744">
        <v>0</v>
      </c>
      <c r="R677" s="739"/>
      <c r="S677" s="744">
        <v>0</v>
      </c>
      <c r="T677" s="743"/>
      <c r="U677" s="738">
        <v>0</v>
      </c>
    </row>
    <row r="678" spans="1:21" ht="14.4" customHeight="1" x14ac:dyDescent="0.3">
      <c r="A678" s="737">
        <v>30</v>
      </c>
      <c r="B678" s="739" t="s">
        <v>506</v>
      </c>
      <c r="C678" s="739" t="s">
        <v>2873</v>
      </c>
      <c r="D678" s="740" t="s">
        <v>3769</v>
      </c>
      <c r="E678" s="741" t="s">
        <v>2884</v>
      </c>
      <c r="F678" s="739" t="s">
        <v>2868</v>
      </c>
      <c r="G678" s="739" t="s">
        <v>2905</v>
      </c>
      <c r="H678" s="739" t="s">
        <v>507</v>
      </c>
      <c r="I678" s="739" t="s">
        <v>2910</v>
      </c>
      <c r="J678" s="739" t="s">
        <v>1081</v>
      </c>
      <c r="K678" s="739" t="s">
        <v>1085</v>
      </c>
      <c r="L678" s="742">
        <v>0</v>
      </c>
      <c r="M678" s="742">
        <v>0</v>
      </c>
      <c r="N678" s="739">
        <v>3</v>
      </c>
      <c r="O678" s="743">
        <v>0.5</v>
      </c>
      <c r="P678" s="742"/>
      <c r="Q678" s="744"/>
      <c r="R678" s="739"/>
      <c r="S678" s="744">
        <v>0</v>
      </c>
      <c r="T678" s="743"/>
      <c r="U678" s="738">
        <v>0</v>
      </c>
    </row>
    <row r="679" spans="1:21" ht="14.4" customHeight="1" x14ac:dyDescent="0.3">
      <c r="A679" s="737">
        <v>30</v>
      </c>
      <c r="B679" s="739" t="s">
        <v>506</v>
      </c>
      <c r="C679" s="739" t="s">
        <v>2873</v>
      </c>
      <c r="D679" s="740" t="s">
        <v>3769</v>
      </c>
      <c r="E679" s="741" t="s">
        <v>2884</v>
      </c>
      <c r="F679" s="739" t="s">
        <v>2868</v>
      </c>
      <c r="G679" s="739" t="s">
        <v>2905</v>
      </c>
      <c r="H679" s="739" t="s">
        <v>507</v>
      </c>
      <c r="I679" s="739" t="s">
        <v>3641</v>
      </c>
      <c r="J679" s="739" t="s">
        <v>3642</v>
      </c>
      <c r="K679" s="739" t="s">
        <v>1085</v>
      </c>
      <c r="L679" s="742">
        <v>31.09</v>
      </c>
      <c r="M679" s="742">
        <v>124.36</v>
      </c>
      <c r="N679" s="739">
        <v>4</v>
      </c>
      <c r="O679" s="743">
        <v>1</v>
      </c>
      <c r="P679" s="742"/>
      <c r="Q679" s="744">
        <v>0</v>
      </c>
      <c r="R679" s="739"/>
      <c r="S679" s="744">
        <v>0</v>
      </c>
      <c r="T679" s="743"/>
      <c r="U679" s="738">
        <v>0</v>
      </c>
    </row>
    <row r="680" spans="1:21" ht="14.4" customHeight="1" x14ac:dyDescent="0.3">
      <c r="A680" s="737">
        <v>30</v>
      </c>
      <c r="B680" s="739" t="s">
        <v>506</v>
      </c>
      <c r="C680" s="739" t="s">
        <v>2873</v>
      </c>
      <c r="D680" s="740" t="s">
        <v>3769</v>
      </c>
      <c r="E680" s="741" t="s">
        <v>2884</v>
      </c>
      <c r="F680" s="739" t="s">
        <v>2868</v>
      </c>
      <c r="G680" s="739" t="s">
        <v>2890</v>
      </c>
      <c r="H680" s="739" t="s">
        <v>1843</v>
      </c>
      <c r="I680" s="739" t="s">
        <v>1987</v>
      </c>
      <c r="J680" s="739" t="s">
        <v>2744</v>
      </c>
      <c r="K680" s="739" t="s">
        <v>892</v>
      </c>
      <c r="L680" s="742">
        <v>58.86</v>
      </c>
      <c r="M680" s="742">
        <v>176.57999999999998</v>
      </c>
      <c r="N680" s="739">
        <v>3</v>
      </c>
      <c r="O680" s="743">
        <v>0.5</v>
      </c>
      <c r="P680" s="742">
        <v>176.57999999999998</v>
      </c>
      <c r="Q680" s="744">
        <v>1</v>
      </c>
      <c r="R680" s="739">
        <v>3</v>
      </c>
      <c r="S680" s="744">
        <v>1</v>
      </c>
      <c r="T680" s="743">
        <v>0.5</v>
      </c>
      <c r="U680" s="738">
        <v>1</v>
      </c>
    </row>
    <row r="681" spans="1:21" ht="14.4" customHeight="1" x14ac:dyDescent="0.3">
      <c r="A681" s="737">
        <v>30</v>
      </c>
      <c r="B681" s="739" t="s">
        <v>506</v>
      </c>
      <c r="C681" s="739" t="s">
        <v>2873</v>
      </c>
      <c r="D681" s="740" t="s">
        <v>3769</v>
      </c>
      <c r="E681" s="741" t="s">
        <v>2884</v>
      </c>
      <c r="F681" s="739" t="s">
        <v>2868</v>
      </c>
      <c r="G681" s="739" t="s">
        <v>2890</v>
      </c>
      <c r="H681" s="739" t="s">
        <v>1843</v>
      </c>
      <c r="I681" s="739" t="s">
        <v>3643</v>
      </c>
      <c r="J681" s="739" t="s">
        <v>2744</v>
      </c>
      <c r="K681" s="739" t="s">
        <v>1704</v>
      </c>
      <c r="L681" s="742">
        <v>196.21</v>
      </c>
      <c r="M681" s="742">
        <v>196.21</v>
      </c>
      <c r="N681" s="739">
        <v>1</v>
      </c>
      <c r="O681" s="743">
        <v>0.5</v>
      </c>
      <c r="P681" s="742">
        <v>196.21</v>
      </c>
      <c r="Q681" s="744">
        <v>1</v>
      </c>
      <c r="R681" s="739">
        <v>1</v>
      </c>
      <c r="S681" s="744">
        <v>1</v>
      </c>
      <c r="T681" s="743">
        <v>0.5</v>
      </c>
      <c r="U681" s="738">
        <v>1</v>
      </c>
    </row>
    <row r="682" spans="1:21" ht="14.4" customHeight="1" x14ac:dyDescent="0.3">
      <c r="A682" s="737">
        <v>30</v>
      </c>
      <c r="B682" s="739" t="s">
        <v>506</v>
      </c>
      <c r="C682" s="739" t="s">
        <v>2873</v>
      </c>
      <c r="D682" s="740" t="s">
        <v>3769</v>
      </c>
      <c r="E682" s="741" t="s">
        <v>2884</v>
      </c>
      <c r="F682" s="739" t="s">
        <v>2868</v>
      </c>
      <c r="G682" s="739" t="s">
        <v>2890</v>
      </c>
      <c r="H682" s="739" t="s">
        <v>1843</v>
      </c>
      <c r="I682" s="739" t="s">
        <v>1990</v>
      </c>
      <c r="J682" s="739" t="s">
        <v>1995</v>
      </c>
      <c r="K682" s="739" t="s">
        <v>1036</v>
      </c>
      <c r="L682" s="742">
        <v>117.73</v>
      </c>
      <c r="M682" s="742">
        <v>353.19</v>
      </c>
      <c r="N682" s="739">
        <v>3</v>
      </c>
      <c r="O682" s="743">
        <v>0.5</v>
      </c>
      <c r="P682" s="742"/>
      <c r="Q682" s="744">
        <v>0</v>
      </c>
      <c r="R682" s="739"/>
      <c r="S682" s="744">
        <v>0</v>
      </c>
      <c r="T682" s="743"/>
      <c r="U682" s="738">
        <v>0</v>
      </c>
    </row>
    <row r="683" spans="1:21" ht="14.4" customHeight="1" x14ac:dyDescent="0.3">
      <c r="A683" s="737">
        <v>30</v>
      </c>
      <c r="B683" s="739" t="s">
        <v>506</v>
      </c>
      <c r="C683" s="739" t="s">
        <v>2873</v>
      </c>
      <c r="D683" s="740" t="s">
        <v>3769</v>
      </c>
      <c r="E683" s="741" t="s">
        <v>2884</v>
      </c>
      <c r="F683" s="739" t="s">
        <v>2868</v>
      </c>
      <c r="G683" s="739" t="s">
        <v>2890</v>
      </c>
      <c r="H683" s="739" t="s">
        <v>1843</v>
      </c>
      <c r="I683" s="739" t="s">
        <v>3206</v>
      </c>
      <c r="J683" s="739" t="s">
        <v>3094</v>
      </c>
      <c r="K683" s="739" t="s">
        <v>1036</v>
      </c>
      <c r="L683" s="742">
        <v>117.73</v>
      </c>
      <c r="M683" s="742">
        <v>353.19</v>
      </c>
      <c r="N683" s="739">
        <v>3</v>
      </c>
      <c r="O683" s="743">
        <v>1</v>
      </c>
      <c r="P683" s="742">
        <v>353.19</v>
      </c>
      <c r="Q683" s="744">
        <v>1</v>
      </c>
      <c r="R683" s="739">
        <v>3</v>
      </c>
      <c r="S683" s="744">
        <v>1</v>
      </c>
      <c r="T683" s="743">
        <v>1</v>
      </c>
      <c r="U683" s="738">
        <v>1</v>
      </c>
    </row>
    <row r="684" spans="1:21" ht="14.4" customHeight="1" x14ac:dyDescent="0.3">
      <c r="A684" s="737">
        <v>30</v>
      </c>
      <c r="B684" s="739" t="s">
        <v>506</v>
      </c>
      <c r="C684" s="739" t="s">
        <v>2873</v>
      </c>
      <c r="D684" s="740" t="s">
        <v>3769</v>
      </c>
      <c r="E684" s="741" t="s">
        <v>2884</v>
      </c>
      <c r="F684" s="739" t="s">
        <v>2868</v>
      </c>
      <c r="G684" s="739" t="s">
        <v>2912</v>
      </c>
      <c r="H684" s="739" t="s">
        <v>1843</v>
      </c>
      <c r="I684" s="739" t="s">
        <v>1250</v>
      </c>
      <c r="J684" s="739" t="s">
        <v>2100</v>
      </c>
      <c r="K684" s="739" t="s">
        <v>2101</v>
      </c>
      <c r="L684" s="742">
        <v>103.8</v>
      </c>
      <c r="M684" s="742">
        <v>311.39999999999998</v>
      </c>
      <c r="N684" s="739">
        <v>3</v>
      </c>
      <c r="O684" s="743">
        <v>0.5</v>
      </c>
      <c r="P684" s="742"/>
      <c r="Q684" s="744">
        <v>0</v>
      </c>
      <c r="R684" s="739"/>
      <c r="S684" s="744">
        <v>0</v>
      </c>
      <c r="T684" s="743"/>
      <c r="U684" s="738">
        <v>0</v>
      </c>
    </row>
    <row r="685" spans="1:21" ht="14.4" customHeight="1" x14ac:dyDescent="0.3">
      <c r="A685" s="737">
        <v>30</v>
      </c>
      <c r="B685" s="739" t="s">
        <v>506</v>
      </c>
      <c r="C685" s="739" t="s">
        <v>2873</v>
      </c>
      <c r="D685" s="740" t="s">
        <v>3769</v>
      </c>
      <c r="E685" s="741" t="s">
        <v>2884</v>
      </c>
      <c r="F685" s="739" t="s">
        <v>2868</v>
      </c>
      <c r="G685" s="739" t="s">
        <v>3644</v>
      </c>
      <c r="H685" s="739" t="s">
        <v>507</v>
      </c>
      <c r="I685" s="739" t="s">
        <v>3645</v>
      </c>
      <c r="J685" s="739" t="s">
        <v>3646</v>
      </c>
      <c r="K685" s="739" t="s">
        <v>3647</v>
      </c>
      <c r="L685" s="742">
        <v>0</v>
      </c>
      <c r="M685" s="742">
        <v>0</v>
      </c>
      <c r="N685" s="739">
        <v>3</v>
      </c>
      <c r="O685" s="743">
        <v>2</v>
      </c>
      <c r="P685" s="742">
        <v>0</v>
      </c>
      <c r="Q685" s="744"/>
      <c r="R685" s="739">
        <v>1</v>
      </c>
      <c r="S685" s="744">
        <v>0.33333333333333331</v>
      </c>
      <c r="T685" s="743">
        <v>1</v>
      </c>
      <c r="U685" s="738">
        <v>0.5</v>
      </c>
    </row>
    <row r="686" spans="1:21" ht="14.4" customHeight="1" x14ac:dyDescent="0.3">
      <c r="A686" s="737">
        <v>30</v>
      </c>
      <c r="B686" s="739" t="s">
        <v>506</v>
      </c>
      <c r="C686" s="739" t="s">
        <v>2873</v>
      </c>
      <c r="D686" s="740" t="s">
        <v>3769</v>
      </c>
      <c r="E686" s="741" t="s">
        <v>2884</v>
      </c>
      <c r="F686" s="739" t="s">
        <v>2868</v>
      </c>
      <c r="G686" s="739" t="s">
        <v>2914</v>
      </c>
      <c r="H686" s="739" t="s">
        <v>1843</v>
      </c>
      <c r="I686" s="739" t="s">
        <v>1908</v>
      </c>
      <c r="J686" s="739" t="s">
        <v>1909</v>
      </c>
      <c r="K686" s="739" t="s">
        <v>892</v>
      </c>
      <c r="L686" s="742">
        <v>70.23</v>
      </c>
      <c r="M686" s="742">
        <v>210.69</v>
      </c>
      <c r="N686" s="739">
        <v>3</v>
      </c>
      <c r="O686" s="743">
        <v>0.5</v>
      </c>
      <c r="P686" s="742"/>
      <c r="Q686" s="744">
        <v>0</v>
      </c>
      <c r="R686" s="739"/>
      <c r="S686" s="744">
        <v>0</v>
      </c>
      <c r="T686" s="743"/>
      <c r="U686" s="738">
        <v>0</v>
      </c>
    </row>
    <row r="687" spans="1:21" ht="14.4" customHeight="1" x14ac:dyDescent="0.3">
      <c r="A687" s="737">
        <v>30</v>
      </c>
      <c r="B687" s="739" t="s">
        <v>506</v>
      </c>
      <c r="C687" s="739" t="s">
        <v>2873</v>
      </c>
      <c r="D687" s="740" t="s">
        <v>3769</v>
      </c>
      <c r="E687" s="741" t="s">
        <v>2884</v>
      </c>
      <c r="F687" s="739" t="s">
        <v>2868</v>
      </c>
      <c r="G687" s="739" t="s">
        <v>3648</v>
      </c>
      <c r="H687" s="739" t="s">
        <v>507</v>
      </c>
      <c r="I687" s="739" t="s">
        <v>3649</v>
      </c>
      <c r="J687" s="739" t="s">
        <v>2393</v>
      </c>
      <c r="K687" s="739" t="s">
        <v>1817</v>
      </c>
      <c r="L687" s="742">
        <v>0</v>
      </c>
      <c r="M687" s="742">
        <v>0</v>
      </c>
      <c r="N687" s="739">
        <v>1</v>
      </c>
      <c r="O687" s="743">
        <v>1</v>
      </c>
      <c r="P687" s="742"/>
      <c r="Q687" s="744"/>
      <c r="R687" s="739"/>
      <c r="S687" s="744">
        <v>0</v>
      </c>
      <c r="T687" s="743"/>
      <c r="U687" s="738">
        <v>0</v>
      </c>
    </row>
    <row r="688" spans="1:21" ht="14.4" customHeight="1" x14ac:dyDescent="0.3">
      <c r="A688" s="737">
        <v>30</v>
      </c>
      <c r="B688" s="739" t="s">
        <v>506</v>
      </c>
      <c r="C688" s="739" t="s">
        <v>2873</v>
      </c>
      <c r="D688" s="740" t="s">
        <v>3769</v>
      </c>
      <c r="E688" s="741" t="s">
        <v>2884</v>
      </c>
      <c r="F688" s="739" t="s">
        <v>2868</v>
      </c>
      <c r="G688" s="739" t="s">
        <v>3650</v>
      </c>
      <c r="H688" s="739" t="s">
        <v>507</v>
      </c>
      <c r="I688" s="739" t="s">
        <v>3651</v>
      </c>
      <c r="J688" s="739" t="s">
        <v>1781</v>
      </c>
      <c r="K688" s="739" t="s">
        <v>1782</v>
      </c>
      <c r="L688" s="742">
        <v>35.11</v>
      </c>
      <c r="M688" s="742">
        <v>210.66</v>
      </c>
      <c r="N688" s="739">
        <v>6</v>
      </c>
      <c r="O688" s="743">
        <v>1.5</v>
      </c>
      <c r="P688" s="742"/>
      <c r="Q688" s="744">
        <v>0</v>
      </c>
      <c r="R688" s="739"/>
      <c r="S688" s="744">
        <v>0</v>
      </c>
      <c r="T688" s="743"/>
      <c r="U688" s="738">
        <v>0</v>
      </c>
    </row>
    <row r="689" spans="1:21" ht="14.4" customHeight="1" x14ac:dyDescent="0.3">
      <c r="A689" s="737">
        <v>30</v>
      </c>
      <c r="B689" s="739" t="s">
        <v>506</v>
      </c>
      <c r="C689" s="739" t="s">
        <v>2873</v>
      </c>
      <c r="D689" s="740" t="s">
        <v>3769</v>
      </c>
      <c r="E689" s="741" t="s">
        <v>2884</v>
      </c>
      <c r="F689" s="739" t="s">
        <v>2868</v>
      </c>
      <c r="G689" s="739" t="s">
        <v>3652</v>
      </c>
      <c r="H689" s="739" t="s">
        <v>507</v>
      </c>
      <c r="I689" s="739" t="s">
        <v>3653</v>
      </c>
      <c r="J689" s="739" t="s">
        <v>3654</v>
      </c>
      <c r="K689" s="739" t="s">
        <v>3655</v>
      </c>
      <c r="L689" s="742">
        <v>0</v>
      </c>
      <c r="M689" s="742">
        <v>0</v>
      </c>
      <c r="N689" s="739">
        <v>1</v>
      </c>
      <c r="O689" s="743">
        <v>0.5</v>
      </c>
      <c r="P689" s="742"/>
      <c r="Q689" s="744"/>
      <c r="R689" s="739"/>
      <c r="S689" s="744">
        <v>0</v>
      </c>
      <c r="T689" s="743"/>
      <c r="U689" s="738">
        <v>0</v>
      </c>
    </row>
    <row r="690" spans="1:21" ht="14.4" customHeight="1" x14ac:dyDescent="0.3">
      <c r="A690" s="737">
        <v>30</v>
      </c>
      <c r="B690" s="739" t="s">
        <v>506</v>
      </c>
      <c r="C690" s="739" t="s">
        <v>2873</v>
      </c>
      <c r="D690" s="740" t="s">
        <v>3769</v>
      </c>
      <c r="E690" s="741" t="s">
        <v>2884</v>
      </c>
      <c r="F690" s="739" t="s">
        <v>2868</v>
      </c>
      <c r="G690" s="739" t="s">
        <v>3104</v>
      </c>
      <c r="H690" s="739" t="s">
        <v>1843</v>
      </c>
      <c r="I690" s="739" t="s">
        <v>2165</v>
      </c>
      <c r="J690" s="739" t="s">
        <v>2166</v>
      </c>
      <c r="K690" s="739" t="s">
        <v>1036</v>
      </c>
      <c r="L690" s="742">
        <v>132</v>
      </c>
      <c r="M690" s="742">
        <v>396</v>
      </c>
      <c r="N690" s="739">
        <v>3</v>
      </c>
      <c r="O690" s="743">
        <v>0.5</v>
      </c>
      <c r="P690" s="742"/>
      <c r="Q690" s="744">
        <v>0</v>
      </c>
      <c r="R690" s="739"/>
      <c r="S690" s="744">
        <v>0</v>
      </c>
      <c r="T690" s="743"/>
      <c r="U690" s="738">
        <v>0</v>
      </c>
    </row>
    <row r="691" spans="1:21" ht="14.4" customHeight="1" x14ac:dyDescent="0.3">
      <c r="A691" s="737">
        <v>30</v>
      </c>
      <c r="B691" s="739" t="s">
        <v>506</v>
      </c>
      <c r="C691" s="739" t="s">
        <v>2873</v>
      </c>
      <c r="D691" s="740" t="s">
        <v>3769</v>
      </c>
      <c r="E691" s="741" t="s">
        <v>2884</v>
      </c>
      <c r="F691" s="739" t="s">
        <v>2868</v>
      </c>
      <c r="G691" s="739" t="s">
        <v>3452</v>
      </c>
      <c r="H691" s="739" t="s">
        <v>507</v>
      </c>
      <c r="I691" s="739" t="s">
        <v>3656</v>
      </c>
      <c r="J691" s="739" t="s">
        <v>3657</v>
      </c>
      <c r="K691" s="739" t="s">
        <v>3658</v>
      </c>
      <c r="L691" s="742">
        <v>24.35</v>
      </c>
      <c r="M691" s="742">
        <v>48.7</v>
      </c>
      <c r="N691" s="739">
        <v>2</v>
      </c>
      <c r="O691" s="743">
        <v>1</v>
      </c>
      <c r="P691" s="742">
        <v>48.7</v>
      </c>
      <c r="Q691" s="744">
        <v>1</v>
      </c>
      <c r="R691" s="739">
        <v>2</v>
      </c>
      <c r="S691" s="744">
        <v>1</v>
      </c>
      <c r="T691" s="743">
        <v>1</v>
      </c>
      <c r="U691" s="738">
        <v>1</v>
      </c>
    </row>
    <row r="692" spans="1:21" ht="14.4" customHeight="1" x14ac:dyDescent="0.3">
      <c r="A692" s="737">
        <v>30</v>
      </c>
      <c r="B692" s="739" t="s">
        <v>506</v>
      </c>
      <c r="C692" s="739" t="s">
        <v>2873</v>
      </c>
      <c r="D692" s="740" t="s">
        <v>3769</v>
      </c>
      <c r="E692" s="741" t="s">
        <v>2884</v>
      </c>
      <c r="F692" s="739" t="s">
        <v>2868</v>
      </c>
      <c r="G692" s="739" t="s">
        <v>3452</v>
      </c>
      <c r="H692" s="739" t="s">
        <v>507</v>
      </c>
      <c r="I692" s="739" t="s">
        <v>3659</v>
      </c>
      <c r="J692" s="739" t="s">
        <v>3660</v>
      </c>
      <c r="K692" s="739" t="s">
        <v>3661</v>
      </c>
      <c r="L692" s="742">
        <v>73.069999999999993</v>
      </c>
      <c r="M692" s="742">
        <v>292.27999999999997</v>
      </c>
      <c r="N692" s="739">
        <v>4</v>
      </c>
      <c r="O692" s="743">
        <v>1.5</v>
      </c>
      <c r="P692" s="742">
        <v>146.13999999999999</v>
      </c>
      <c r="Q692" s="744">
        <v>0.5</v>
      </c>
      <c r="R692" s="739">
        <v>2</v>
      </c>
      <c r="S692" s="744">
        <v>0.5</v>
      </c>
      <c r="T692" s="743">
        <v>0.5</v>
      </c>
      <c r="U692" s="738">
        <v>0.33333333333333331</v>
      </c>
    </row>
    <row r="693" spans="1:21" ht="14.4" customHeight="1" x14ac:dyDescent="0.3">
      <c r="A693" s="737">
        <v>30</v>
      </c>
      <c r="B693" s="739" t="s">
        <v>506</v>
      </c>
      <c r="C693" s="739" t="s">
        <v>2873</v>
      </c>
      <c r="D693" s="740" t="s">
        <v>3769</v>
      </c>
      <c r="E693" s="741" t="s">
        <v>2884</v>
      </c>
      <c r="F693" s="739" t="s">
        <v>2868</v>
      </c>
      <c r="G693" s="739" t="s">
        <v>3662</v>
      </c>
      <c r="H693" s="739" t="s">
        <v>507</v>
      </c>
      <c r="I693" s="739" t="s">
        <v>1415</v>
      </c>
      <c r="J693" s="739" t="s">
        <v>1416</v>
      </c>
      <c r="K693" s="739" t="s">
        <v>892</v>
      </c>
      <c r="L693" s="742">
        <v>0</v>
      </c>
      <c r="M693" s="742">
        <v>0</v>
      </c>
      <c r="N693" s="739">
        <v>10</v>
      </c>
      <c r="O693" s="743">
        <v>3</v>
      </c>
      <c r="P693" s="742">
        <v>0</v>
      </c>
      <c r="Q693" s="744"/>
      <c r="R693" s="739">
        <v>10</v>
      </c>
      <c r="S693" s="744">
        <v>1</v>
      </c>
      <c r="T693" s="743">
        <v>3</v>
      </c>
      <c r="U693" s="738">
        <v>1</v>
      </c>
    </row>
    <row r="694" spans="1:21" ht="14.4" customHeight="1" x14ac:dyDescent="0.3">
      <c r="A694" s="737">
        <v>30</v>
      </c>
      <c r="B694" s="739" t="s">
        <v>506</v>
      </c>
      <c r="C694" s="739" t="s">
        <v>2873</v>
      </c>
      <c r="D694" s="740" t="s">
        <v>3769</v>
      </c>
      <c r="E694" s="741" t="s">
        <v>2884</v>
      </c>
      <c r="F694" s="739" t="s">
        <v>2868</v>
      </c>
      <c r="G694" s="739" t="s">
        <v>3106</v>
      </c>
      <c r="H694" s="739" t="s">
        <v>507</v>
      </c>
      <c r="I694" s="739" t="s">
        <v>3663</v>
      </c>
      <c r="J694" s="739" t="s">
        <v>3664</v>
      </c>
      <c r="K694" s="739" t="s">
        <v>1377</v>
      </c>
      <c r="L694" s="742">
        <v>0</v>
      </c>
      <c r="M694" s="742">
        <v>0</v>
      </c>
      <c r="N694" s="739">
        <v>2</v>
      </c>
      <c r="O694" s="743">
        <v>1</v>
      </c>
      <c r="P694" s="742">
        <v>0</v>
      </c>
      <c r="Q694" s="744"/>
      <c r="R694" s="739">
        <v>2</v>
      </c>
      <c r="S694" s="744">
        <v>1</v>
      </c>
      <c r="T694" s="743">
        <v>1</v>
      </c>
      <c r="U694" s="738">
        <v>1</v>
      </c>
    </row>
    <row r="695" spans="1:21" ht="14.4" customHeight="1" x14ac:dyDescent="0.3">
      <c r="A695" s="737">
        <v>30</v>
      </c>
      <c r="B695" s="739" t="s">
        <v>506</v>
      </c>
      <c r="C695" s="739" t="s">
        <v>2873</v>
      </c>
      <c r="D695" s="740" t="s">
        <v>3769</v>
      </c>
      <c r="E695" s="741" t="s">
        <v>2884</v>
      </c>
      <c r="F695" s="739" t="s">
        <v>2868</v>
      </c>
      <c r="G695" s="739" t="s">
        <v>3475</v>
      </c>
      <c r="H695" s="739" t="s">
        <v>1843</v>
      </c>
      <c r="I695" s="739" t="s">
        <v>1936</v>
      </c>
      <c r="J695" s="739" t="s">
        <v>1937</v>
      </c>
      <c r="K695" s="739" t="s">
        <v>1938</v>
      </c>
      <c r="L695" s="742">
        <v>185.34</v>
      </c>
      <c r="M695" s="742">
        <v>556.02</v>
      </c>
      <c r="N695" s="739">
        <v>3</v>
      </c>
      <c r="O695" s="743">
        <v>0.5</v>
      </c>
      <c r="P695" s="742"/>
      <c r="Q695" s="744">
        <v>0</v>
      </c>
      <c r="R695" s="739"/>
      <c r="S695" s="744">
        <v>0</v>
      </c>
      <c r="T695" s="743"/>
      <c r="U695" s="738">
        <v>0</v>
      </c>
    </row>
    <row r="696" spans="1:21" ht="14.4" customHeight="1" x14ac:dyDescent="0.3">
      <c r="A696" s="737">
        <v>30</v>
      </c>
      <c r="B696" s="739" t="s">
        <v>506</v>
      </c>
      <c r="C696" s="739" t="s">
        <v>2873</v>
      </c>
      <c r="D696" s="740" t="s">
        <v>3769</v>
      </c>
      <c r="E696" s="741" t="s">
        <v>2884</v>
      </c>
      <c r="F696" s="739" t="s">
        <v>2868</v>
      </c>
      <c r="G696" s="739" t="s">
        <v>3665</v>
      </c>
      <c r="H696" s="739" t="s">
        <v>507</v>
      </c>
      <c r="I696" s="739" t="s">
        <v>3666</v>
      </c>
      <c r="J696" s="739" t="s">
        <v>728</v>
      </c>
      <c r="K696" s="739" t="s">
        <v>3667</v>
      </c>
      <c r="L696" s="742">
        <v>0</v>
      </c>
      <c r="M696" s="742">
        <v>0</v>
      </c>
      <c r="N696" s="739">
        <v>6</v>
      </c>
      <c r="O696" s="743">
        <v>1.5</v>
      </c>
      <c r="P696" s="742"/>
      <c r="Q696" s="744"/>
      <c r="R696" s="739"/>
      <c r="S696" s="744">
        <v>0</v>
      </c>
      <c r="T696" s="743"/>
      <c r="U696" s="738">
        <v>0</v>
      </c>
    </row>
    <row r="697" spans="1:21" ht="14.4" customHeight="1" x14ac:dyDescent="0.3">
      <c r="A697" s="737">
        <v>30</v>
      </c>
      <c r="B697" s="739" t="s">
        <v>506</v>
      </c>
      <c r="C697" s="739" t="s">
        <v>2873</v>
      </c>
      <c r="D697" s="740" t="s">
        <v>3769</v>
      </c>
      <c r="E697" s="741" t="s">
        <v>2884</v>
      </c>
      <c r="F697" s="739" t="s">
        <v>2868</v>
      </c>
      <c r="G697" s="739" t="s">
        <v>3339</v>
      </c>
      <c r="H697" s="739" t="s">
        <v>507</v>
      </c>
      <c r="I697" s="739" t="s">
        <v>887</v>
      </c>
      <c r="J697" s="739" t="s">
        <v>888</v>
      </c>
      <c r="K697" s="739" t="s">
        <v>3340</v>
      </c>
      <c r="L697" s="742">
        <v>107.27</v>
      </c>
      <c r="M697" s="742">
        <v>1716.32</v>
      </c>
      <c r="N697" s="739">
        <v>16</v>
      </c>
      <c r="O697" s="743">
        <v>3</v>
      </c>
      <c r="P697" s="742"/>
      <c r="Q697" s="744">
        <v>0</v>
      </c>
      <c r="R697" s="739"/>
      <c r="S697" s="744">
        <v>0</v>
      </c>
      <c r="T697" s="743"/>
      <c r="U697" s="738">
        <v>0</v>
      </c>
    </row>
    <row r="698" spans="1:21" ht="14.4" customHeight="1" x14ac:dyDescent="0.3">
      <c r="A698" s="737">
        <v>30</v>
      </c>
      <c r="B698" s="739" t="s">
        <v>506</v>
      </c>
      <c r="C698" s="739" t="s">
        <v>2873</v>
      </c>
      <c r="D698" s="740" t="s">
        <v>3769</v>
      </c>
      <c r="E698" s="741" t="s">
        <v>2884</v>
      </c>
      <c r="F698" s="739" t="s">
        <v>2868</v>
      </c>
      <c r="G698" s="739" t="s">
        <v>3115</v>
      </c>
      <c r="H698" s="739" t="s">
        <v>507</v>
      </c>
      <c r="I698" s="739" t="s">
        <v>970</v>
      </c>
      <c r="J698" s="739" t="s">
        <v>971</v>
      </c>
      <c r="K698" s="739" t="s">
        <v>972</v>
      </c>
      <c r="L698" s="742">
        <v>50.64</v>
      </c>
      <c r="M698" s="742">
        <v>303.84000000000003</v>
      </c>
      <c r="N698" s="739">
        <v>6</v>
      </c>
      <c r="O698" s="743">
        <v>1</v>
      </c>
      <c r="P698" s="742"/>
      <c r="Q698" s="744">
        <v>0</v>
      </c>
      <c r="R698" s="739"/>
      <c r="S698" s="744">
        <v>0</v>
      </c>
      <c r="T698" s="743"/>
      <c r="U698" s="738">
        <v>0</v>
      </c>
    </row>
    <row r="699" spans="1:21" ht="14.4" customHeight="1" x14ac:dyDescent="0.3">
      <c r="A699" s="737">
        <v>30</v>
      </c>
      <c r="B699" s="739" t="s">
        <v>506</v>
      </c>
      <c r="C699" s="739" t="s">
        <v>2873</v>
      </c>
      <c r="D699" s="740" t="s">
        <v>3769</v>
      </c>
      <c r="E699" s="741" t="s">
        <v>2884</v>
      </c>
      <c r="F699" s="739" t="s">
        <v>2868</v>
      </c>
      <c r="G699" s="739" t="s">
        <v>2950</v>
      </c>
      <c r="H699" s="739" t="s">
        <v>507</v>
      </c>
      <c r="I699" s="739" t="s">
        <v>1445</v>
      </c>
      <c r="J699" s="739" t="s">
        <v>1446</v>
      </c>
      <c r="K699" s="739" t="s">
        <v>2813</v>
      </c>
      <c r="L699" s="742">
        <v>34.6</v>
      </c>
      <c r="M699" s="742">
        <v>173</v>
      </c>
      <c r="N699" s="739">
        <v>5</v>
      </c>
      <c r="O699" s="743">
        <v>3</v>
      </c>
      <c r="P699" s="742"/>
      <c r="Q699" s="744">
        <v>0</v>
      </c>
      <c r="R699" s="739"/>
      <c r="S699" s="744">
        <v>0</v>
      </c>
      <c r="T699" s="743"/>
      <c r="U699" s="738">
        <v>0</v>
      </c>
    </row>
    <row r="700" spans="1:21" ht="14.4" customHeight="1" x14ac:dyDescent="0.3">
      <c r="A700" s="737">
        <v>30</v>
      </c>
      <c r="B700" s="739" t="s">
        <v>506</v>
      </c>
      <c r="C700" s="739" t="s">
        <v>2873</v>
      </c>
      <c r="D700" s="740" t="s">
        <v>3769</v>
      </c>
      <c r="E700" s="741" t="s">
        <v>2884</v>
      </c>
      <c r="F700" s="739" t="s">
        <v>2868</v>
      </c>
      <c r="G700" s="739" t="s">
        <v>3632</v>
      </c>
      <c r="H700" s="739" t="s">
        <v>507</v>
      </c>
      <c r="I700" s="739" t="s">
        <v>3633</v>
      </c>
      <c r="J700" s="739" t="s">
        <v>2501</v>
      </c>
      <c r="K700" s="739" t="s">
        <v>3634</v>
      </c>
      <c r="L700" s="742">
        <v>89.91</v>
      </c>
      <c r="M700" s="742">
        <v>89.91</v>
      </c>
      <c r="N700" s="739">
        <v>1</v>
      </c>
      <c r="O700" s="743">
        <v>1</v>
      </c>
      <c r="P700" s="742">
        <v>89.91</v>
      </c>
      <c r="Q700" s="744">
        <v>1</v>
      </c>
      <c r="R700" s="739">
        <v>1</v>
      </c>
      <c r="S700" s="744">
        <v>1</v>
      </c>
      <c r="T700" s="743">
        <v>1</v>
      </c>
      <c r="U700" s="738">
        <v>1</v>
      </c>
    </row>
    <row r="701" spans="1:21" ht="14.4" customHeight="1" x14ac:dyDescent="0.3">
      <c r="A701" s="737">
        <v>30</v>
      </c>
      <c r="B701" s="739" t="s">
        <v>506</v>
      </c>
      <c r="C701" s="739" t="s">
        <v>2873</v>
      </c>
      <c r="D701" s="740" t="s">
        <v>3769</v>
      </c>
      <c r="E701" s="741" t="s">
        <v>2884</v>
      </c>
      <c r="F701" s="739" t="s">
        <v>2868</v>
      </c>
      <c r="G701" s="739" t="s">
        <v>3668</v>
      </c>
      <c r="H701" s="739" t="s">
        <v>507</v>
      </c>
      <c r="I701" s="739" t="s">
        <v>3669</v>
      </c>
      <c r="J701" s="739" t="s">
        <v>1816</v>
      </c>
      <c r="K701" s="739" t="s">
        <v>1817</v>
      </c>
      <c r="L701" s="742">
        <v>98.75</v>
      </c>
      <c r="M701" s="742">
        <v>296.25</v>
      </c>
      <c r="N701" s="739">
        <v>3</v>
      </c>
      <c r="O701" s="743">
        <v>1</v>
      </c>
      <c r="P701" s="742"/>
      <c r="Q701" s="744">
        <v>0</v>
      </c>
      <c r="R701" s="739"/>
      <c r="S701" s="744">
        <v>0</v>
      </c>
      <c r="T701" s="743"/>
      <c r="U701" s="738">
        <v>0</v>
      </c>
    </row>
    <row r="702" spans="1:21" ht="14.4" customHeight="1" x14ac:dyDescent="0.3">
      <c r="A702" s="737">
        <v>30</v>
      </c>
      <c r="B702" s="739" t="s">
        <v>506</v>
      </c>
      <c r="C702" s="739" t="s">
        <v>2873</v>
      </c>
      <c r="D702" s="740" t="s">
        <v>3769</v>
      </c>
      <c r="E702" s="741" t="s">
        <v>2884</v>
      </c>
      <c r="F702" s="739" t="s">
        <v>2868</v>
      </c>
      <c r="G702" s="739" t="s">
        <v>3670</v>
      </c>
      <c r="H702" s="739" t="s">
        <v>507</v>
      </c>
      <c r="I702" s="739" t="s">
        <v>3671</v>
      </c>
      <c r="J702" s="739" t="s">
        <v>3672</v>
      </c>
      <c r="K702" s="739" t="s">
        <v>540</v>
      </c>
      <c r="L702" s="742">
        <v>0</v>
      </c>
      <c r="M702" s="742">
        <v>0</v>
      </c>
      <c r="N702" s="739">
        <v>1</v>
      </c>
      <c r="O702" s="743">
        <v>1</v>
      </c>
      <c r="P702" s="742"/>
      <c r="Q702" s="744"/>
      <c r="R702" s="739"/>
      <c r="S702" s="744">
        <v>0</v>
      </c>
      <c r="T702" s="743"/>
      <c r="U702" s="738">
        <v>0</v>
      </c>
    </row>
    <row r="703" spans="1:21" ht="14.4" customHeight="1" x14ac:dyDescent="0.3">
      <c r="A703" s="737">
        <v>30</v>
      </c>
      <c r="B703" s="739" t="s">
        <v>506</v>
      </c>
      <c r="C703" s="739" t="s">
        <v>2873</v>
      </c>
      <c r="D703" s="740" t="s">
        <v>3769</v>
      </c>
      <c r="E703" s="741" t="s">
        <v>2884</v>
      </c>
      <c r="F703" s="739" t="s">
        <v>2868</v>
      </c>
      <c r="G703" s="739" t="s">
        <v>2895</v>
      </c>
      <c r="H703" s="739" t="s">
        <v>1843</v>
      </c>
      <c r="I703" s="739" t="s">
        <v>2225</v>
      </c>
      <c r="J703" s="739" t="s">
        <v>2226</v>
      </c>
      <c r="K703" s="739" t="s">
        <v>2227</v>
      </c>
      <c r="L703" s="742">
        <v>93.43</v>
      </c>
      <c r="M703" s="742">
        <v>280.29000000000002</v>
      </c>
      <c r="N703" s="739">
        <v>3</v>
      </c>
      <c r="O703" s="743">
        <v>0.5</v>
      </c>
      <c r="P703" s="742"/>
      <c r="Q703" s="744">
        <v>0</v>
      </c>
      <c r="R703" s="739"/>
      <c r="S703" s="744">
        <v>0</v>
      </c>
      <c r="T703" s="743"/>
      <c r="U703" s="738">
        <v>0</v>
      </c>
    </row>
    <row r="704" spans="1:21" ht="14.4" customHeight="1" x14ac:dyDescent="0.3">
      <c r="A704" s="737">
        <v>30</v>
      </c>
      <c r="B704" s="739" t="s">
        <v>506</v>
      </c>
      <c r="C704" s="739" t="s">
        <v>2873</v>
      </c>
      <c r="D704" s="740" t="s">
        <v>3769</v>
      </c>
      <c r="E704" s="741" t="s">
        <v>2884</v>
      </c>
      <c r="F704" s="739" t="s">
        <v>2868</v>
      </c>
      <c r="G704" s="739" t="s">
        <v>3505</v>
      </c>
      <c r="H704" s="739" t="s">
        <v>507</v>
      </c>
      <c r="I704" s="739" t="s">
        <v>3673</v>
      </c>
      <c r="J704" s="739" t="s">
        <v>3674</v>
      </c>
      <c r="K704" s="739" t="s">
        <v>3675</v>
      </c>
      <c r="L704" s="742">
        <v>0</v>
      </c>
      <c r="M704" s="742">
        <v>0</v>
      </c>
      <c r="N704" s="739">
        <v>4</v>
      </c>
      <c r="O704" s="743">
        <v>2</v>
      </c>
      <c r="P704" s="742">
        <v>0</v>
      </c>
      <c r="Q704" s="744"/>
      <c r="R704" s="739">
        <v>2</v>
      </c>
      <c r="S704" s="744">
        <v>0.5</v>
      </c>
      <c r="T704" s="743">
        <v>1</v>
      </c>
      <c r="U704" s="738">
        <v>0.5</v>
      </c>
    </row>
    <row r="705" spans="1:21" ht="14.4" customHeight="1" x14ac:dyDescent="0.3">
      <c r="A705" s="737">
        <v>30</v>
      </c>
      <c r="B705" s="739" t="s">
        <v>506</v>
      </c>
      <c r="C705" s="739" t="s">
        <v>2873</v>
      </c>
      <c r="D705" s="740" t="s">
        <v>3769</v>
      </c>
      <c r="E705" s="741" t="s">
        <v>2884</v>
      </c>
      <c r="F705" s="739" t="s">
        <v>2868</v>
      </c>
      <c r="G705" s="739" t="s">
        <v>3676</v>
      </c>
      <c r="H705" s="739" t="s">
        <v>507</v>
      </c>
      <c r="I705" s="739" t="s">
        <v>3677</v>
      </c>
      <c r="J705" s="739" t="s">
        <v>3081</v>
      </c>
      <c r="K705" s="739"/>
      <c r="L705" s="742">
        <v>0</v>
      </c>
      <c r="M705" s="742">
        <v>0</v>
      </c>
      <c r="N705" s="739">
        <v>3</v>
      </c>
      <c r="O705" s="743">
        <v>0.5</v>
      </c>
      <c r="P705" s="742"/>
      <c r="Q705" s="744"/>
      <c r="R705" s="739"/>
      <c r="S705" s="744">
        <v>0</v>
      </c>
      <c r="T705" s="743"/>
      <c r="U705" s="738">
        <v>0</v>
      </c>
    </row>
    <row r="706" spans="1:21" ht="14.4" customHeight="1" x14ac:dyDescent="0.3">
      <c r="A706" s="737">
        <v>30</v>
      </c>
      <c r="B706" s="739" t="s">
        <v>506</v>
      </c>
      <c r="C706" s="739" t="s">
        <v>2873</v>
      </c>
      <c r="D706" s="740" t="s">
        <v>3769</v>
      </c>
      <c r="E706" s="741" t="s">
        <v>2884</v>
      </c>
      <c r="F706" s="739" t="s">
        <v>2868</v>
      </c>
      <c r="G706" s="739" t="s">
        <v>3676</v>
      </c>
      <c r="H706" s="739" t="s">
        <v>507</v>
      </c>
      <c r="I706" s="739" t="s">
        <v>3678</v>
      </c>
      <c r="J706" s="739" t="s">
        <v>3081</v>
      </c>
      <c r="K706" s="739"/>
      <c r="L706" s="742">
        <v>0</v>
      </c>
      <c r="M706" s="742">
        <v>0</v>
      </c>
      <c r="N706" s="739">
        <v>3</v>
      </c>
      <c r="O706" s="743">
        <v>0.5</v>
      </c>
      <c r="P706" s="742"/>
      <c r="Q706" s="744"/>
      <c r="R706" s="739"/>
      <c r="S706" s="744">
        <v>0</v>
      </c>
      <c r="T706" s="743"/>
      <c r="U706" s="738">
        <v>0</v>
      </c>
    </row>
    <row r="707" spans="1:21" ht="14.4" customHeight="1" x14ac:dyDescent="0.3">
      <c r="A707" s="737">
        <v>30</v>
      </c>
      <c r="B707" s="739" t="s">
        <v>506</v>
      </c>
      <c r="C707" s="739" t="s">
        <v>2873</v>
      </c>
      <c r="D707" s="740" t="s">
        <v>3769</v>
      </c>
      <c r="E707" s="741" t="s">
        <v>2884</v>
      </c>
      <c r="F707" s="739" t="s">
        <v>2868</v>
      </c>
      <c r="G707" s="739" t="s">
        <v>2974</v>
      </c>
      <c r="H707" s="739" t="s">
        <v>507</v>
      </c>
      <c r="I707" s="739" t="s">
        <v>2975</v>
      </c>
      <c r="J707" s="739" t="s">
        <v>2976</v>
      </c>
      <c r="K707" s="739" t="s">
        <v>563</v>
      </c>
      <c r="L707" s="742">
        <v>0</v>
      </c>
      <c r="M707" s="742">
        <v>0</v>
      </c>
      <c r="N707" s="739">
        <v>9</v>
      </c>
      <c r="O707" s="743">
        <v>2</v>
      </c>
      <c r="P707" s="742"/>
      <c r="Q707" s="744"/>
      <c r="R707" s="739"/>
      <c r="S707" s="744">
        <v>0</v>
      </c>
      <c r="T707" s="743"/>
      <c r="U707" s="738">
        <v>0</v>
      </c>
    </row>
    <row r="708" spans="1:21" ht="14.4" customHeight="1" x14ac:dyDescent="0.3">
      <c r="A708" s="737">
        <v>30</v>
      </c>
      <c r="B708" s="739" t="s">
        <v>506</v>
      </c>
      <c r="C708" s="739" t="s">
        <v>2873</v>
      </c>
      <c r="D708" s="740" t="s">
        <v>3769</v>
      </c>
      <c r="E708" s="741" t="s">
        <v>2884</v>
      </c>
      <c r="F708" s="739" t="s">
        <v>2868</v>
      </c>
      <c r="G708" s="739" t="s">
        <v>2974</v>
      </c>
      <c r="H708" s="739" t="s">
        <v>507</v>
      </c>
      <c r="I708" s="739" t="s">
        <v>3131</v>
      </c>
      <c r="J708" s="739" t="s">
        <v>1070</v>
      </c>
      <c r="K708" s="739" t="s">
        <v>3118</v>
      </c>
      <c r="L708" s="742">
        <v>26.37</v>
      </c>
      <c r="M708" s="742">
        <v>52.74</v>
      </c>
      <c r="N708" s="739">
        <v>2</v>
      </c>
      <c r="O708" s="743">
        <v>0.5</v>
      </c>
      <c r="P708" s="742"/>
      <c r="Q708" s="744">
        <v>0</v>
      </c>
      <c r="R708" s="739"/>
      <c r="S708" s="744">
        <v>0</v>
      </c>
      <c r="T708" s="743"/>
      <c r="U708" s="738">
        <v>0</v>
      </c>
    </row>
    <row r="709" spans="1:21" ht="14.4" customHeight="1" x14ac:dyDescent="0.3">
      <c r="A709" s="737">
        <v>30</v>
      </c>
      <c r="B709" s="739" t="s">
        <v>506</v>
      </c>
      <c r="C709" s="739" t="s">
        <v>2873</v>
      </c>
      <c r="D709" s="740" t="s">
        <v>3769</v>
      </c>
      <c r="E709" s="741" t="s">
        <v>2884</v>
      </c>
      <c r="F709" s="739" t="s">
        <v>2868</v>
      </c>
      <c r="G709" s="739" t="s">
        <v>2974</v>
      </c>
      <c r="H709" s="739" t="s">
        <v>507</v>
      </c>
      <c r="I709" s="739" t="s">
        <v>1182</v>
      </c>
      <c r="J709" s="739" t="s">
        <v>880</v>
      </c>
      <c r="K709" s="739" t="s">
        <v>1183</v>
      </c>
      <c r="L709" s="742">
        <v>0</v>
      </c>
      <c r="M709" s="742">
        <v>0</v>
      </c>
      <c r="N709" s="739">
        <v>3</v>
      </c>
      <c r="O709" s="743">
        <v>1</v>
      </c>
      <c r="P709" s="742"/>
      <c r="Q709" s="744"/>
      <c r="R709" s="739"/>
      <c r="S709" s="744">
        <v>0</v>
      </c>
      <c r="T709" s="743"/>
      <c r="U709" s="738">
        <v>0</v>
      </c>
    </row>
    <row r="710" spans="1:21" ht="14.4" customHeight="1" x14ac:dyDescent="0.3">
      <c r="A710" s="737">
        <v>30</v>
      </c>
      <c r="B710" s="739" t="s">
        <v>506</v>
      </c>
      <c r="C710" s="739" t="s">
        <v>2873</v>
      </c>
      <c r="D710" s="740" t="s">
        <v>3769</v>
      </c>
      <c r="E710" s="741" t="s">
        <v>2884</v>
      </c>
      <c r="F710" s="739" t="s">
        <v>2868</v>
      </c>
      <c r="G710" s="739" t="s">
        <v>2980</v>
      </c>
      <c r="H710" s="739" t="s">
        <v>507</v>
      </c>
      <c r="I710" s="739" t="s">
        <v>894</v>
      </c>
      <c r="J710" s="739" t="s">
        <v>2981</v>
      </c>
      <c r="K710" s="739" t="s">
        <v>2982</v>
      </c>
      <c r="L710" s="742">
        <v>88.76</v>
      </c>
      <c r="M710" s="742">
        <v>177.52</v>
      </c>
      <c r="N710" s="739">
        <v>2</v>
      </c>
      <c r="O710" s="743">
        <v>1</v>
      </c>
      <c r="P710" s="742"/>
      <c r="Q710" s="744">
        <v>0</v>
      </c>
      <c r="R710" s="739"/>
      <c r="S710" s="744">
        <v>0</v>
      </c>
      <c r="T710" s="743"/>
      <c r="U710" s="738">
        <v>0</v>
      </c>
    </row>
    <row r="711" spans="1:21" ht="14.4" customHeight="1" x14ac:dyDescent="0.3">
      <c r="A711" s="737">
        <v>30</v>
      </c>
      <c r="B711" s="739" t="s">
        <v>506</v>
      </c>
      <c r="C711" s="739" t="s">
        <v>2873</v>
      </c>
      <c r="D711" s="740" t="s">
        <v>3769</v>
      </c>
      <c r="E711" s="741" t="s">
        <v>2884</v>
      </c>
      <c r="F711" s="739" t="s">
        <v>2868</v>
      </c>
      <c r="G711" s="739" t="s">
        <v>2985</v>
      </c>
      <c r="H711" s="739" t="s">
        <v>507</v>
      </c>
      <c r="I711" s="739" t="s">
        <v>890</v>
      </c>
      <c r="J711" s="739" t="s">
        <v>891</v>
      </c>
      <c r="K711" s="739" t="s">
        <v>892</v>
      </c>
      <c r="L711" s="742">
        <v>31.09</v>
      </c>
      <c r="M711" s="742">
        <v>93.27</v>
      </c>
      <c r="N711" s="739">
        <v>3</v>
      </c>
      <c r="O711" s="743">
        <v>1</v>
      </c>
      <c r="P711" s="742"/>
      <c r="Q711" s="744">
        <v>0</v>
      </c>
      <c r="R711" s="739"/>
      <c r="S711" s="744">
        <v>0</v>
      </c>
      <c r="T711" s="743"/>
      <c r="U711" s="738">
        <v>0</v>
      </c>
    </row>
    <row r="712" spans="1:21" ht="14.4" customHeight="1" x14ac:dyDescent="0.3">
      <c r="A712" s="737">
        <v>30</v>
      </c>
      <c r="B712" s="739" t="s">
        <v>506</v>
      </c>
      <c r="C712" s="739" t="s">
        <v>2873</v>
      </c>
      <c r="D712" s="740" t="s">
        <v>3769</v>
      </c>
      <c r="E712" s="741" t="s">
        <v>2884</v>
      </c>
      <c r="F712" s="739" t="s">
        <v>2868</v>
      </c>
      <c r="G712" s="739" t="s">
        <v>3679</v>
      </c>
      <c r="H712" s="739" t="s">
        <v>1843</v>
      </c>
      <c r="I712" s="739" t="s">
        <v>2023</v>
      </c>
      <c r="J712" s="739" t="s">
        <v>2024</v>
      </c>
      <c r="K712" s="739" t="s">
        <v>1377</v>
      </c>
      <c r="L712" s="742">
        <v>69.16</v>
      </c>
      <c r="M712" s="742">
        <v>207.48</v>
      </c>
      <c r="N712" s="739">
        <v>3</v>
      </c>
      <c r="O712" s="743">
        <v>1</v>
      </c>
      <c r="P712" s="742">
        <v>207.48</v>
      </c>
      <c r="Q712" s="744">
        <v>1</v>
      </c>
      <c r="R712" s="739">
        <v>3</v>
      </c>
      <c r="S712" s="744">
        <v>1</v>
      </c>
      <c r="T712" s="743">
        <v>1</v>
      </c>
      <c r="U712" s="738">
        <v>1</v>
      </c>
    </row>
    <row r="713" spans="1:21" ht="14.4" customHeight="1" x14ac:dyDescent="0.3">
      <c r="A713" s="737">
        <v>30</v>
      </c>
      <c r="B713" s="739" t="s">
        <v>506</v>
      </c>
      <c r="C713" s="739" t="s">
        <v>2873</v>
      </c>
      <c r="D713" s="740" t="s">
        <v>3769</v>
      </c>
      <c r="E713" s="741" t="s">
        <v>2884</v>
      </c>
      <c r="F713" s="739" t="s">
        <v>2868</v>
      </c>
      <c r="G713" s="739" t="s">
        <v>3679</v>
      </c>
      <c r="H713" s="739" t="s">
        <v>1843</v>
      </c>
      <c r="I713" s="739" t="s">
        <v>3680</v>
      </c>
      <c r="J713" s="739" t="s">
        <v>2024</v>
      </c>
      <c r="K713" s="739" t="s">
        <v>2018</v>
      </c>
      <c r="L713" s="742">
        <v>207.45</v>
      </c>
      <c r="M713" s="742">
        <v>207.45</v>
      </c>
      <c r="N713" s="739">
        <v>1</v>
      </c>
      <c r="O713" s="743">
        <v>1</v>
      </c>
      <c r="P713" s="742">
        <v>207.45</v>
      </c>
      <c r="Q713" s="744">
        <v>1</v>
      </c>
      <c r="R713" s="739">
        <v>1</v>
      </c>
      <c r="S713" s="744">
        <v>1</v>
      </c>
      <c r="T713" s="743">
        <v>1</v>
      </c>
      <c r="U713" s="738">
        <v>1</v>
      </c>
    </row>
    <row r="714" spans="1:21" ht="14.4" customHeight="1" x14ac:dyDescent="0.3">
      <c r="A714" s="737">
        <v>30</v>
      </c>
      <c r="B714" s="739" t="s">
        <v>506</v>
      </c>
      <c r="C714" s="739" t="s">
        <v>2873</v>
      </c>
      <c r="D714" s="740" t="s">
        <v>3769</v>
      </c>
      <c r="E714" s="741" t="s">
        <v>2884</v>
      </c>
      <c r="F714" s="739" t="s">
        <v>2868</v>
      </c>
      <c r="G714" s="739" t="s">
        <v>3681</v>
      </c>
      <c r="H714" s="739" t="s">
        <v>507</v>
      </c>
      <c r="I714" s="739" t="s">
        <v>3682</v>
      </c>
      <c r="J714" s="739" t="s">
        <v>3683</v>
      </c>
      <c r="K714" s="739" t="s">
        <v>3091</v>
      </c>
      <c r="L714" s="742">
        <v>38.56</v>
      </c>
      <c r="M714" s="742">
        <v>77.12</v>
      </c>
      <c r="N714" s="739">
        <v>2</v>
      </c>
      <c r="O714" s="743">
        <v>0.5</v>
      </c>
      <c r="P714" s="742">
        <v>77.12</v>
      </c>
      <c r="Q714" s="744">
        <v>1</v>
      </c>
      <c r="R714" s="739">
        <v>2</v>
      </c>
      <c r="S714" s="744">
        <v>1</v>
      </c>
      <c r="T714" s="743">
        <v>0.5</v>
      </c>
      <c r="U714" s="738">
        <v>1</v>
      </c>
    </row>
    <row r="715" spans="1:21" ht="14.4" customHeight="1" x14ac:dyDescent="0.3">
      <c r="A715" s="737">
        <v>30</v>
      </c>
      <c r="B715" s="739" t="s">
        <v>506</v>
      </c>
      <c r="C715" s="739" t="s">
        <v>2873</v>
      </c>
      <c r="D715" s="740" t="s">
        <v>3769</v>
      </c>
      <c r="E715" s="741" t="s">
        <v>2884</v>
      </c>
      <c r="F715" s="739" t="s">
        <v>2868</v>
      </c>
      <c r="G715" s="739" t="s">
        <v>3535</v>
      </c>
      <c r="H715" s="739" t="s">
        <v>507</v>
      </c>
      <c r="I715" s="739" t="s">
        <v>3536</v>
      </c>
      <c r="J715" s="739" t="s">
        <v>3537</v>
      </c>
      <c r="K715" s="739" t="s">
        <v>3168</v>
      </c>
      <c r="L715" s="742">
        <v>0</v>
      </c>
      <c r="M715" s="742">
        <v>0</v>
      </c>
      <c r="N715" s="739">
        <v>3</v>
      </c>
      <c r="O715" s="743">
        <v>1</v>
      </c>
      <c r="P715" s="742">
        <v>0</v>
      </c>
      <c r="Q715" s="744"/>
      <c r="R715" s="739">
        <v>3</v>
      </c>
      <c r="S715" s="744">
        <v>1</v>
      </c>
      <c r="T715" s="743">
        <v>1</v>
      </c>
      <c r="U715" s="738">
        <v>1</v>
      </c>
    </row>
    <row r="716" spans="1:21" ht="14.4" customHeight="1" x14ac:dyDescent="0.3">
      <c r="A716" s="737">
        <v>30</v>
      </c>
      <c r="B716" s="739" t="s">
        <v>506</v>
      </c>
      <c r="C716" s="739" t="s">
        <v>2873</v>
      </c>
      <c r="D716" s="740" t="s">
        <v>3769</v>
      </c>
      <c r="E716" s="741" t="s">
        <v>2884</v>
      </c>
      <c r="F716" s="739" t="s">
        <v>2868</v>
      </c>
      <c r="G716" s="739" t="s">
        <v>3684</v>
      </c>
      <c r="H716" s="739" t="s">
        <v>507</v>
      </c>
      <c r="I716" s="739" t="s">
        <v>3685</v>
      </c>
      <c r="J716" s="739" t="s">
        <v>1191</v>
      </c>
      <c r="K716" s="739" t="s">
        <v>2949</v>
      </c>
      <c r="L716" s="742">
        <v>0</v>
      </c>
      <c r="M716" s="742">
        <v>0</v>
      </c>
      <c r="N716" s="739">
        <v>4</v>
      </c>
      <c r="O716" s="743">
        <v>0.5</v>
      </c>
      <c r="P716" s="742"/>
      <c r="Q716" s="744"/>
      <c r="R716" s="739"/>
      <c r="S716" s="744">
        <v>0</v>
      </c>
      <c r="T716" s="743"/>
      <c r="U716" s="738">
        <v>0</v>
      </c>
    </row>
    <row r="717" spans="1:21" ht="14.4" customHeight="1" x14ac:dyDescent="0.3">
      <c r="A717" s="737">
        <v>30</v>
      </c>
      <c r="B717" s="739" t="s">
        <v>506</v>
      </c>
      <c r="C717" s="739" t="s">
        <v>2873</v>
      </c>
      <c r="D717" s="740" t="s">
        <v>3769</v>
      </c>
      <c r="E717" s="741" t="s">
        <v>2884</v>
      </c>
      <c r="F717" s="739" t="s">
        <v>2868</v>
      </c>
      <c r="G717" s="739" t="s">
        <v>3015</v>
      </c>
      <c r="H717" s="739" t="s">
        <v>507</v>
      </c>
      <c r="I717" s="739" t="s">
        <v>3686</v>
      </c>
      <c r="J717" s="739" t="s">
        <v>3687</v>
      </c>
      <c r="K717" s="739" t="s">
        <v>3688</v>
      </c>
      <c r="L717" s="742">
        <v>54.99</v>
      </c>
      <c r="M717" s="742">
        <v>54.99</v>
      </c>
      <c r="N717" s="739">
        <v>1</v>
      </c>
      <c r="O717" s="743">
        <v>1</v>
      </c>
      <c r="P717" s="742">
        <v>54.99</v>
      </c>
      <c r="Q717" s="744">
        <v>1</v>
      </c>
      <c r="R717" s="739">
        <v>1</v>
      </c>
      <c r="S717" s="744">
        <v>1</v>
      </c>
      <c r="T717" s="743">
        <v>1</v>
      </c>
      <c r="U717" s="738">
        <v>1</v>
      </c>
    </row>
    <row r="718" spans="1:21" ht="14.4" customHeight="1" x14ac:dyDescent="0.3">
      <c r="A718" s="737">
        <v>30</v>
      </c>
      <c r="B718" s="739" t="s">
        <v>506</v>
      </c>
      <c r="C718" s="739" t="s">
        <v>2873</v>
      </c>
      <c r="D718" s="740" t="s">
        <v>3769</v>
      </c>
      <c r="E718" s="741" t="s">
        <v>2884</v>
      </c>
      <c r="F718" s="739" t="s">
        <v>2868</v>
      </c>
      <c r="G718" s="739" t="s">
        <v>3015</v>
      </c>
      <c r="H718" s="739" t="s">
        <v>507</v>
      </c>
      <c r="I718" s="739" t="s">
        <v>3145</v>
      </c>
      <c r="J718" s="739" t="s">
        <v>1825</v>
      </c>
      <c r="K718" s="739" t="s">
        <v>1826</v>
      </c>
      <c r="L718" s="742">
        <v>27.5</v>
      </c>
      <c r="M718" s="742">
        <v>110</v>
      </c>
      <c r="N718" s="739">
        <v>4</v>
      </c>
      <c r="O718" s="743">
        <v>1</v>
      </c>
      <c r="P718" s="742"/>
      <c r="Q718" s="744">
        <v>0</v>
      </c>
      <c r="R718" s="739"/>
      <c r="S718" s="744">
        <v>0</v>
      </c>
      <c r="T718" s="743"/>
      <c r="U718" s="738">
        <v>0</v>
      </c>
    </row>
    <row r="719" spans="1:21" ht="14.4" customHeight="1" x14ac:dyDescent="0.3">
      <c r="A719" s="737">
        <v>30</v>
      </c>
      <c r="B719" s="739" t="s">
        <v>506</v>
      </c>
      <c r="C719" s="739" t="s">
        <v>2873</v>
      </c>
      <c r="D719" s="740" t="s">
        <v>3769</v>
      </c>
      <c r="E719" s="741" t="s">
        <v>2884</v>
      </c>
      <c r="F719" s="739" t="s">
        <v>2868</v>
      </c>
      <c r="G719" s="739" t="s">
        <v>3015</v>
      </c>
      <c r="H719" s="739" t="s">
        <v>507</v>
      </c>
      <c r="I719" s="739" t="s">
        <v>3023</v>
      </c>
      <c r="J719" s="739" t="s">
        <v>3024</v>
      </c>
      <c r="K719" s="739" t="s">
        <v>3025</v>
      </c>
      <c r="L719" s="742">
        <v>0</v>
      </c>
      <c r="M719" s="742">
        <v>0</v>
      </c>
      <c r="N719" s="739">
        <v>3</v>
      </c>
      <c r="O719" s="743">
        <v>0.5</v>
      </c>
      <c r="P719" s="742"/>
      <c r="Q719" s="744"/>
      <c r="R719" s="739"/>
      <c r="S719" s="744">
        <v>0</v>
      </c>
      <c r="T719" s="743"/>
      <c r="U719" s="738">
        <v>0</v>
      </c>
    </row>
    <row r="720" spans="1:21" ht="14.4" customHeight="1" x14ac:dyDescent="0.3">
      <c r="A720" s="737">
        <v>30</v>
      </c>
      <c r="B720" s="739" t="s">
        <v>506</v>
      </c>
      <c r="C720" s="739" t="s">
        <v>2873</v>
      </c>
      <c r="D720" s="740" t="s">
        <v>3769</v>
      </c>
      <c r="E720" s="741" t="s">
        <v>2884</v>
      </c>
      <c r="F720" s="739" t="s">
        <v>2868</v>
      </c>
      <c r="G720" s="739" t="s">
        <v>3689</v>
      </c>
      <c r="H720" s="739" t="s">
        <v>1843</v>
      </c>
      <c r="I720" s="739" t="s">
        <v>3690</v>
      </c>
      <c r="J720" s="739" t="s">
        <v>3691</v>
      </c>
      <c r="K720" s="739" t="s">
        <v>3692</v>
      </c>
      <c r="L720" s="742">
        <v>0</v>
      </c>
      <c r="M720" s="742">
        <v>0</v>
      </c>
      <c r="N720" s="739">
        <v>3</v>
      </c>
      <c r="O720" s="743">
        <v>0.5</v>
      </c>
      <c r="P720" s="742"/>
      <c r="Q720" s="744"/>
      <c r="R720" s="739"/>
      <c r="S720" s="744">
        <v>0</v>
      </c>
      <c r="T720" s="743"/>
      <c r="U720" s="738">
        <v>0</v>
      </c>
    </row>
    <row r="721" spans="1:21" ht="14.4" customHeight="1" x14ac:dyDescent="0.3">
      <c r="A721" s="737">
        <v>30</v>
      </c>
      <c r="B721" s="739" t="s">
        <v>506</v>
      </c>
      <c r="C721" s="739" t="s">
        <v>2873</v>
      </c>
      <c r="D721" s="740" t="s">
        <v>3769</v>
      </c>
      <c r="E721" s="741" t="s">
        <v>2884</v>
      </c>
      <c r="F721" s="739" t="s">
        <v>2868</v>
      </c>
      <c r="G721" s="739" t="s">
        <v>3147</v>
      </c>
      <c r="H721" s="739" t="s">
        <v>507</v>
      </c>
      <c r="I721" s="739" t="s">
        <v>3693</v>
      </c>
      <c r="J721" s="739" t="s">
        <v>1762</v>
      </c>
      <c r="K721" s="739" t="s">
        <v>3694</v>
      </c>
      <c r="L721" s="742">
        <v>0</v>
      </c>
      <c r="M721" s="742">
        <v>0</v>
      </c>
      <c r="N721" s="739">
        <v>2</v>
      </c>
      <c r="O721" s="743">
        <v>0.5</v>
      </c>
      <c r="P721" s="742"/>
      <c r="Q721" s="744"/>
      <c r="R721" s="739"/>
      <c r="S721" s="744">
        <v>0</v>
      </c>
      <c r="T721" s="743"/>
      <c r="U721" s="738">
        <v>0</v>
      </c>
    </row>
    <row r="722" spans="1:21" ht="14.4" customHeight="1" x14ac:dyDescent="0.3">
      <c r="A722" s="737">
        <v>30</v>
      </c>
      <c r="B722" s="739" t="s">
        <v>506</v>
      </c>
      <c r="C722" s="739" t="s">
        <v>2873</v>
      </c>
      <c r="D722" s="740" t="s">
        <v>3769</v>
      </c>
      <c r="E722" s="741" t="s">
        <v>2884</v>
      </c>
      <c r="F722" s="739" t="s">
        <v>2868</v>
      </c>
      <c r="G722" s="739" t="s">
        <v>3147</v>
      </c>
      <c r="H722" s="739" t="s">
        <v>507</v>
      </c>
      <c r="I722" s="739" t="s">
        <v>3695</v>
      </c>
      <c r="J722" s="739" t="s">
        <v>3696</v>
      </c>
      <c r="K722" s="739" t="s">
        <v>3697</v>
      </c>
      <c r="L722" s="742">
        <v>0</v>
      </c>
      <c r="M722" s="742">
        <v>0</v>
      </c>
      <c r="N722" s="739">
        <v>4</v>
      </c>
      <c r="O722" s="743">
        <v>0.5</v>
      </c>
      <c r="P722" s="742"/>
      <c r="Q722" s="744"/>
      <c r="R722" s="739"/>
      <c r="S722" s="744">
        <v>0</v>
      </c>
      <c r="T722" s="743"/>
      <c r="U722" s="738">
        <v>0</v>
      </c>
    </row>
    <row r="723" spans="1:21" ht="14.4" customHeight="1" x14ac:dyDescent="0.3">
      <c r="A723" s="737">
        <v>30</v>
      </c>
      <c r="B723" s="739" t="s">
        <v>506</v>
      </c>
      <c r="C723" s="739" t="s">
        <v>2873</v>
      </c>
      <c r="D723" s="740" t="s">
        <v>3769</v>
      </c>
      <c r="E723" s="741" t="s">
        <v>2884</v>
      </c>
      <c r="F723" s="739" t="s">
        <v>2868</v>
      </c>
      <c r="G723" s="739" t="s">
        <v>3543</v>
      </c>
      <c r="H723" s="739" t="s">
        <v>1843</v>
      </c>
      <c r="I723" s="739" t="s">
        <v>1862</v>
      </c>
      <c r="J723" s="739" t="s">
        <v>562</v>
      </c>
      <c r="K723" s="739" t="s">
        <v>563</v>
      </c>
      <c r="L723" s="742">
        <v>36.54</v>
      </c>
      <c r="M723" s="742">
        <v>146.16</v>
      </c>
      <c r="N723" s="739">
        <v>4</v>
      </c>
      <c r="O723" s="743">
        <v>2</v>
      </c>
      <c r="P723" s="742"/>
      <c r="Q723" s="744">
        <v>0</v>
      </c>
      <c r="R723" s="739"/>
      <c r="S723" s="744">
        <v>0</v>
      </c>
      <c r="T723" s="743"/>
      <c r="U723" s="738">
        <v>0</v>
      </c>
    </row>
    <row r="724" spans="1:21" ht="14.4" customHeight="1" x14ac:dyDescent="0.3">
      <c r="A724" s="737">
        <v>30</v>
      </c>
      <c r="B724" s="739" t="s">
        <v>506</v>
      </c>
      <c r="C724" s="739" t="s">
        <v>2873</v>
      </c>
      <c r="D724" s="740" t="s">
        <v>3769</v>
      </c>
      <c r="E724" s="741" t="s">
        <v>2884</v>
      </c>
      <c r="F724" s="739" t="s">
        <v>2868</v>
      </c>
      <c r="G724" s="739" t="s">
        <v>3543</v>
      </c>
      <c r="H724" s="739" t="s">
        <v>507</v>
      </c>
      <c r="I724" s="739" t="s">
        <v>1595</v>
      </c>
      <c r="J724" s="739" t="s">
        <v>562</v>
      </c>
      <c r="K724" s="739" t="s">
        <v>3698</v>
      </c>
      <c r="L724" s="742">
        <v>36.54</v>
      </c>
      <c r="M724" s="742">
        <v>73.08</v>
      </c>
      <c r="N724" s="739">
        <v>2</v>
      </c>
      <c r="O724" s="743">
        <v>1</v>
      </c>
      <c r="P724" s="742">
        <v>73.08</v>
      </c>
      <c r="Q724" s="744">
        <v>1</v>
      </c>
      <c r="R724" s="739">
        <v>2</v>
      </c>
      <c r="S724" s="744">
        <v>1</v>
      </c>
      <c r="T724" s="743">
        <v>1</v>
      </c>
      <c r="U724" s="738">
        <v>1</v>
      </c>
    </row>
    <row r="725" spans="1:21" ht="14.4" customHeight="1" x14ac:dyDescent="0.3">
      <c r="A725" s="737">
        <v>30</v>
      </c>
      <c r="B725" s="739" t="s">
        <v>506</v>
      </c>
      <c r="C725" s="739" t="s">
        <v>2873</v>
      </c>
      <c r="D725" s="740" t="s">
        <v>3769</v>
      </c>
      <c r="E725" s="741" t="s">
        <v>2884</v>
      </c>
      <c r="F725" s="739" t="s">
        <v>2868</v>
      </c>
      <c r="G725" s="739" t="s">
        <v>3032</v>
      </c>
      <c r="H725" s="739" t="s">
        <v>1843</v>
      </c>
      <c r="I725" s="739" t="s">
        <v>2188</v>
      </c>
      <c r="J725" s="739" t="s">
        <v>2189</v>
      </c>
      <c r="K725" s="739" t="s">
        <v>1860</v>
      </c>
      <c r="L725" s="742">
        <v>15.55</v>
      </c>
      <c r="M725" s="742">
        <v>62.2</v>
      </c>
      <c r="N725" s="739">
        <v>4</v>
      </c>
      <c r="O725" s="743">
        <v>0.5</v>
      </c>
      <c r="P725" s="742"/>
      <c r="Q725" s="744">
        <v>0</v>
      </c>
      <c r="R725" s="739"/>
      <c r="S725" s="744">
        <v>0</v>
      </c>
      <c r="T725" s="743"/>
      <c r="U725" s="738">
        <v>0</v>
      </c>
    </row>
    <row r="726" spans="1:21" ht="14.4" customHeight="1" x14ac:dyDescent="0.3">
      <c r="A726" s="737">
        <v>30</v>
      </c>
      <c r="B726" s="739" t="s">
        <v>506</v>
      </c>
      <c r="C726" s="739" t="s">
        <v>2873</v>
      </c>
      <c r="D726" s="740" t="s">
        <v>3769</v>
      </c>
      <c r="E726" s="741" t="s">
        <v>2884</v>
      </c>
      <c r="F726" s="739" t="s">
        <v>2868</v>
      </c>
      <c r="G726" s="739" t="s">
        <v>3032</v>
      </c>
      <c r="H726" s="739" t="s">
        <v>1843</v>
      </c>
      <c r="I726" s="739" t="s">
        <v>2118</v>
      </c>
      <c r="J726" s="739" t="s">
        <v>2119</v>
      </c>
      <c r="K726" s="739" t="s">
        <v>1606</v>
      </c>
      <c r="L726" s="742">
        <v>31.09</v>
      </c>
      <c r="M726" s="742">
        <v>186.54</v>
      </c>
      <c r="N726" s="739">
        <v>6</v>
      </c>
      <c r="O726" s="743">
        <v>1</v>
      </c>
      <c r="P726" s="742">
        <v>93.27</v>
      </c>
      <c r="Q726" s="744">
        <v>0.5</v>
      </c>
      <c r="R726" s="739">
        <v>3</v>
      </c>
      <c r="S726" s="744">
        <v>0.5</v>
      </c>
      <c r="T726" s="743">
        <v>0.5</v>
      </c>
      <c r="U726" s="738">
        <v>0.5</v>
      </c>
    </row>
    <row r="727" spans="1:21" ht="14.4" customHeight="1" x14ac:dyDescent="0.3">
      <c r="A727" s="737">
        <v>30</v>
      </c>
      <c r="B727" s="739" t="s">
        <v>506</v>
      </c>
      <c r="C727" s="739" t="s">
        <v>2873</v>
      </c>
      <c r="D727" s="740" t="s">
        <v>3769</v>
      </c>
      <c r="E727" s="741" t="s">
        <v>2884</v>
      </c>
      <c r="F727" s="739" t="s">
        <v>2868</v>
      </c>
      <c r="G727" s="739" t="s">
        <v>3032</v>
      </c>
      <c r="H727" s="739" t="s">
        <v>1843</v>
      </c>
      <c r="I727" s="739" t="s">
        <v>3699</v>
      </c>
      <c r="J727" s="739" t="s">
        <v>2119</v>
      </c>
      <c r="K727" s="739" t="s">
        <v>3700</v>
      </c>
      <c r="L727" s="742">
        <v>103.64</v>
      </c>
      <c r="M727" s="742">
        <v>103.64</v>
      </c>
      <c r="N727" s="739">
        <v>1</v>
      </c>
      <c r="O727" s="743">
        <v>0.5</v>
      </c>
      <c r="P727" s="742">
        <v>103.64</v>
      </c>
      <c r="Q727" s="744">
        <v>1</v>
      </c>
      <c r="R727" s="739">
        <v>1</v>
      </c>
      <c r="S727" s="744">
        <v>1</v>
      </c>
      <c r="T727" s="743">
        <v>0.5</v>
      </c>
      <c r="U727" s="738">
        <v>1</v>
      </c>
    </row>
    <row r="728" spans="1:21" ht="14.4" customHeight="1" x14ac:dyDescent="0.3">
      <c r="A728" s="737">
        <v>30</v>
      </c>
      <c r="B728" s="739" t="s">
        <v>506</v>
      </c>
      <c r="C728" s="739" t="s">
        <v>2873</v>
      </c>
      <c r="D728" s="740" t="s">
        <v>3769</v>
      </c>
      <c r="E728" s="741" t="s">
        <v>2884</v>
      </c>
      <c r="F728" s="739" t="s">
        <v>2868</v>
      </c>
      <c r="G728" s="739" t="s">
        <v>3161</v>
      </c>
      <c r="H728" s="739" t="s">
        <v>507</v>
      </c>
      <c r="I728" s="739" t="s">
        <v>3165</v>
      </c>
      <c r="J728" s="739" t="s">
        <v>1795</v>
      </c>
      <c r="K728" s="739" t="s">
        <v>1796</v>
      </c>
      <c r="L728" s="742">
        <v>185.26</v>
      </c>
      <c r="M728" s="742">
        <v>555.78</v>
      </c>
      <c r="N728" s="739">
        <v>3</v>
      </c>
      <c r="O728" s="743">
        <v>2</v>
      </c>
      <c r="P728" s="742">
        <v>185.26</v>
      </c>
      <c r="Q728" s="744">
        <v>0.33333333333333331</v>
      </c>
      <c r="R728" s="739">
        <v>1</v>
      </c>
      <c r="S728" s="744">
        <v>0.33333333333333331</v>
      </c>
      <c r="T728" s="743">
        <v>1</v>
      </c>
      <c r="U728" s="738">
        <v>0.5</v>
      </c>
    </row>
    <row r="729" spans="1:21" ht="14.4" customHeight="1" x14ac:dyDescent="0.3">
      <c r="A729" s="737">
        <v>30</v>
      </c>
      <c r="B729" s="739" t="s">
        <v>506</v>
      </c>
      <c r="C729" s="739" t="s">
        <v>2873</v>
      </c>
      <c r="D729" s="740" t="s">
        <v>3769</v>
      </c>
      <c r="E729" s="741" t="s">
        <v>2884</v>
      </c>
      <c r="F729" s="739" t="s">
        <v>2868</v>
      </c>
      <c r="G729" s="739" t="s">
        <v>2896</v>
      </c>
      <c r="H729" s="739" t="s">
        <v>1843</v>
      </c>
      <c r="I729" s="739" t="s">
        <v>2897</v>
      </c>
      <c r="J729" s="739" t="s">
        <v>556</v>
      </c>
      <c r="K729" s="739" t="s">
        <v>557</v>
      </c>
      <c r="L729" s="742">
        <v>28.81</v>
      </c>
      <c r="M729" s="742">
        <v>86.429999999999993</v>
      </c>
      <c r="N729" s="739">
        <v>3</v>
      </c>
      <c r="O729" s="743">
        <v>0.5</v>
      </c>
      <c r="P729" s="742"/>
      <c r="Q729" s="744">
        <v>0</v>
      </c>
      <c r="R729" s="739"/>
      <c r="S729" s="744">
        <v>0</v>
      </c>
      <c r="T729" s="743"/>
      <c r="U729" s="738">
        <v>0</v>
      </c>
    </row>
    <row r="730" spans="1:21" ht="14.4" customHeight="1" x14ac:dyDescent="0.3">
      <c r="A730" s="737">
        <v>30</v>
      </c>
      <c r="B730" s="739" t="s">
        <v>506</v>
      </c>
      <c r="C730" s="739" t="s">
        <v>2873</v>
      </c>
      <c r="D730" s="740" t="s">
        <v>3769</v>
      </c>
      <c r="E730" s="741" t="s">
        <v>2884</v>
      </c>
      <c r="F730" s="739" t="s">
        <v>2868</v>
      </c>
      <c r="G730" s="739" t="s">
        <v>3701</v>
      </c>
      <c r="H730" s="739" t="s">
        <v>1843</v>
      </c>
      <c r="I730" s="739" t="s">
        <v>2185</v>
      </c>
      <c r="J730" s="739" t="s">
        <v>2186</v>
      </c>
      <c r="K730" s="739" t="s">
        <v>1036</v>
      </c>
      <c r="L730" s="742">
        <v>132</v>
      </c>
      <c r="M730" s="742">
        <v>396</v>
      </c>
      <c r="N730" s="739">
        <v>3</v>
      </c>
      <c r="O730" s="743">
        <v>0.5</v>
      </c>
      <c r="P730" s="742"/>
      <c r="Q730" s="744">
        <v>0</v>
      </c>
      <c r="R730" s="739"/>
      <c r="S730" s="744">
        <v>0</v>
      </c>
      <c r="T730" s="743"/>
      <c r="U730" s="738">
        <v>0</v>
      </c>
    </row>
    <row r="731" spans="1:21" ht="14.4" customHeight="1" x14ac:dyDescent="0.3">
      <c r="A731" s="737">
        <v>30</v>
      </c>
      <c r="B731" s="739" t="s">
        <v>506</v>
      </c>
      <c r="C731" s="739" t="s">
        <v>2873</v>
      </c>
      <c r="D731" s="740" t="s">
        <v>3769</v>
      </c>
      <c r="E731" s="741" t="s">
        <v>2884</v>
      </c>
      <c r="F731" s="739" t="s">
        <v>2868</v>
      </c>
      <c r="G731" s="739" t="s">
        <v>3268</v>
      </c>
      <c r="H731" s="739" t="s">
        <v>507</v>
      </c>
      <c r="I731" s="739" t="s">
        <v>3702</v>
      </c>
      <c r="J731" s="739" t="s">
        <v>3703</v>
      </c>
      <c r="K731" s="739" t="s">
        <v>3704</v>
      </c>
      <c r="L731" s="742">
        <v>173.31</v>
      </c>
      <c r="M731" s="742">
        <v>346.62</v>
      </c>
      <c r="N731" s="739">
        <v>2</v>
      </c>
      <c r="O731" s="743">
        <v>0.5</v>
      </c>
      <c r="P731" s="742"/>
      <c r="Q731" s="744">
        <v>0</v>
      </c>
      <c r="R731" s="739"/>
      <c r="S731" s="744">
        <v>0</v>
      </c>
      <c r="T731" s="743"/>
      <c r="U731" s="738">
        <v>0</v>
      </c>
    </row>
    <row r="732" spans="1:21" ht="14.4" customHeight="1" x14ac:dyDescent="0.3">
      <c r="A732" s="737">
        <v>30</v>
      </c>
      <c r="B732" s="739" t="s">
        <v>506</v>
      </c>
      <c r="C732" s="739" t="s">
        <v>2873</v>
      </c>
      <c r="D732" s="740" t="s">
        <v>3769</v>
      </c>
      <c r="E732" s="741" t="s">
        <v>2884</v>
      </c>
      <c r="F732" s="739" t="s">
        <v>2868</v>
      </c>
      <c r="G732" s="739" t="s">
        <v>3172</v>
      </c>
      <c r="H732" s="739" t="s">
        <v>1843</v>
      </c>
      <c r="I732" s="739" t="s">
        <v>2011</v>
      </c>
      <c r="J732" s="739" t="s">
        <v>2012</v>
      </c>
      <c r="K732" s="739" t="s">
        <v>1377</v>
      </c>
      <c r="L732" s="742">
        <v>48.27</v>
      </c>
      <c r="M732" s="742">
        <v>289.62</v>
      </c>
      <c r="N732" s="739">
        <v>6</v>
      </c>
      <c r="O732" s="743">
        <v>1</v>
      </c>
      <c r="P732" s="742"/>
      <c r="Q732" s="744">
        <v>0</v>
      </c>
      <c r="R732" s="739"/>
      <c r="S732" s="744">
        <v>0</v>
      </c>
      <c r="T732" s="743"/>
      <c r="U732" s="738">
        <v>0</v>
      </c>
    </row>
    <row r="733" spans="1:21" ht="14.4" customHeight="1" x14ac:dyDescent="0.3">
      <c r="A733" s="737">
        <v>30</v>
      </c>
      <c r="B733" s="739" t="s">
        <v>506</v>
      </c>
      <c r="C733" s="739" t="s">
        <v>2873</v>
      </c>
      <c r="D733" s="740" t="s">
        <v>3769</v>
      </c>
      <c r="E733" s="741" t="s">
        <v>2884</v>
      </c>
      <c r="F733" s="739" t="s">
        <v>2868</v>
      </c>
      <c r="G733" s="739" t="s">
        <v>3173</v>
      </c>
      <c r="H733" s="739" t="s">
        <v>1843</v>
      </c>
      <c r="I733" s="739" t="s">
        <v>3705</v>
      </c>
      <c r="J733" s="739" t="s">
        <v>3706</v>
      </c>
      <c r="K733" s="739" t="s">
        <v>972</v>
      </c>
      <c r="L733" s="742">
        <v>181.94</v>
      </c>
      <c r="M733" s="742">
        <v>545.81999999999994</v>
      </c>
      <c r="N733" s="739">
        <v>3</v>
      </c>
      <c r="O733" s="743">
        <v>0.5</v>
      </c>
      <c r="P733" s="742"/>
      <c r="Q733" s="744">
        <v>0</v>
      </c>
      <c r="R733" s="739"/>
      <c r="S733" s="744">
        <v>0</v>
      </c>
      <c r="T733" s="743"/>
      <c r="U733" s="738">
        <v>0</v>
      </c>
    </row>
    <row r="734" spans="1:21" ht="14.4" customHeight="1" x14ac:dyDescent="0.3">
      <c r="A734" s="737">
        <v>30</v>
      </c>
      <c r="B734" s="739" t="s">
        <v>506</v>
      </c>
      <c r="C734" s="739" t="s">
        <v>2873</v>
      </c>
      <c r="D734" s="740" t="s">
        <v>3769</v>
      </c>
      <c r="E734" s="741" t="s">
        <v>2884</v>
      </c>
      <c r="F734" s="739" t="s">
        <v>2868</v>
      </c>
      <c r="G734" s="739" t="s">
        <v>3033</v>
      </c>
      <c r="H734" s="739" t="s">
        <v>1843</v>
      </c>
      <c r="I734" s="739" t="s">
        <v>2020</v>
      </c>
      <c r="J734" s="739" t="s">
        <v>2734</v>
      </c>
      <c r="K734" s="739" t="s">
        <v>1232</v>
      </c>
      <c r="L734" s="742">
        <v>87.41</v>
      </c>
      <c r="M734" s="742">
        <v>524.46</v>
      </c>
      <c r="N734" s="739">
        <v>6</v>
      </c>
      <c r="O734" s="743">
        <v>1</v>
      </c>
      <c r="P734" s="742"/>
      <c r="Q734" s="744">
        <v>0</v>
      </c>
      <c r="R734" s="739"/>
      <c r="S734" s="744">
        <v>0</v>
      </c>
      <c r="T734" s="743"/>
      <c r="U734" s="738">
        <v>0</v>
      </c>
    </row>
    <row r="735" spans="1:21" ht="14.4" customHeight="1" x14ac:dyDescent="0.3">
      <c r="A735" s="737">
        <v>30</v>
      </c>
      <c r="B735" s="739" t="s">
        <v>506</v>
      </c>
      <c r="C735" s="739" t="s">
        <v>2873</v>
      </c>
      <c r="D735" s="740" t="s">
        <v>3769</v>
      </c>
      <c r="E735" s="741" t="s">
        <v>2884</v>
      </c>
      <c r="F735" s="739" t="s">
        <v>2868</v>
      </c>
      <c r="G735" s="739" t="s">
        <v>3274</v>
      </c>
      <c r="H735" s="739" t="s">
        <v>507</v>
      </c>
      <c r="I735" s="739" t="s">
        <v>1681</v>
      </c>
      <c r="J735" s="739" t="s">
        <v>1682</v>
      </c>
      <c r="K735" s="739" t="s">
        <v>1203</v>
      </c>
      <c r="L735" s="742">
        <v>108.44</v>
      </c>
      <c r="M735" s="742">
        <v>325.32</v>
      </c>
      <c r="N735" s="739">
        <v>3</v>
      </c>
      <c r="O735" s="743">
        <v>2</v>
      </c>
      <c r="P735" s="742">
        <v>216.88</v>
      </c>
      <c r="Q735" s="744">
        <v>0.66666666666666663</v>
      </c>
      <c r="R735" s="739">
        <v>2</v>
      </c>
      <c r="S735" s="744">
        <v>0.66666666666666663</v>
      </c>
      <c r="T735" s="743">
        <v>1</v>
      </c>
      <c r="U735" s="738">
        <v>0.5</v>
      </c>
    </row>
    <row r="736" spans="1:21" ht="14.4" customHeight="1" x14ac:dyDescent="0.3">
      <c r="A736" s="737">
        <v>30</v>
      </c>
      <c r="B736" s="739" t="s">
        <v>506</v>
      </c>
      <c r="C736" s="739" t="s">
        <v>2873</v>
      </c>
      <c r="D736" s="740" t="s">
        <v>3769</v>
      </c>
      <c r="E736" s="741" t="s">
        <v>2884</v>
      </c>
      <c r="F736" s="739" t="s">
        <v>2868</v>
      </c>
      <c r="G736" s="739" t="s">
        <v>3174</v>
      </c>
      <c r="H736" s="739" t="s">
        <v>507</v>
      </c>
      <c r="I736" s="739" t="s">
        <v>814</v>
      </c>
      <c r="J736" s="739" t="s">
        <v>815</v>
      </c>
      <c r="K736" s="739" t="s">
        <v>816</v>
      </c>
      <c r="L736" s="742">
        <v>117.46</v>
      </c>
      <c r="M736" s="742">
        <v>352.38</v>
      </c>
      <c r="N736" s="739">
        <v>3</v>
      </c>
      <c r="O736" s="743">
        <v>0.5</v>
      </c>
      <c r="P736" s="742"/>
      <c r="Q736" s="744">
        <v>0</v>
      </c>
      <c r="R736" s="739"/>
      <c r="S736" s="744">
        <v>0</v>
      </c>
      <c r="T736" s="743"/>
      <c r="U736" s="738">
        <v>0</v>
      </c>
    </row>
    <row r="737" spans="1:21" ht="14.4" customHeight="1" x14ac:dyDescent="0.3">
      <c r="A737" s="737">
        <v>30</v>
      </c>
      <c r="B737" s="739" t="s">
        <v>506</v>
      </c>
      <c r="C737" s="739" t="s">
        <v>2873</v>
      </c>
      <c r="D737" s="740" t="s">
        <v>3769</v>
      </c>
      <c r="E737" s="741" t="s">
        <v>2884</v>
      </c>
      <c r="F737" s="739" t="s">
        <v>2868</v>
      </c>
      <c r="G737" s="739" t="s">
        <v>3177</v>
      </c>
      <c r="H737" s="739" t="s">
        <v>507</v>
      </c>
      <c r="I737" s="739" t="s">
        <v>3570</v>
      </c>
      <c r="J737" s="739" t="s">
        <v>3571</v>
      </c>
      <c r="K737" s="739" t="s">
        <v>3572</v>
      </c>
      <c r="L737" s="742">
        <v>352.3</v>
      </c>
      <c r="M737" s="742">
        <v>1056.9000000000001</v>
      </c>
      <c r="N737" s="739">
        <v>3</v>
      </c>
      <c r="O737" s="743">
        <v>0.5</v>
      </c>
      <c r="P737" s="742"/>
      <c r="Q737" s="744">
        <v>0</v>
      </c>
      <c r="R737" s="739"/>
      <c r="S737" s="744">
        <v>0</v>
      </c>
      <c r="T737" s="743"/>
      <c r="U737" s="738">
        <v>0</v>
      </c>
    </row>
    <row r="738" spans="1:21" ht="14.4" customHeight="1" x14ac:dyDescent="0.3">
      <c r="A738" s="737">
        <v>30</v>
      </c>
      <c r="B738" s="739" t="s">
        <v>506</v>
      </c>
      <c r="C738" s="739" t="s">
        <v>2873</v>
      </c>
      <c r="D738" s="740" t="s">
        <v>3769</v>
      </c>
      <c r="E738" s="741" t="s">
        <v>2884</v>
      </c>
      <c r="F738" s="739" t="s">
        <v>2868</v>
      </c>
      <c r="G738" s="739" t="s">
        <v>3040</v>
      </c>
      <c r="H738" s="739" t="s">
        <v>1843</v>
      </c>
      <c r="I738" s="739" t="s">
        <v>2029</v>
      </c>
      <c r="J738" s="739" t="s">
        <v>2030</v>
      </c>
      <c r="K738" s="739" t="s">
        <v>1036</v>
      </c>
      <c r="L738" s="742">
        <v>181.13</v>
      </c>
      <c r="M738" s="742">
        <v>543.39</v>
      </c>
      <c r="N738" s="739">
        <v>3</v>
      </c>
      <c r="O738" s="743">
        <v>0.5</v>
      </c>
      <c r="P738" s="742"/>
      <c r="Q738" s="744">
        <v>0</v>
      </c>
      <c r="R738" s="739"/>
      <c r="S738" s="744">
        <v>0</v>
      </c>
      <c r="T738" s="743"/>
      <c r="U738" s="738">
        <v>0</v>
      </c>
    </row>
    <row r="739" spans="1:21" ht="14.4" customHeight="1" x14ac:dyDescent="0.3">
      <c r="A739" s="737">
        <v>30</v>
      </c>
      <c r="B739" s="739" t="s">
        <v>506</v>
      </c>
      <c r="C739" s="739" t="s">
        <v>2873</v>
      </c>
      <c r="D739" s="740" t="s">
        <v>3769</v>
      </c>
      <c r="E739" s="741" t="s">
        <v>2884</v>
      </c>
      <c r="F739" s="739" t="s">
        <v>2868</v>
      </c>
      <c r="G739" s="739" t="s">
        <v>3042</v>
      </c>
      <c r="H739" s="739" t="s">
        <v>507</v>
      </c>
      <c r="I739" s="739" t="s">
        <v>982</v>
      </c>
      <c r="J739" s="739" t="s">
        <v>3043</v>
      </c>
      <c r="K739" s="739" t="s">
        <v>3044</v>
      </c>
      <c r="L739" s="742">
        <v>0</v>
      </c>
      <c r="M739" s="742">
        <v>0</v>
      </c>
      <c r="N739" s="739">
        <v>3</v>
      </c>
      <c r="O739" s="743">
        <v>0.5</v>
      </c>
      <c r="P739" s="742"/>
      <c r="Q739" s="744"/>
      <c r="R739" s="739"/>
      <c r="S739" s="744">
        <v>0</v>
      </c>
      <c r="T739" s="743"/>
      <c r="U739" s="738">
        <v>0</v>
      </c>
    </row>
    <row r="740" spans="1:21" ht="14.4" customHeight="1" x14ac:dyDescent="0.3">
      <c r="A740" s="737">
        <v>30</v>
      </c>
      <c r="B740" s="739" t="s">
        <v>506</v>
      </c>
      <c r="C740" s="739" t="s">
        <v>2873</v>
      </c>
      <c r="D740" s="740" t="s">
        <v>3769</v>
      </c>
      <c r="E740" s="741" t="s">
        <v>2884</v>
      </c>
      <c r="F740" s="739" t="s">
        <v>2868</v>
      </c>
      <c r="G740" s="739" t="s">
        <v>3179</v>
      </c>
      <c r="H740" s="739" t="s">
        <v>507</v>
      </c>
      <c r="I740" s="739" t="s">
        <v>3180</v>
      </c>
      <c r="J740" s="739" t="s">
        <v>1077</v>
      </c>
      <c r="K740" s="739" t="s">
        <v>3181</v>
      </c>
      <c r="L740" s="742">
        <v>90.53</v>
      </c>
      <c r="M740" s="742">
        <v>181.06</v>
      </c>
      <c r="N740" s="739">
        <v>2</v>
      </c>
      <c r="O740" s="743">
        <v>0.5</v>
      </c>
      <c r="P740" s="742"/>
      <c r="Q740" s="744">
        <v>0</v>
      </c>
      <c r="R740" s="739"/>
      <c r="S740" s="744">
        <v>0</v>
      </c>
      <c r="T740" s="743"/>
      <c r="U740" s="738">
        <v>0</v>
      </c>
    </row>
    <row r="741" spans="1:21" ht="14.4" customHeight="1" x14ac:dyDescent="0.3">
      <c r="A741" s="737">
        <v>30</v>
      </c>
      <c r="B741" s="739" t="s">
        <v>506</v>
      </c>
      <c r="C741" s="739" t="s">
        <v>2873</v>
      </c>
      <c r="D741" s="740" t="s">
        <v>3769</v>
      </c>
      <c r="E741" s="741" t="s">
        <v>2884</v>
      </c>
      <c r="F741" s="739" t="s">
        <v>2868</v>
      </c>
      <c r="G741" s="739" t="s">
        <v>3287</v>
      </c>
      <c r="H741" s="739" t="s">
        <v>1843</v>
      </c>
      <c r="I741" s="739" t="s">
        <v>2171</v>
      </c>
      <c r="J741" s="739" t="s">
        <v>2839</v>
      </c>
      <c r="K741" s="739" t="s">
        <v>2840</v>
      </c>
      <c r="L741" s="742">
        <v>123.2</v>
      </c>
      <c r="M741" s="742">
        <v>369.6</v>
      </c>
      <c r="N741" s="739">
        <v>3</v>
      </c>
      <c r="O741" s="743">
        <v>1</v>
      </c>
      <c r="P741" s="742">
        <v>369.6</v>
      </c>
      <c r="Q741" s="744">
        <v>1</v>
      </c>
      <c r="R741" s="739">
        <v>3</v>
      </c>
      <c r="S741" s="744">
        <v>1</v>
      </c>
      <c r="T741" s="743">
        <v>1</v>
      </c>
      <c r="U741" s="738">
        <v>1</v>
      </c>
    </row>
    <row r="742" spans="1:21" ht="14.4" customHeight="1" x14ac:dyDescent="0.3">
      <c r="A742" s="737">
        <v>30</v>
      </c>
      <c r="B742" s="739" t="s">
        <v>506</v>
      </c>
      <c r="C742" s="739" t="s">
        <v>2873</v>
      </c>
      <c r="D742" s="740" t="s">
        <v>3769</v>
      </c>
      <c r="E742" s="741" t="s">
        <v>2884</v>
      </c>
      <c r="F742" s="739" t="s">
        <v>2868</v>
      </c>
      <c r="G742" s="739" t="s">
        <v>3061</v>
      </c>
      <c r="H742" s="739" t="s">
        <v>507</v>
      </c>
      <c r="I742" s="739" t="s">
        <v>1238</v>
      </c>
      <c r="J742" s="739" t="s">
        <v>1231</v>
      </c>
      <c r="K742" s="739" t="s">
        <v>3062</v>
      </c>
      <c r="L742" s="742">
        <v>33.549999999999997</v>
      </c>
      <c r="M742" s="742">
        <v>67.099999999999994</v>
      </c>
      <c r="N742" s="739">
        <v>2</v>
      </c>
      <c r="O742" s="743">
        <v>0.5</v>
      </c>
      <c r="P742" s="742"/>
      <c r="Q742" s="744">
        <v>0</v>
      </c>
      <c r="R742" s="739"/>
      <c r="S742" s="744">
        <v>0</v>
      </c>
      <c r="T742" s="743"/>
      <c r="U742" s="738">
        <v>0</v>
      </c>
    </row>
    <row r="743" spans="1:21" ht="14.4" customHeight="1" x14ac:dyDescent="0.3">
      <c r="A743" s="737">
        <v>30</v>
      </c>
      <c r="B743" s="739" t="s">
        <v>506</v>
      </c>
      <c r="C743" s="739" t="s">
        <v>2873</v>
      </c>
      <c r="D743" s="740" t="s">
        <v>3769</v>
      </c>
      <c r="E743" s="741" t="s">
        <v>2884</v>
      </c>
      <c r="F743" s="739" t="s">
        <v>2868</v>
      </c>
      <c r="G743" s="739" t="s">
        <v>3313</v>
      </c>
      <c r="H743" s="739" t="s">
        <v>507</v>
      </c>
      <c r="I743" s="739" t="s">
        <v>1407</v>
      </c>
      <c r="J743" s="739" t="s">
        <v>1408</v>
      </c>
      <c r="K743" s="739" t="s">
        <v>3597</v>
      </c>
      <c r="L743" s="742">
        <v>264</v>
      </c>
      <c r="M743" s="742">
        <v>528</v>
      </c>
      <c r="N743" s="739">
        <v>2</v>
      </c>
      <c r="O743" s="743">
        <v>0.5</v>
      </c>
      <c r="P743" s="742"/>
      <c r="Q743" s="744">
        <v>0</v>
      </c>
      <c r="R743" s="739"/>
      <c r="S743" s="744">
        <v>0</v>
      </c>
      <c r="T743" s="743"/>
      <c r="U743" s="738">
        <v>0</v>
      </c>
    </row>
    <row r="744" spans="1:21" ht="14.4" customHeight="1" x14ac:dyDescent="0.3">
      <c r="A744" s="737">
        <v>30</v>
      </c>
      <c r="B744" s="739" t="s">
        <v>506</v>
      </c>
      <c r="C744" s="739" t="s">
        <v>2873</v>
      </c>
      <c r="D744" s="740" t="s">
        <v>3769</v>
      </c>
      <c r="E744" s="741" t="s">
        <v>2884</v>
      </c>
      <c r="F744" s="739" t="s">
        <v>2868</v>
      </c>
      <c r="G744" s="739" t="s">
        <v>3184</v>
      </c>
      <c r="H744" s="739" t="s">
        <v>507</v>
      </c>
      <c r="I744" s="739" t="s">
        <v>1186</v>
      </c>
      <c r="J744" s="739" t="s">
        <v>1187</v>
      </c>
      <c r="K744" s="739" t="s">
        <v>1188</v>
      </c>
      <c r="L744" s="742">
        <v>271.94</v>
      </c>
      <c r="M744" s="742">
        <v>543.88</v>
      </c>
      <c r="N744" s="739">
        <v>2</v>
      </c>
      <c r="O744" s="743">
        <v>1</v>
      </c>
      <c r="P744" s="742"/>
      <c r="Q744" s="744">
        <v>0</v>
      </c>
      <c r="R744" s="739"/>
      <c r="S744" s="744">
        <v>0</v>
      </c>
      <c r="T744" s="743"/>
      <c r="U744" s="738">
        <v>0</v>
      </c>
    </row>
    <row r="745" spans="1:21" ht="14.4" customHeight="1" x14ac:dyDescent="0.3">
      <c r="A745" s="737">
        <v>30</v>
      </c>
      <c r="B745" s="739" t="s">
        <v>506</v>
      </c>
      <c r="C745" s="739" t="s">
        <v>2873</v>
      </c>
      <c r="D745" s="740" t="s">
        <v>3769</v>
      </c>
      <c r="E745" s="741" t="s">
        <v>2884</v>
      </c>
      <c r="F745" s="739" t="s">
        <v>2868</v>
      </c>
      <c r="G745" s="739" t="s">
        <v>3187</v>
      </c>
      <c r="H745" s="739" t="s">
        <v>507</v>
      </c>
      <c r="I745" s="739" t="s">
        <v>3707</v>
      </c>
      <c r="J745" s="739" t="s">
        <v>1698</v>
      </c>
      <c r="K745" s="739" t="s">
        <v>892</v>
      </c>
      <c r="L745" s="742">
        <v>0</v>
      </c>
      <c r="M745" s="742">
        <v>0</v>
      </c>
      <c r="N745" s="739">
        <v>1</v>
      </c>
      <c r="O745" s="743">
        <v>1</v>
      </c>
      <c r="P745" s="742"/>
      <c r="Q745" s="744"/>
      <c r="R745" s="739"/>
      <c r="S745" s="744">
        <v>0</v>
      </c>
      <c r="T745" s="743"/>
      <c r="U745" s="738">
        <v>0</v>
      </c>
    </row>
    <row r="746" spans="1:21" ht="14.4" customHeight="1" x14ac:dyDescent="0.3">
      <c r="A746" s="737">
        <v>30</v>
      </c>
      <c r="B746" s="739" t="s">
        <v>506</v>
      </c>
      <c r="C746" s="739" t="s">
        <v>2873</v>
      </c>
      <c r="D746" s="740" t="s">
        <v>3769</v>
      </c>
      <c r="E746" s="741" t="s">
        <v>2884</v>
      </c>
      <c r="F746" s="739" t="s">
        <v>2868</v>
      </c>
      <c r="G746" s="739" t="s">
        <v>3187</v>
      </c>
      <c r="H746" s="739" t="s">
        <v>507</v>
      </c>
      <c r="I746" s="739" t="s">
        <v>1703</v>
      </c>
      <c r="J746" s="739" t="s">
        <v>1698</v>
      </c>
      <c r="K746" s="739" t="s">
        <v>1704</v>
      </c>
      <c r="L746" s="742">
        <v>0</v>
      </c>
      <c r="M746" s="742">
        <v>0</v>
      </c>
      <c r="N746" s="739">
        <v>1</v>
      </c>
      <c r="O746" s="743">
        <v>1</v>
      </c>
      <c r="P746" s="742">
        <v>0</v>
      </c>
      <c r="Q746" s="744"/>
      <c r="R746" s="739">
        <v>1</v>
      </c>
      <c r="S746" s="744">
        <v>1</v>
      </c>
      <c r="T746" s="743">
        <v>1</v>
      </c>
      <c r="U746" s="738">
        <v>1</v>
      </c>
    </row>
    <row r="747" spans="1:21" ht="14.4" customHeight="1" x14ac:dyDescent="0.3">
      <c r="A747" s="737">
        <v>30</v>
      </c>
      <c r="B747" s="739" t="s">
        <v>506</v>
      </c>
      <c r="C747" s="739" t="s">
        <v>2873</v>
      </c>
      <c r="D747" s="740" t="s">
        <v>3769</v>
      </c>
      <c r="E747" s="741" t="s">
        <v>2884</v>
      </c>
      <c r="F747" s="739" t="s">
        <v>2868</v>
      </c>
      <c r="G747" s="739" t="s">
        <v>3078</v>
      </c>
      <c r="H747" s="739" t="s">
        <v>1843</v>
      </c>
      <c r="I747" s="739" t="s">
        <v>1958</v>
      </c>
      <c r="J747" s="739" t="s">
        <v>1959</v>
      </c>
      <c r="K747" s="739" t="s">
        <v>1960</v>
      </c>
      <c r="L747" s="742">
        <v>53.57</v>
      </c>
      <c r="M747" s="742">
        <v>160.71</v>
      </c>
      <c r="N747" s="739">
        <v>3</v>
      </c>
      <c r="O747" s="743">
        <v>0.5</v>
      </c>
      <c r="P747" s="742"/>
      <c r="Q747" s="744">
        <v>0</v>
      </c>
      <c r="R747" s="739"/>
      <c r="S747" s="744">
        <v>0</v>
      </c>
      <c r="T747" s="743"/>
      <c r="U747" s="738">
        <v>0</v>
      </c>
    </row>
    <row r="748" spans="1:21" ht="14.4" customHeight="1" x14ac:dyDescent="0.3">
      <c r="A748" s="737">
        <v>30</v>
      </c>
      <c r="B748" s="739" t="s">
        <v>506</v>
      </c>
      <c r="C748" s="739" t="s">
        <v>2873</v>
      </c>
      <c r="D748" s="740" t="s">
        <v>3769</v>
      </c>
      <c r="E748" s="741" t="s">
        <v>2884</v>
      </c>
      <c r="F748" s="739" t="s">
        <v>2869</v>
      </c>
      <c r="G748" s="739" t="s">
        <v>3079</v>
      </c>
      <c r="H748" s="739" t="s">
        <v>507</v>
      </c>
      <c r="I748" s="739" t="s">
        <v>3372</v>
      </c>
      <c r="J748" s="739" t="s">
        <v>3081</v>
      </c>
      <c r="K748" s="739"/>
      <c r="L748" s="742">
        <v>0</v>
      </c>
      <c r="M748" s="742">
        <v>0</v>
      </c>
      <c r="N748" s="739">
        <v>14</v>
      </c>
      <c r="O748" s="743">
        <v>14</v>
      </c>
      <c r="P748" s="742">
        <v>0</v>
      </c>
      <c r="Q748" s="744"/>
      <c r="R748" s="739">
        <v>12</v>
      </c>
      <c r="S748" s="744">
        <v>0.8571428571428571</v>
      </c>
      <c r="T748" s="743">
        <v>12</v>
      </c>
      <c r="U748" s="738">
        <v>0.8571428571428571</v>
      </c>
    </row>
    <row r="749" spans="1:21" ht="14.4" customHeight="1" x14ac:dyDescent="0.3">
      <c r="A749" s="737">
        <v>30</v>
      </c>
      <c r="B749" s="739" t="s">
        <v>506</v>
      </c>
      <c r="C749" s="739" t="s">
        <v>2873</v>
      </c>
      <c r="D749" s="740" t="s">
        <v>3769</v>
      </c>
      <c r="E749" s="741" t="s">
        <v>2884</v>
      </c>
      <c r="F749" s="739" t="s">
        <v>2870</v>
      </c>
      <c r="G749" s="739" t="s">
        <v>3195</v>
      </c>
      <c r="H749" s="739" t="s">
        <v>507</v>
      </c>
      <c r="I749" s="739" t="s">
        <v>3708</v>
      </c>
      <c r="J749" s="739" t="s">
        <v>3709</v>
      </c>
      <c r="K749" s="739" t="s">
        <v>3710</v>
      </c>
      <c r="L749" s="742">
        <v>410</v>
      </c>
      <c r="M749" s="742">
        <v>410</v>
      </c>
      <c r="N749" s="739">
        <v>1</v>
      </c>
      <c r="O749" s="743">
        <v>1</v>
      </c>
      <c r="P749" s="742"/>
      <c r="Q749" s="744">
        <v>0</v>
      </c>
      <c r="R749" s="739"/>
      <c r="S749" s="744">
        <v>0</v>
      </c>
      <c r="T749" s="743"/>
      <c r="U749" s="738">
        <v>0</v>
      </c>
    </row>
    <row r="750" spans="1:21" ht="14.4" customHeight="1" x14ac:dyDescent="0.3">
      <c r="A750" s="737">
        <v>30</v>
      </c>
      <c r="B750" s="739" t="s">
        <v>506</v>
      </c>
      <c r="C750" s="739" t="s">
        <v>2873</v>
      </c>
      <c r="D750" s="740" t="s">
        <v>3769</v>
      </c>
      <c r="E750" s="741" t="s">
        <v>2885</v>
      </c>
      <c r="F750" s="739" t="s">
        <v>2868</v>
      </c>
      <c r="G750" s="739" t="s">
        <v>2890</v>
      </c>
      <c r="H750" s="739" t="s">
        <v>1843</v>
      </c>
      <c r="I750" s="739" t="s">
        <v>3711</v>
      </c>
      <c r="J750" s="739" t="s">
        <v>3712</v>
      </c>
      <c r="K750" s="739" t="s">
        <v>2126</v>
      </c>
      <c r="L750" s="742">
        <v>176.59</v>
      </c>
      <c r="M750" s="742">
        <v>353.18</v>
      </c>
      <c r="N750" s="739">
        <v>2</v>
      </c>
      <c r="O750" s="743">
        <v>1</v>
      </c>
      <c r="P750" s="742"/>
      <c r="Q750" s="744">
        <v>0</v>
      </c>
      <c r="R750" s="739"/>
      <c r="S750" s="744">
        <v>0</v>
      </c>
      <c r="T750" s="743"/>
      <c r="U750" s="738">
        <v>0</v>
      </c>
    </row>
    <row r="751" spans="1:21" ht="14.4" customHeight="1" x14ac:dyDescent="0.3">
      <c r="A751" s="737">
        <v>30</v>
      </c>
      <c r="B751" s="739" t="s">
        <v>506</v>
      </c>
      <c r="C751" s="739" t="s">
        <v>2873</v>
      </c>
      <c r="D751" s="740" t="s">
        <v>3769</v>
      </c>
      <c r="E751" s="741" t="s">
        <v>2885</v>
      </c>
      <c r="F751" s="739" t="s">
        <v>2868</v>
      </c>
      <c r="G751" s="739" t="s">
        <v>2913</v>
      </c>
      <c r="H751" s="739" t="s">
        <v>1843</v>
      </c>
      <c r="I751" s="739" t="s">
        <v>1914</v>
      </c>
      <c r="J751" s="739" t="s">
        <v>1915</v>
      </c>
      <c r="K751" s="739" t="s">
        <v>1612</v>
      </c>
      <c r="L751" s="742">
        <v>65.540000000000006</v>
      </c>
      <c r="M751" s="742">
        <v>65.540000000000006</v>
      </c>
      <c r="N751" s="739">
        <v>1</v>
      </c>
      <c r="O751" s="743">
        <v>0.5</v>
      </c>
      <c r="P751" s="742">
        <v>65.540000000000006</v>
      </c>
      <c r="Q751" s="744">
        <v>1</v>
      </c>
      <c r="R751" s="739">
        <v>1</v>
      </c>
      <c r="S751" s="744">
        <v>1</v>
      </c>
      <c r="T751" s="743">
        <v>0.5</v>
      </c>
      <c r="U751" s="738">
        <v>1</v>
      </c>
    </row>
    <row r="752" spans="1:21" ht="14.4" customHeight="1" x14ac:dyDescent="0.3">
      <c r="A752" s="737">
        <v>30</v>
      </c>
      <c r="B752" s="739" t="s">
        <v>506</v>
      </c>
      <c r="C752" s="739" t="s">
        <v>2873</v>
      </c>
      <c r="D752" s="740" t="s">
        <v>3769</v>
      </c>
      <c r="E752" s="741" t="s">
        <v>2885</v>
      </c>
      <c r="F752" s="739" t="s">
        <v>2868</v>
      </c>
      <c r="G752" s="739" t="s">
        <v>3096</v>
      </c>
      <c r="H752" s="739" t="s">
        <v>507</v>
      </c>
      <c r="I752" s="739" t="s">
        <v>934</v>
      </c>
      <c r="J752" s="739" t="s">
        <v>3097</v>
      </c>
      <c r="K752" s="739" t="s">
        <v>3098</v>
      </c>
      <c r="L752" s="742">
        <v>0</v>
      </c>
      <c r="M752" s="742">
        <v>0</v>
      </c>
      <c r="N752" s="739">
        <v>1</v>
      </c>
      <c r="O752" s="743">
        <v>0.5</v>
      </c>
      <c r="P752" s="742">
        <v>0</v>
      </c>
      <c r="Q752" s="744"/>
      <c r="R752" s="739">
        <v>1</v>
      </c>
      <c r="S752" s="744">
        <v>1</v>
      </c>
      <c r="T752" s="743">
        <v>0.5</v>
      </c>
      <c r="U752" s="738">
        <v>1</v>
      </c>
    </row>
    <row r="753" spans="1:21" ht="14.4" customHeight="1" x14ac:dyDescent="0.3">
      <c r="A753" s="737">
        <v>30</v>
      </c>
      <c r="B753" s="739" t="s">
        <v>506</v>
      </c>
      <c r="C753" s="739" t="s">
        <v>2873</v>
      </c>
      <c r="D753" s="740" t="s">
        <v>3769</v>
      </c>
      <c r="E753" s="741" t="s">
        <v>2885</v>
      </c>
      <c r="F753" s="739" t="s">
        <v>2868</v>
      </c>
      <c r="G753" s="739" t="s">
        <v>3104</v>
      </c>
      <c r="H753" s="739" t="s">
        <v>1843</v>
      </c>
      <c r="I753" s="739" t="s">
        <v>2165</v>
      </c>
      <c r="J753" s="739" t="s">
        <v>2166</v>
      </c>
      <c r="K753" s="739" t="s">
        <v>1036</v>
      </c>
      <c r="L753" s="742">
        <v>132</v>
      </c>
      <c r="M753" s="742">
        <v>264</v>
      </c>
      <c r="N753" s="739">
        <v>2</v>
      </c>
      <c r="O753" s="743">
        <v>0.5</v>
      </c>
      <c r="P753" s="742">
        <v>264</v>
      </c>
      <c r="Q753" s="744">
        <v>1</v>
      </c>
      <c r="R753" s="739">
        <v>2</v>
      </c>
      <c r="S753" s="744">
        <v>1</v>
      </c>
      <c r="T753" s="743">
        <v>0.5</v>
      </c>
      <c r="U753" s="738">
        <v>1</v>
      </c>
    </row>
    <row r="754" spans="1:21" ht="14.4" customHeight="1" x14ac:dyDescent="0.3">
      <c r="A754" s="737">
        <v>30</v>
      </c>
      <c r="B754" s="739" t="s">
        <v>506</v>
      </c>
      <c r="C754" s="739" t="s">
        <v>2873</v>
      </c>
      <c r="D754" s="740" t="s">
        <v>3769</v>
      </c>
      <c r="E754" s="741" t="s">
        <v>2885</v>
      </c>
      <c r="F754" s="739" t="s">
        <v>2868</v>
      </c>
      <c r="G754" s="739" t="s">
        <v>2921</v>
      </c>
      <c r="H754" s="739" t="s">
        <v>507</v>
      </c>
      <c r="I754" s="739" t="s">
        <v>715</v>
      </c>
      <c r="J754" s="739" t="s">
        <v>716</v>
      </c>
      <c r="K754" s="739" t="s">
        <v>2922</v>
      </c>
      <c r="L754" s="742">
        <v>91.11</v>
      </c>
      <c r="M754" s="742">
        <v>91.11</v>
      </c>
      <c r="N754" s="739">
        <v>1</v>
      </c>
      <c r="O754" s="743">
        <v>1</v>
      </c>
      <c r="P754" s="742">
        <v>91.11</v>
      </c>
      <c r="Q754" s="744">
        <v>1</v>
      </c>
      <c r="R754" s="739">
        <v>1</v>
      </c>
      <c r="S754" s="744">
        <v>1</v>
      </c>
      <c r="T754" s="743">
        <v>1</v>
      </c>
      <c r="U754" s="738">
        <v>1</v>
      </c>
    </row>
    <row r="755" spans="1:21" ht="14.4" customHeight="1" x14ac:dyDescent="0.3">
      <c r="A755" s="737">
        <v>30</v>
      </c>
      <c r="B755" s="739" t="s">
        <v>506</v>
      </c>
      <c r="C755" s="739" t="s">
        <v>2873</v>
      </c>
      <c r="D755" s="740" t="s">
        <v>3769</v>
      </c>
      <c r="E755" s="741" t="s">
        <v>2885</v>
      </c>
      <c r="F755" s="739" t="s">
        <v>2868</v>
      </c>
      <c r="G755" s="739" t="s">
        <v>3460</v>
      </c>
      <c r="H755" s="739" t="s">
        <v>507</v>
      </c>
      <c r="I755" s="739" t="s">
        <v>2488</v>
      </c>
      <c r="J755" s="739" t="s">
        <v>2464</v>
      </c>
      <c r="K755" s="739" t="s">
        <v>3713</v>
      </c>
      <c r="L755" s="742">
        <v>186.99</v>
      </c>
      <c r="M755" s="742">
        <v>186.99</v>
      </c>
      <c r="N755" s="739">
        <v>1</v>
      </c>
      <c r="O755" s="743">
        <v>1</v>
      </c>
      <c r="P755" s="742">
        <v>186.99</v>
      </c>
      <c r="Q755" s="744">
        <v>1</v>
      </c>
      <c r="R755" s="739">
        <v>1</v>
      </c>
      <c r="S755" s="744">
        <v>1</v>
      </c>
      <c r="T755" s="743">
        <v>1</v>
      </c>
      <c r="U755" s="738">
        <v>1</v>
      </c>
    </row>
    <row r="756" spans="1:21" ht="14.4" customHeight="1" x14ac:dyDescent="0.3">
      <c r="A756" s="737">
        <v>30</v>
      </c>
      <c r="B756" s="739" t="s">
        <v>506</v>
      </c>
      <c r="C756" s="739" t="s">
        <v>2873</v>
      </c>
      <c r="D756" s="740" t="s">
        <v>3769</v>
      </c>
      <c r="E756" s="741" t="s">
        <v>2885</v>
      </c>
      <c r="F756" s="739" t="s">
        <v>2868</v>
      </c>
      <c r="G756" s="739" t="s">
        <v>3714</v>
      </c>
      <c r="H756" s="739" t="s">
        <v>507</v>
      </c>
      <c r="I756" s="739" t="s">
        <v>3715</v>
      </c>
      <c r="J756" s="739" t="s">
        <v>3716</v>
      </c>
      <c r="K756" s="739" t="s">
        <v>1634</v>
      </c>
      <c r="L756" s="742">
        <v>132</v>
      </c>
      <c r="M756" s="742">
        <v>528</v>
      </c>
      <c r="N756" s="739">
        <v>4</v>
      </c>
      <c r="O756" s="743">
        <v>1.5</v>
      </c>
      <c r="P756" s="742">
        <v>528</v>
      </c>
      <c r="Q756" s="744">
        <v>1</v>
      </c>
      <c r="R756" s="739">
        <v>4</v>
      </c>
      <c r="S756" s="744">
        <v>1</v>
      </c>
      <c r="T756" s="743">
        <v>1.5</v>
      </c>
      <c r="U756" s="738">
        <v>1</v>
      </c>
    </row>
    <row r="757" spans="1:21" ht="14.4" customHeight="1" x14ac:dyDescent="0.3">
      <c r="A757" s="737">
        <v>30</v>
      </c>
      <c r="B757" s="739" t="s">
        <v>506</v>
      </c>
      <c r="C757" s="739" t="s">
        <v>2873</v>
      </c>
      <c r="D757" s="740" t="s">
        <v>3769</v>
      </c>
      <c r="E757" s="741" t="s">
        <v>2885</v>
      </c>
      <c r="F757" s="739" t="s">
        <v>2868</v>
      </c>
      <c r="G757" s="739" t="s">
        <v>2950</v>
      </c>
      <c r="H757" s="739" t="s">
        <v>507</v>
      </c>
      <c r="I757" s="739" t="s">
        <v>1445</v>
      </c>
      <c r="J757" s="739" t="s">
        <v>1446</v>
      </c>
      <c r="K757" s="739" t="s">
        <v>2813</v>
      </c>
      <c r="L757" s="742">
        <v>34.6</v>
      </c>
      <c r="M757" s="742">
        <v>34.6</v>
      </c>
      <c r="N757" s="739">
        <v>1</v>
      </c>
      <c r="O757" s="743">
        <v>0.5</v>
      </c>
      <c r="P757" s="742">
        <v>34.6</v>
      </c>
      <c r="Q757" s="744">
        <v>1</v>
      </c>
      <c r="R757" s="739">
        <v>1</v>
      </c>
      <c r="S757" s="744">
        <v>1</v>
      </c>
      <c r="T757" s="743">
        <v>0.5</v>
      </c>
      <c r="U757" s="738">
        <v>1</v>
      </c>
    </row>
    <row r="758" spans="1:21" ht="14.4" customHeight="1" x14ac:dyDescent="0.3">
      <c r="A758" s="737">
        <v>30</v>
      </c>
      <c r="B758" s="739" t="s">
        <v>506</v>
      </c>
      <c r="C758" s="739" t="s">
        <v>2873</v>
      </c>
      <c r="D758" s="740" t="s">
        <v>3769</v>
      </c>
      <c r="E758" s="741" t="s">
        <v>2885</v>
      </c>
      <c r="F758" s="739" t="s">
        <v>2868</v>
      </c>
      <c r="G758" s="739" t="s">
        <v>2968</v>
      </c>
      <c r="H758" s="739" t="s">
        <v>507</v>
      </c>
      <c r="I758" s="739" t="s">
        <v>723</v>
      </c>
      <c r="J758" s="739" t="s">
        <v>2969</v>
      </c>
      <c r="K758" s="739" t="s">
        <v>2970</v>
      </c>
      <c r="L758" s="742">
        <v>23.61</v>
      </c>
      <c r="M758" s="742">
        <v>23.61</v>
      </c>
      <c r="N758" s="739">
        <v>1</v>
      </c>
      <c r="O758" s="743">
        <v>1</v>
      </c>
      <c r="P758" s="742">
        <v>23.61</v>
      </c>
      <c r="Q758" s="744">
        <v>1</v>
      </c>
      <c r="R758" s="739">
        <v>1</v>
      </c>
      <c r="S758" s="744">
        <v>1</v>
      </c>
      <c r="T758" s="743">
        <v>1</v>
      </c>
      <c r="U758" s="738">
        <v>1</v>
      </c>
    </row>
    <row r="759" spans="1:21" ht="14.4" customHeight="1" x14ac:dyDescent="0.3">
      <c r="A759" s="737">
        <v>30</v>
      </c>
      <c r="B759" s="739" t="s">
        <v>506</v>
      </c>
      <c r="C759" s="739" t="s">
        <v>2873</v>
      </c>
      <c r="D759" s="740" t="s">
        <v>3769</v>
      </c>
      <c r="E759" s="741" t="s">
        <v>2885</v>
      </c>
      <c r="F759" s="739" t="s">
        <v>2868</v>
      </c>
      <c r="G759" s="739" t="s">
        <v>2895</v>
      </c>
      <c r="H759" s="739" t="s">
        <v>507</v>
      </c>
      <c r="I759" s="739" t="s">
        <v>3360</v>
      </c>
      <c r="J759" s="739" t="s">
        <v>3361</v>
      </c>
      <c r="K759" s="739" t="s">
        <v>3362</v>
      </c>
      <c r="L759" s="742">
        <v>300.33</v>
      </c>
      <c r="M759" s="742">
        <v>300.33</v>
      </c>
      <c r="N759" s="739">
        <v>1</v>
      </c>
      <c r="O759" s="743">
        <v>0.5</v>
      </c>
      <c r="P759" s="742">
        <v>300.33</v>
      </c>
      <c r="Q759" s="744">
        <v>1</v>
      </c>
      <c r="R759" s="739">
        <v>1</v>
      </c>
      <c r="S759" s="744">
        <v>1</v>
      </c>
      <c r="T759" s="743">
        <v>0.5</v>
      </c>
      <c r="U759" s="738">
        <v>1</v>
      </c>
    </row>
    <row r="760" spans="1:21" ht="14.4" customHeight="1" x14ac:dyDescent="0.3">
      <c r="A760" s="737">
        <v>30</v>
      </c>
      <c r="B760" s="739" t="s">
        <v>506</v>
      </c>
      <c r="C760" s="739" t="s">
        <v>2873</v>
      </c>
      <c r="D760" s="740" t="s">
        <v>3769</v>
      </c>
      <c r="E760" s="741" t="s">
        <v>2885</v>
      </c>
      <c r="F760" s="739" t="s">
        <v>2868</v>
      </c>
      <c r="G760" s="739" t="s">
        <v>3128</v>
      </c>
      <c r="H760" s="739" t="s">
        <v>507</v>
      </c>
      <c r="I760" s="739" t="s">
        <v>1314</v>
      </c>
      <c r="J760" s="739" t="s">
        <v>3717</v>
      </c>
      <c r="K760" s="739" t="s">
        <v>3130</v>
      </c>
      <c r="L760" s="742">
        <v>16.23</v>
      </c>
      <c r="M760" s="742">
        <v>16.23</v>
      </c>
      <c r="N760" s="739">
        <v>1</v>
      </c>
      <c r="O760" s="743">
        <v>1</v>
      </c>
      <c r="P760" s="742">
        <v>16.23</v>
      </c>
      <c r="Q760" s="744">
        <v>1</v>
      </c>
      <c r="R760" s="739">
        <v>1</v>
      </c>
      <c r="S760" s="744">
        <v>1</v>
      </c>
      <c r="T760" s="743">
        <v>1</v>
      </c>
      <c r="U760" s="738">
        <v>1</v>
      </c>
    </row>
    <row r="761" spans="1:21" ht="14.4" customHeight="1" x14ac:dyDescent="0.3">
      <c r="A761" s="737">
        <v>30</v>
      </c>
      <c r="B761" s="739" t="s">
        <v>506</v>
      </c>
      <c r="C761" s="739" t="s">
        <v>2873</v>
      </c>
      <c r="D761" s="740" t="s">
        <v>3769</v>
      </c>
      <c r="E761" s="741" t="s">
        <v>2885</v>
      </c>
      <c r="F761" s="739" t="s">
        <v>2868</v>
      </c>
      <c r="G761" s="739" t="s">
        <v>2974</v>
      </c>
      <c r="H761" s="739" t="s">
        <v>507</v>
      </c>
      <c r="I761" s="739" t="s">
        <v>1030</v>
      </c>
      <c r="J761" s="739" t="s">
        <v>2976</v>
      </c>
      <c r="K761" s="739" t="s">
        <v>3363</v>
      </c>
      <c r="L761" s="742">
        <v>31.65</v>
      </c>
      <c r="M761" s="742">
        <v>31.65</v>
      </c>
      <c r="N761" s="739">
        <v>1</v>
      </c>
      <c r="O761" s="743">
        <v>1</v>
      </c>
      <c r="P761" s="742"/>
      <c r="Q761" s="744">
        <v>0</v>
      </c>
      <c r="R761" s="739"/>
      <c r="S761" s="744">
        <v>0</v>
      </c>
      <c r="T761" s="743"/>
      <c r="U761" s="738">
        <v>0</v>
      </c>
    </row>
    <row r="762" spans="1:21" ht="14.4" customHeight="1" x14ac:dyDescent="0.3">
      <c r="A762" s="737">
        <v>30</v>
      </c>
      <c r="B762" s="739" t="s">
        <v>506</v>
      </c>
      <c r="C762" s="739" t="s">
        <v>2873</v>
      </c>
      <c r="D762" s="740" t="s">
        <v>3769</v>
      </c>
      <c r="E762" s="741" t="s">
        <v>2885</v>
      </c>
      <c r="F762" s="739" t="s">
        <v>2868</v>
      </c>
      <c r="G762" s="739" t="s">
        <v>2980</v>
      </c>
      <c r="H762" s="739" t="s">
        <v>507</v>
      </c>
      <c r="I762" s="739" t="s">
        <v>894</v>
      </c>
      <c r="J762" s="739" t="s">
        <v>2981</v>
      </c>
      <c r="K762" s="739" t="s">
        <v>2982</v>
      </c>
      <c r="L762" s="742">
        <v>88.76</v>
      </c>
      <c r="M762" s="742">
        <v>88.76</v>
      </c>
      <c r="N762" s="739">
        <v>1</v>
      </c>
      <c r="O762" s="743">
        <v>0.5</v>
      </c>
      <c r="P762" s="742">
        <v>88.76</v>
      </c>
      <c r="Q762" s="744">
        <v>1</v>
      </c>
      <c r="R762" s="739">
        <v>1</v>
      </c>
      <c r="S762" s="744">
        <v>1</v>
      </c>
      <c r="T762" s="743">
        <v>0.5</v>
      </c>
      <c r="U762" s="738">
        <v>1</v>
      </c>
    </row>
    <row r="763" spans="1:21" ht="14.4" customHeight="1" x14ac:dyDescent="0.3">
      <c r="A763" s="737">
        <v>30</v>
      </c>
      <c r="B763" s="739" t="s">
        <v>506</v>
      </c>
      <c r="C763" s="739" t="s">
        <v>2873</v>
      </c>
      <c r="D763" s="740" t="s">
        <v>3769</v>
      </c>
      <c r="E763" s="741" t="s">
        <v>2885</v>
      </c>
      <c r="F763" s="739" t="s">
        <v>2868</v>
      </c>
      <c r="G763" s="739" t="s">
        <v>2991</v>
      </c>
      <c r="H763" s="739" t="s">
        <v>507</v>
      </c>
      <c r="I763" s="739" t="s">
        <v>3248</v>
      </c>
      <c r="J763" s="739" t="s">
        <v>3249</v>
      </c>
      <c r="K763" s="739" t="s">
        <v>3250</v>
      </c>
      <c r="L763" s="742">
        <v>79.03</v>
      </c>
      <c r="M763" s="742">
        <v>79.03</v>
      </c>
      <c r="N763" s="739">
        <v>1</v>
      </c>
      <c r="O763" s="743">
        <v>0.5</v>
      </c>
      <c r="P763" s="742">
        <v>79.03</v>
      </c>
      <c r="Q763" s="744">
        <v>1</v>
      </c>
      <c r="R763" s="739">
        <v>1</v>
      </c>
      <c r="S763" s="744">
        <v>1</v>
      </c>
      <c r="T763" s="743">
        <v>0.5</v>
      </c>
      <c r="U763" s="738">
        <v>1</v>
      </c>
    </row>
    <row r="764" spans="1:21" ht="14.4" customHeight="1" x14ac:dyDescent="0.3">
      <c r="A764" s="737">
        <v>30</v>
      </c>
      <c r="B764" s="739" t="s">
        <v>506</v>
      </c>
      <c r="C764" s="739" t="s">
        <v>2873</v>
      </c>
      <c r="D764" s="740" t="s">
        <v>3769</v>
      </c>
      <c r="E764" s="741" t="s">
        <v>2885</v>
      </c>
      <c r="F764" s="739" t="s">
        <v>2868</v>
      </c>
      <c r="G764" s="739" t="s">
        <v>3718</v>
      </c>
      <c r="H764" s="739" t="s">
        <v>507</v>
      </c>
      <c r="I764" s="739" t="s">
        <v>3719</v>
      </c>
      <c r="J764" s="739" t="s">
        <v>3720</v>
      </c>
      <c r="K764" s="739" t="s">
        <v>3721</v>
      </c>
      <c r="L764" s="742">
        <v>285.89</v>
      </c>
      <c r="M764" s="742">
        <v>285.89</v>
      </c>
      <c r="N764" s="739">
        <v>1</v>
      </c>
      <c r="O764" s="743">
        <v>0.5</v>
      </c>
      <c r="P764" s="742">
        <v>285.89</v>
      </c>
      <c r="Q764" s="744">
        <v>1</v>
      </c>
      <c r="R764" s="739">
        <v>1</v>
      </c>
      <c r="S764" s="744">
        <v>1</v>
      </c>
      <c r="T764" s="743">
        <v>0.5</v>
      </c>
      <c r="U764" s="738">
        <v>1</v>
      </c>
    </row>
    <row r="765" spans="1:21" ht="14.4" customHeight="1" x14ac:dyDescent="0.3">
      <c r="A765" s="737">
        <v>30</v>
      </c>
      <c r="B765" s="739" t="s">
        <v>506</v>
      </c>
      <c r="C765" s="739" t="s">
        <v>2873</v>
      </c>
      <c r="D765" s="740" t="s">
        <v>3769</v>
      </c>
      <c r="E765" s="741" t="s">
        <v>2885</v>
      </c>
      <c r="F765" s="739" t="s">
        <v>2868</v>
      </c>
      <c r="G765" s="739" t="s">
        <v>3030</v>
      </c>
      <c r="H765" s="739" t="s">
        <v>1843</v>
      </c>
      <c r="I765" s="739" t="s">
        <v>3346</v>
      </c>
      <c r="J765" s="739" t="s">
        <v>1951</v>
      </c>
      <c r="K765" s="739" t="s">
        <v>2703</v>
      </c>
      <c r="L765" s="742">
        <v>1385.62</v>
      </c>
      <c r="M765" s="742">
        <v>1385.62</v>
      </c>
      <c r="N765" s="739">
        <v>1</v>
      </c>
      <c r="O765" s="743">
        <v>1</v>
      </c>
      <c r="P765" s="742">
        <v>1385.62</v>
      </c>
      <c r="Q765" s="744">
        <v>1</v>
      </c>
      <c r="R765" s="739">
        <v>1</v>
      </c>
      <c r="S765" s="744">
        <v>1</v>
      </c>
      <c r="T765" s="743">
        <v>1</v>
      </c>
      <c r="U765" s="738">
        <v>1</v>
      </c>
    </row>
    <row r="766" spans="1:21" ht="14.4" customHeight="1" x14ac:dyDescent="0.3">
      <c r="A766" s="737">
        <v>30</v>
      </c>
      <c r="B766" s="739" t="s">
        <v>506</v>
      </c>
      <c r="C766" s="739" t="s">
        <v>2873</v>
      </c>
      <c r="D766" s="740" t="s">
        <v>3769</v>
      </c>
      <c r="E766" s="741" t="s">
        <v>2885</v>
      </c>
      <c r="F766" s="739" t="s">
        <v>2868</v>
      </c>
      <c r="G766" s="739" t="s">
        <v>3032</v>
      </c>
      <c r="H766" s="739" t="s">
        <v>1843</v>
      </c>
      <c r="I766" s="739" t="s">
        <v>2118</v>
      </c>
      <c r="J766" s="739" t="s">
        <v>2119</v>
      </c>
      <c r="K766" s="739" t="s">
        <v>1606</v>
      </c>
      <c r="L766" s="742">
        <v>31.09</v>
      </c>
      <c r="M766" s="742">
        <v>31.09</v>
      </c>
      <c r="N766" s="739">
        <v>1</v>
      </c>
      <c r="O766" s="743">
        <v>0.5</v>
      </c>
      <c r="P766" s="742">
        <v>31.09</v>
      </c>
      <c r="Q766" s="744">
        <v>1</v>
      </c>
      <c r="R766" s="739">
        <v>1</v>
      </c>
      <c r="S766" s="744">
        <v>1</v>
      </c>
      <c r="T766" s="743">
        <v>0.5</v>
      </c>
      <c r="U766" s="738">
        <v>1</v>
      </c>
    </row>
    <row r="767" spans="1:21" ht="14.4" customHeight="1" x14ac:dyDescent="0.3">
      <c r="A767" s="737">
        <v>30</v>
      </c>
      <c r="B767" s="739" t="s">
        <v>506</v>
      </c>
      <c r="C767" s="739" t="s">
        <v>2873</v>
      </c>
      <c r="D767" s="740" t="s">
        <v>3769</v>
      </c>
      <c r="E767" s="741" t="s">
        <v>2885</v>
      </c>
      <c r="F767" s="739" t="s">
        <v>2868</v>
      </c>
      <c r="G767" s="739" t="s">
        <v>3722</v>
      </c>
      <c r="H767" s="739" t="s">
        <v>507</v>
      </c>
      <c r="I767" s="739" t="s">
        <v>1318</v>
      </c>
      <c r="J767" s="739" t="s">
        <v>3723</v>
      </c>
      <c r="K767" s="739" t="s">
        <v>3724</v>
      </c>
      <c r="L767" s="742">
        <v>18.809999999999999</v>
      </c>
      <c r="M767" s="742">
        <v>75.239999999999995</v>
      </c>
      <c r="N767" s="739">
        <v>4</v>
      </c>
      <c r="O767" s="743">
        <v>3</v>
      </c>
      <c r="P767" s="742">
        <v>56.429999999999993</v>
      </c>
      <c r="Q767" s="744">
        <v>0.75</v>
      </c>
      <c r="R767" s="739">
        <v>3</v>
      </c>
      <c r="S767" s="744">
        <v>0.75</v>
      </c>
      <c r="T767" s="743">
        <v>2</v>
      </c>
      <c r="U767" s="738">
        <v>0.66666666666666663</v>
      </c>
    </row>
    <row r="768" spans="1:21" ht="14.4" customHeight="1" x14ac:dyDescent="0.3">
      <c r="A768" s="737">
        <v>30</v>
      </c>
      <c r="B768" s="739" t="s">
        <v>506</v>
      </c>
      <c r="C768" s="739" t="s">
        <v>2873</v>
      </c>
      <c r="D768" s="740" t="s">
        <v>3769</v>
      </c>
      <c r="E768" s="741" t="s">
        <v>2885</v>
      </c>
      <c r="F768" s="739" t="s">
        <v>2868</v>
      </c>
      <c r="G768" s="739" t="s">
        <v>3173</v>
      </c>
      <c r="H768" s="739" t="s">
        <v>1843</v>
      </c>
      <c r="I768" s="739" t="s">
        <v>3725</v>
      </c>
      <c r="J768" s="739" t="s">
        <v>2110</v>
      </c>
      <c r="K768" s="739" t="s">
        <v>2192</v>
      </c>
      <c r="L768" s="742">
        <v>352.37</v>
      </c>
      <c r="M768" s="742">
        <v>352.37</v>
      </c>
      <c r="N768" s="739">
        <v>1</v>
      </c>
      <c r="O768" s="743">
        <v>0.5</v>
      </c>
      <c r="P768" s="742"/>
      <c r="Q768" s="744">
        <v>0</v>
      </c>
      <c r="R768" s="739"/>
      <c r="S768" s="744">
        <v>0</v>
      </c>
      <c r="T768" s="743"/>
      <c r="U768" s="738">
        <v>0</v>
      </c>
    </row>
    <row r="769" spans="1:21" ht="14.4" customHeight="1" x14ac:dyDescent="0.3">
      <c r="A769" s="737">
        <v>30</v>
      </c>
      <c r="B769" s="739" t="s">
        <v>506</v>
      </c>
      <c r="C769" s="739" t="s">
        <v>2873</v>
      </c>
      <c r="D769" s="740" t="s">
        <v>3769</v>
      </c>
      <c r="E769" s="741" t="s">
        <v>2885</v>
      </c>
      <c r="F769" s="739" t="s">
        <v>2868</v>
      </c>
      <c r="G769" s="739" t="s">
        <v>3726</v>
      </c>
      <c r="H769" s="739" t="s">
        <v>507</v>
      </c>
      <c r="I769" s="739" t="s">
        <v>1129</v>
      </c>
      <c r="J769" s="739" t="s">
        <v>1130</v>
      </c>
      <c r="K769" s="739" t="s">
        <v>1131</v>
      </c>
      <c r="L769" s="742">
        <v>70.08</v>
      </c>
      <c r="M769" s="742">
        <v>70.08</v>
      </c>
      <c r="N769" s="739">
        <v>1</v>
      </c>
      <c r="O769" s="743">
        <v>0.5</v>
      </c>
      <c r="P769" s="742">
        <v>70.08</v>
      </c>
      <c r="Q769" s="744">
        <v>1</v>
      </c>
      <c r="R769" s="739">
        <v>1</v>
      </c>
      <c r="S769" s="744">
        <v>1</v>
      </c>
      <c r="T769" s="743">
        <v>0.5</v>
      </c>
      <c r="U769" s="738">
        <v>1</v>
      </c>
    </row>
    <row r="770" spans="1:21" ht="14.4" customHeight="1" x14ac:dyDescent="0.3">
      <c r="A770" s="737">
        <v>30</v>
      </c>
      <c r="B770" s="739" t="s">
        <v>506</v>
      </c>
      <c r="C770" s="739" t="s">
        <v>2873</v>
      </c>
      <c r="D770" s="740" t="s">
        <v>3769</v>
      </c>
      <c r="E770" s="741" t="s">
        <v>2885</v>
      </c>
      <c r="F770" s="739" t="s">
        <v>2868</v>
      </c>
      <c r="G770" s="739" t="s">
        <v>3038</v>
      </c>
      <c r="H770" s="739" t="s">
        <v>1843</v>
      </c>
      <c r="I770" s="739" t="s">
        <v>1844</v>
      </c>
      <c r="J770" s="739" t="s">
        <v>1845</v>
      </c>
      <c r="K770" s="739" t="s">
        <v>2730</v>
      </c>
      <c r="L770" s="742">
        <v>10.41</v>
      </c>
      <c r="M770" s="742">
        <v>93.69</v>
      </c>
      <c r="N770" s="739">
        <v>9</v>
      </c>
      <c r="O770" s="743">
        <v>1</v>
      </c>
      <c r="P770" s="742">
        <v>93.69</v>
      </c>
      <c r="Q770" s="744">
        <v>1</v>
      </c>
      <c r="R770" s="739">
        <v>9</v>
      </c>
      <c r="S770" s="744">
        <v>1</v>
      </c>
      <c r="T770" s="743">
        <v>1</v>
      </c>
      <c r="U770" s="738">
        <v>1</v>
      </c>
    </row>
    <row r="771" spans="1:21" ht="14.4" customHeight="1" x14ac:dyDescent="0.3">
      <c r="A771" s="737">
        <v>30</v>
      </c>
      <c r="B771" s="739" t="s">
        <v>506</v>
      </c>
      <c r="C771" s="739" t="s">
        <v>2873</v>
      </c>
      <c r="D771" s="740" t="s">
        <v>3769</v>
      </c>
      <c r="E771" s="741" t="s">
        <v>2885</v>
      </c>
      <c r="F771" s="739" t="s">
        <v>2868</v>
      </c>
      <c r="G771" s="739" t="s">
        <v>3179</v>
      </c>
      <c r="H771" s="739" t="s">
        <v>507</v>
      </c>
      <c r="I771" s="739" t="s">
        <v>1076</v>
      </c>
      <c r="J771" s="739" t="s">
        <v>1077</v>
      </c>
      <c r="K771" s="739" t="s">
        <v>3727</v>
      </c>
      <c r="L771" s="742">
        <v>181.04</v>
      </c>
      <c r="M771" s="742">
        <v>181.04</v>
      </c>
      <c r="N771" s="739">
        <v>1</v>
      </c>
      <c r="O771" s="743">
        <v>0.5</v>
      </c>
      <c r="P771" s="742">
        <v>181.04</v>
      </c>
      <c r="Q771" s="744">
        <v>1</v>
      </c>
      <c r="R771" s="739">
        <v>1</v>
      </c>
      <c r="S771" s="744">
        <v>1</v>
      </c>
      <c r="T771" s="743">
        <v>0.5</v>
      </c>
      <c r="U771" s="738">
        <v>1</v>
      </c>
    </row>
    <row r="772" spans="1:21" ht="14.4" customHeight="1" x14ac:dyDescent="0.3">
      <c r="A772" s="737">
        <v>30</v>
      </c>
      <c r="B772" s="739" t="s">
        <v>506</v>
      </c>
      <c r="C772" s="739" t="s">
        <v>2873</v>
      </c>
      <c r="D772" s="740" t="s">
        <v>3769</v>
      </c>
      <c r="E772" s="741" t="s">
        <v>2885</v>
      </c>
      <c r="F772" s="739" t="s">
        <v>2868</v>
      </c>
      <c r="G772" s="739" t="s">
        <v>3179</v>
      </c>
      <c r="H772" s="739" t="s">
        <v>507</v>
      </c>
      <c r="I772" s="739" t="s">
        <v>3728</v>
      </c>
      <c r="J772" s="739" t="s">
        <v>3729</v>
      </c>
      <c r="K772" s="739" t="s">
        <v>3730</v>
      </c>
      <c r="L772" s="742">
        <v>87.42</v>
      </c>
      <c r="M772" s="742">
        <v>87.42</v>
      </c>
      <c r="N772" s="739">
        <v>1</v>
      </c>
      <c r="O772" s="743">
        <v>1</v>
      </c>
      <c r="P772" s="742">
        <v>87.42</v>
      </c>
      <c r="Q772" s="744">
        <v>1</v>
      </c>
      <c r="R772" s="739">
        <v>1</v>
      </c>
      <c r="S772" s="744">
        <v>1</v>
      </c>
      <c r="T772" s="743">
        <v>1</v>
      </c>
      <c r="U772" s="738">
        <v>1</v>
      </c>
    </row>
    <row r="773" spans="1:21" ht="14.4" customHeight="1" x14ac:dyDescent="0.3">
      <c r="A773" s="737">
        <v>30</v>
      </c>
      <c r="B773" s="739" t="s">
        <v>506</v>
      </c>
      <c r="C773" s="739" t="s">
        <v>2873</v>
      </c>
      <c r="D773" s="740" t="s">
        <v>3769</v>
      </c>
      <c r="E773" s="741" t="s">
        <v>2885</v>
      </c>
      <c r="F773" s="739" t="s">
        <v>2868</v>
      </c>
      <c r="G773" s="739" t="s">
        <v>3313</v>
      </c>
      <c r="H773" s="739" t="s">
        <v>507</v>
      </c>
      <c r="I773" s="739" t="s">
        <v>1164</v>
      </c>
      <c r="J773" s="739" t="s">
        <v>1165</v>
      </c>
      <c r="K773" s="739" t="s">
        <v>3314</v>
      </c>
      <c r="L773" s="742">
        <v>65.989999999999995</v>
      </c>
      <c r="M773" s="742">
        <v>65.989999999999995</v>
      </c>
      <c r="N773" s="739">
        <v>1</v>
      </c>
      <c r="O773" s="743">
        <v>1</v>
      </c>
      <c r="P773" s="742">
        <v>65.989999999999995</v>
      </c>
      <c r="Q773" s="744">
        <v>1</v>
      </c>
      <c r="R773" s="739">
        <v>1</v>
      </c>
      <c r="S773" s="744">
        <v>1</v>
      </c>
      <c r="T773" s="743">
        <v>1</v>
      </c>
      <c r="U773" s="738">
        <v>1</v>
      </c>
    </row>
    <row r="774" spans="1:21" ht="14.4" customHeight="1" x14ac:dyDescent="0.3">
      <c r="A774" s="737">
        <v>30</v>
      </c>
      <c r="B774" s="739" t="s">
        <v>506</v>
      </c>
      <c r="C774" s="739" t="s">
        <v>2873</v>
      </c>
      <c r="D774" s="740" t="s">
        <v>3769</v>
      </c>
      <c r="E774" s="741" t="s">
        <v>2885</v>
      </c>
      <c r="F774" s="739" t="s">
        <v>2868</v>
      </c>
      <c r="G774" s="739" t="s">
        <v>3396</v>
      </c>
      <c r="H774" s="739" t="s">
        <v>507</v>
      </c>
      <c r="I774" s="739" t="s">
        <v>1723</v>
      </c>
      <c r="J774" s="739" t="s">
        <v>1724</v>
      </c>
      <c r="K774" s="739" t="s">
        <v>3731</v>
      </c>
      <c r="L774" s="742">
        <v>140.38</v>
      </c>
      <c r="M774" s="742">
        <v>140.38</v>
      </c>
      <c r="N774" s="739">
        <v>1</v>
      </c>
      <c r="O774" s="743">
        <v>0.5</v>
      </c>
      <c r="P774" s="742"/>
      <c r="Q774" s="744">
        <v>0</v>
      </c>
      <c r="R774" s="739"/>
      <c r="S774" s="744">
        <v>0</v>
      </c>
      <c r="T774" s="743"/>
      <c r="U774" s="738">
        <v>0</v>
      </c>
    </row>
    <row r="775" spans="1:21" ht="14.4" customHeight="1" x14ac:dyDescent="0.3">
      <c r="A775" s="737">
        <v>30</v>
      </c>
      <c r="B775" s="739" t="s">
        <v>506</v>
      </c>
      <c r="C775" s="739" t="s">
        <v>2873</v>
      </c>
      <c r="D775" s="740" t="s">
        <v>3769</v>
      </c>
      <c r="E775" s="741" t="s">
        <v>2885</v>
      </c>
      <c r="F775" s="739" t="s">
        <v>2869</v>
      </c>
      <c r="G775" s="739" t="s">
        <v>3079</v>
      </c>
      <c r="H775" s="739" t="s">
        <v>507</v>
      </c>
      <c r="I775" s="739" t="s">
        <v>3372</v>
      </c>
      <c r="J775" s="739" t="s">
        <v>3081</v>
      </c>
      <c r="K775" s="739"/>
      <c r="L775" s="742">
        <v>0</v>
      </c>
      <c r="M775" s="742">
        <v>0</v>
      </c>
      <c r="N775" s="739">
        <v>3</v>
      </c>
      <c r="O775" s="743">
        <v>3</v>
      </c>
      <c r="P775" s="742">
        <v>0</v>
      </c>
      <c r="Q775" s="744"/>
      <c r="R775" s="739">
        <v>1</v>
      </c>
      <c r="S775" s="744">
        <v>0.33333333333333331</v>
      </c>
      <c r="T775" s="743">
        <v>1</v>
      </c>
      <c r="U775" s="738">
        <v>0.33333333333333331</v>
      </c>
    </row>
    <row r="776" spans="1:21" ht="14.4" customHeight="1" x14ac:dyDescent="0.3">
      <c r="A776" s="737">
        <v>30</v>
      </c>
      <c r="B776" s="739" t="s">
        <v>506</v>
      </c>
      <c r="C776" s="739" t="s">
        <v>2873</v>
      </c>
      <c r="D776" s="740" t="s">
        <v>3769</v>
      </c>
      <c r="E776" s="741" t="s">
        <v>2885</v>
      </c>
      <c r="F776" s="739" t="s">
        <v>2869</v>
      </c>
      <c r="G776" s="739" t="s">
        <v>3079</v>
      </c>
      <c r="H776" s="739" t="s">
        <v>507</v>
      </c>
      <c r="I776" s="739" t="s">
        <v>3732</v>
      </c>
      <c r="J776" s="739" t="s">
        <v>3081</v>
      </c>
      <c r="K776" s="739"/>
      <c r="L776" s="742">
        <v>0</v>
      </c>
      <c r="M776" s="742">
        <v>0</v>
      </c>
      <c r="N776" s="739">
        <v>1</v>
      </c>
      <c r="O776" s="743">
        <v>1</v>
      </c>
      <c r="P776" s="742">
        <v>0</v>
      </c>
      <c r="Q776" s="744"/>
      <c r="R776" s="739">
        <v>1</v>
      </c>
      <c r="S776" s="744">
        <v>1</v>
      </c>
      <c r="T776" s="743">
        <v>1</v>
      </c>
      <c r="U776" s="738">
        <v>1</v>
      </c>
    </row>
    <row r="777" spans="1:21" ht="14.4" customHeight="1" x14ac:dyDescent="0.3">
      <c r="A777" s="737">
        <v>30</v>
      </c>
      <c r="B777" s="739" t="s">
        <v>506</v>
      </c>
      <c r="C777" s="739" t="s">
        <v>2873</v>
      </c>
      <c r="D777" s="740" t="s">
        <v>3769</v>
      </c>
      <c r="E777" s="741" t="s">
        <v>2885</v>
      </c>
      <c r="F777" s="739" t="s">
        <v>2870</v>
      </c>
      <c r="G777" s="739" t="s">
        <v>3195</v>
      </c>
      <c r="H777" s="739" t="s">
        <v>507</v>
      </c>
      <c r="I777" s="739" t="s">
        <v>3708</v>
      </c>
      <c r="J777" s="739" t="s">
        <v>3709</v>
      </c>
      <c r="K777" s="739" t="s">
        <v>3710</v>
      </c>
      <c r="L777" s="742">
        <v>410</v>
      </c>
      <c r="M777" s="742">
        <v>1640</v>
      </c>
      <c r="N777" s="739">
        <v>4</v>
      </c>
      <c r="O777" s="743">
        <v>4</v>
      </c>
      <c r="P777" s="742"/>
      <c r="Q777" s="744">
        <v>0</v>
      </c>
      <c r="R777" s="739"/>
      <c r="S777" s="744">
        <v>0</v>
      </c>
      <c r="T777" s="743"/>
      <c r="U777" s="738">
        <v>0</v>
      </c>
    </row>
    <row r="778" spans="1:21" ht="14.4" customHeight="1" x14ac:dyDescent="0.3">
      <c r="A778" s="737">
        <v>30</v>
      </c>
      <c r="B778" s="739" t="s">
        <v>506</v>
      </c>
      <c r="C778" s="739" t="s">
        <v>2873</v>
      </c>
      <c r="D778" s="740" t="s">
        <v>3769</v>
      </c>
      <c r="E778" s="741" t="s">
        <v>2886</v>
      </c>
      <c r="F778" s="739" t="s">
        <v>2868</v>
      </c>
      <c r="G778" s="739" t="s">
        <v>2901</v>
      </c>
      <c r="H778" s="739" t="s">
        <v>507</v>
      </c>
      <c r="I778" s="739" t="s">
        <v>3733</v>
      </c>
      <c r="J778" s="739" t="s">
        <v>2902</v>
      </c>
      <c r="K778" s="739" t="s">
        <v>1063</v>
      </c>
      <c r="L778" s="742">
        <v>0</v>
      </c>
      <c r="M778" s="742">
        <v>0</v>
      </c>
      <c r="N778" s="739">
        <v>4</v>
      </c>
      <c r="O778" s="743">
        <v>1.5</v>
      </c>
      <c r="P778" s="742"/>
      <c r="Q778" s="744"/>
      <c r="R778" s="739"/>
      <c r="S778" s="744">
        <v>0</v>
      </c>
      <c r="T778" s="743"/>
      <c r="U778" s="738">
        <v>0</v>
      </c>
    </row>
    <row r="779" spans="1:21" ht="14.4" customHeight="1" x14ac:dyDescent="0.3">
      <c r="A779" s="737">
        <v>30</v>
      </c>
      <c r="B779" s="739" t="s">
        <v>506</v>
      </c>
      <c r="C779" s="739" t="s">
        <v>2873</v>
      </c>
      <c r="D779" s="740" t="s">
        <v>3769</v>
      </c>
      <c r="E779" s="741" t="s">
        <v>2886</v>
      </c>
      <c r="F779" s="739" t="s">
        <v>2868</v>
      </c>
      <c r="G779" s="739" t="s">
        <v>2901</v>
      </c>
      <c r="H779" s="739" t="s">
        <v>507</v>
      </c>
      <c r="I779" s="739" t="s">
        <v>665</v>
      </c>
      <c r="J779" s="739" t="s">
        <v>2902</v>
      </c>
      <c r="K779" s="739" t="s">
        <v>2903</v>
      </c>
      <c r="L779" s="742">
        <v>36.270000000000003</v>
      </c>
      <c r="M779" s="742">
        <v>108.81</v>
      </c>
      <c r="N779" s="739">
        <v>3</v>
      </c>
      <c r="O779" s="743">
        <v>1</v>
      </c>
      <c r="P779" s="742"/>
      <c r="Q779" s="744">
        <v>0</v>
      </c>
      <c r="R779" s="739"/>
      <c r="S779" s="744">
        <v>0</v>
      </c>
      <c r="T779" s="743"/>
      <c r="U779" s="738">
        <v>0</v>
      </c>
    </row>
    <row r="780" spans="1:21" ht="14.4" customHeight="1" x14ac:dyDescent="0.3">
      <c r="A780" s="737">
        <v>30</v>
      </c>
      <c r="B780" s="739" t="s">
        <v>506</v>
      </c>
      <c r="C780" s="739" t="s">
        <v>2873</v>
      </c>
      <c r="D780" s="740" t="s">
        <v>3769</v>
      </c>
      <c r="E780" s="741" t="s">
        <v>2886</v>
      </c>
      <c r="F780" s="739" t="s">
        <v>2868</v>
      </c>
      <c r="G780" s="739" t="s">
        <v>2901</v>
      </c>
      <c r="H780" s="739" t="s">
        <v>507</v>
      </c>
      <c r="I780" s="739" t="s">
        <v>3408</v>
      </c>
      <c r="J780" s="739" t="s">
        <v>2902</v>
      </c>
      <c r="K780" s="739" t="s">
        <v>3409</v>
      </c>
      <c r="L780" s="742">
        <v>0</v>
      </c>
      <c r="M780" s="742">
        <v>0</v>
      </c>
      <c r="N780" s="739">
        <v>3</v>
      </c>
      <c r="O780" s="743">
        <v>1</v>
      </c>
      <c r="P780" s="742">
        <v>0</v>
      </c>
      <c r="Q780" s="744"/>
      <c r="R780" s="739">
        <v>3</v>
      </c>
      <c r="S780" s="744">
        <v>1</v>
      </c>
      <c r="T780" s="743">
        <v>1</v>
      </c>
      <c r="U780" s="738">
        <v>1</v>
      </c>
    </row>
    <row r="781" spans="1:21" ht="14.4" customHeight="1" x14ac:dyDescent="0.3">
      <c r="A781" s="737">
        <v>30</v>
      </c>
      <c r="B781" s="739" t="s">
        <v>506</v>
      </c>
      <c r="C781" s="739" t="s">
        <v>2873</v>
      </c>
      <c r="D781" s="740" t="s">
        <v>3769</v>
      </c>
      <c r="E781" s="741" t="s">
        <v>2886</v>
      </c>
      <c r="F781" s="739" t="s">
        <v>2868</v>
      </c>
      <c r="G781" s="739" t="s">
        <v>2905</v>
      </c>
      <c r="H781" s="739" t="s">
        <v>507</v>
      </c>
      <c r="I781" s="739" t="s">
        <v>3410</v>
      </c>
      <c r="J781" s="739" t="s">
        <v>1081</v>
      </c>
      <c r="K781" s="739" t="s">
        <v>3411</v>
      </c>
      <c r="L781" s="742">
        <v>0</v>
      </c>
      <c r="M781" s="742">
        <v>0</v>
      </c>
      <c r="N781" s="739">
        <v>2</v>
      </c>
      <c r="O781" s="743">
        <v>0.5</v>
      </c>
      <c r="P781" s="742">
        <v>0</v>
      </c>
      <c r="Q781" s="744"/>
      <c r="R781" s="739">
        <v>2</v>
      </c>
      <c r="S781" s="744">
        <v>1</v>
      </c>
      <c r="T781" s="743">
        <v>0.5</v>
      </c>
      <c r="U781" s="738">
        <v>1</v>
      </c>
    </row>
    <row r="782" spans="1:21" ht="14.4" customHeight="1" x14ac:dyDescent="0.3">
      <c r="A782" s="737">
        <v>30</v>
      </c>
      <c r="B782" s="739" t="s">
        <v>506</v>
      </c>
      <c r="C782" s="739" t="s">
        <v>2873</v>
      </c>
      <c r="D782" s="740" t="s">
        <v>3769</v>
      </c>
      <c r="E782" s="741" t="s">
        <v>2886</v>
      </c>
      <c r="F782" s="739" t="s">
        <v>2868</v>
      </c>
      <c r="G782" s="739" t="s">
        <v>3734</v>
      </c>
      <c r="H782" s="739" t="s">
        <v>507</v>
      </c>
      <c r="I782" s="739" t="s">
        <v>3735</v>
      </c>
      <c r="J782" s="739" t="s">
        <v>3736</v>
      </c>
      <c r="K782" s="739" t="s">
        <v>3737</v>
      </c>
      <c r="L782" s="742">
        <v>150.1</v>
      </c>
      <c r="M782" s="742">
        <v>450.29999999999995</v>
      </c>
      <c r="N782" s="739">
        <v>3</v>
      </c>
      <c r="O782" s="743">
        <v>0.5</v>
      </c>
      <c r="P782" s="742">
        <v>450.29999999999995</v>
      </c>
      <c r="Q782" s="744">
        <v>1</v>
      </c>
      <c r="R782" s="739">
        <v>3</v>
      </c>
      <c r="S782" s="744">
        <v>1</v>
      </c>
      <c r="T782" s="743">
        <v>0.5</v>
      </c>
      <c r="U782" s="738">
        <v>1</v>
      </c>
    </row>
    <row r="783" spans="1:21" ht="14.4" customHeight="1" x14ac:dyDescent="0.3">
      <c r="A783" s="737">
        <v>30</v>
      </c>
      <c r="B783" s="739" t="s">
        <v>506</v>
      </c>
      <c r="C783" s="739" t="s">
        <v>2873</v>
      </c>
      <c r="D783" s="740" t="s">
        <v>3769</v>
      </c>
      <c r="E783" s="741" t="s">
        <v>2886</v>
      </c>
      <c r="F783" s="739" t="s">
        <v>2868</v>
      </c>
      <c r="G783" s="739" t="s">
        <v>2890</v>
      </c>
      <c r="H783" s="739" t="s">
        <v>507</v>
      </c>
      <c r="I783" s="739" t="s">
        <v>3738</v>
      </c>
      <c r="J783" s="739" t="s">
        <v>1995</v>
      </c>
      <c r="K783" s="739" t="s">
        <v>3419</v>
      </c>
      <c r="L783" s="742">
        <v>0</v>
      </c>
      <c r="M783" s="742">
        <v>0</v>
      </c>
      <c r="N783" s="739">
        <v>3</v>
      </c>
      <c r="O783" s="743">
        <v>1.5</v>
      </c>
      <c r="P783" s="742"/>
      <c r="Q783" s="744"/>
      <c r="R783" s="739"/>
      <c r="S783" s="744">
        <v>0</v>
      </c>
      <c r="T783" s="743"/>
      <c r="U783" s="738">
        <v>0</v>
      </c>
    </row>
    <row r="784" spans="1:21" ht="14.4" customHeight="1" x14ac:dyDescent="0.3">
      <c r="A784" s="737">
        <v>30</v>
      </c>
      <c r="B784" s="739" t="s">
        <v>506</v>
      </c>
      <c r="C784" s="739" t="s">
        <v>2873</v>
      </c>
      <c r="D784" s="740" t="s">
        <v>3769</v>
      </c>
      <c r="E784" s="741" t="s">
        <v>2886</v>
      </c>
      <c r="F784" s="739" t="s">
        <v>2868</v>
      </c>
      <c r="G784" s="739" t="s">
        <v>2890</v>
      </c>
      <c r="H784" s="739" t="s">
        <v>1843</v>
      </c>
      <c r="I784" s="739" t="s">
        <v>3711</v>
      </c>
      <c r="J784" s="739" t="s">
        <v>3712</v>
      </c>
      <c r="K784" s="739" t="s">
        <v>2126</v>
      </c>
      <c r="L784" s="742">
        <v>176.59</v>
      </c>
      <c r="M784" s="742">
        <v>176.59</v>
      </c>
      <c r="N784" s="739">
        <v>1</v>
      </c>
      <c r="O784" s="743">
        <v>0.5</v>
      </c>
      <c r="P784" s="742">
        <v>176.59</v>
      </c>
      <c r="Q784" s="744">
        <v>1</v>
      </c>
      <c r="R784" s="739">
        <v>1</v>
      </c>
      <c r="S784" s="744">
        <v>1</v>
      </c>
      <c r="T784" s="743">
        <v>0.5</v>
      </c>
      <c r="U784" s="738">
        <v>1</v>
      </c>
    </row>
    <row r="785" spans="1:21" ht="14.4" customHeight="1" x14ac:dyDescent="0.3">
      <c r="A785" s="737">
        <v>30</v>
      </c>
      <c r="B785" s="739" t="s">
        <v>506</v>
      </c>
      <c r="C785" s="739" t="s">
        <v>2873</v>
      </c>
      <c r="D785" s="740" t="s">
        <v>3769</v>
      </c>
      <c r="E785" s="741" t="s">
        <v>2886</v>
      </c>
      <c r="F785" s="739" t="s">
        <v>2868</v>
      </c>
      <c r="G785" s="739" t="s">
        <v>2890</v>
      </c>
      <c r="H785" s="739" t="s">
        <v>507</v>
      </c>
      <c r="I785" s="739" t="s">
        <v>3739</v>
      </c>
      <c r="J785" s="739" t="s">
        <v>2744</v>
      </c>
      <c r="K785" s="739" t="s">
        <v>2126</v>
      </c>
      <c r="L785" s="742">
        <v>0</v>
      </c>
      <c r="M785" s="742">
        <v>0</v>
      </c>
      <c r="N785" s="739">
        <v>2</v>
      </c>
      <c r="O785" s="743">
        <v>1</v>
      </c>
      <c r="P785" s="742">
        <v>0</v>
      </c>
      <c r="Q785" s="744"/>
      <c r="R785" s="739">
        <v>1</v>
      </c>
      <c r="S785" s="744">
        <v>0.5</v>
      </c>
      <c r="T785" s="743">
        <v>0.5</v>
      </c>
      <c r="U785" s="738">
        <v>0.5</v>
      </c>
    </row>
    <row r="786" spans="1:21" ht="14.4" customHeight="1" x14ac:dyDescent="0.3">
      <c r="A786" s="737">
        <v>30</v>
      </c>
      <c r="B786" s="739" t="s">
        <v>506</v>
      </c>
      <c r="C786" s="739" t="s">
        <v>2873</v>
      </c>
      <c r="D786" s="740" t="s">
        <v>3769</v>
      </c>
      <c r="E786" s="741" t="s">
        <v>2886</v>
      </c>
      <c r="F786" s="739" t="s">
        <v>2868</v>
      </c>
      <c r="G786" s="739" t="s">
        <v>2890</v>
      </c>
      <c r="H786" s="739" t="s">
        <v>507</v>
      </c>
      <c r="I786" s="739" t="s">
        <v>3740</v>
      </c>
      <c r="J786" s="739" t="s">
        <v>2744</v>
      </c>
      <c r="K786" s="739" t="s">
        <v>2126</v>
      </c>
      <c r="L786" s="742">
        <v>0</v>
      </c>
      <c r="M786" s="742">
        <v>0</v>
      </c>
      <c r="N786" s="739">
        <v>4</v>
      </c>
      <c r="O786" s="743">
        <v>2</v>
      </c>
      <c r="P786" s="742">
        <v>0</v>
      </c>
      <c r="Q786" s="744"/>
      <c r="R786" s="739">
        <v>2</v>
      </c>
      <c r="S786" s="744">
        <v>0.5</v>
      </c>
      <c r="T786" s="743">
        <v>1</v>
      </c>
      <c r="U786" s="738">
        <v>0.5</v>
      </c>
    </row>
    <row r="787" spans="1:21" ht="14.4" customHeight="1" x14ac:dyDescent="0.3">
      <c r="A787" s="737">
        <v>30</v>
      </c>
      <c r="B787" s="739" t="s">
        <v>506</v>
      </c>
      <c r="C787" s="739" t="s">
        <v>2873</v>
      </c>
      <c r="D787" s="740" t="s">
        <v>3769</v>
      </c>
      <c r="E787" s="741" t="s">
        <v>2886</v>
      </c>
      <c r="F787" s="739" t="s">
        <v>2868</v>
      </c>
      <c r="G787" s="739" t="s">
        <v>2890</v>
      </c>
      <c r="H787" s="739" t="s">
        <v>507</v>
      </c>
      <c r="I787" s="739" t="s">
        <v>3741</v>
      </c>
      <c r="J787" s="739" t="s">
        <v>2094</v>
      </c>
      <c r="K787" s="739" t="s">
        <v>3742</v>
      </c>
      <c r="L787" s="742">
        <v>0</v>
      </c>
      <c r="M787" s="742">
        <v>0</v>
      </c>
      <c r="N787" s="739">
        <v>1</v>
      </c>
      <c r="O787" s="743">
        <v>0.5</v>
      </c>
      <c r="P787" s="742">
        <v>0</v>
      </c>
      <c r="Q787" s="744"/>
      <c r="R787" s="739">
        <v>1</v>
      </c>
      <c r="S787" s="744">
        <v>1</v>
      </c>
      <c r="T787" s="743">
        <v>0.5</v>
      </c>
      <c r="U787" s="738">
        <v>1</v>
      </c>
    </row>
    <row r="788" spans="1:21" ht="14.4" customHeight="1" x14ac:dyDescent="0.3">
      <c r="A788" s="737">
        <v>30</v>
      </c>
      <c r="B788" s="739" t="s">
        <v>506</v>
      </c>
      <c r="C788" s="739" t="s">
        <v>2873</v>
      </c>
      <c r="D788" s="740" t="s">
        <v>3769</v>
      </c>
      <c r="E788" s="741" t="s">
        <v>2886</v>
      </c>
      <c r="F788" s="739" t="s">
        <v>2868</v>
      </c>
      <c r="G788" s="739" t="s">
        <v>2915</v>
      </c>
      <c r="H788" s="739" t="s">
        <v>1843</v>
      </c>
      <c r="I788" s="739" t="s">
        <v>2125</v>
      </c>
      <c r="J788" s="739" t="s">
        <v>1855</v>
      </c>
      <c r="K788" s="739" t="s">
        <v>2126</v>
      </c>
      <c r="L788" s="742">
        <v>207.45</v>
      </c>
      <c r="M788" s="742">
        <v>207.45</v>
      </c>
      <c r="N788" s="739">
        <v>1</v>
      </c>
      <c r="O788" s="743">
        <v>0.5</v>
      </c>
      <c r="P788" s="742"/>
      <c r="Q788" s="744">
        <v>0</v>
      </c>
      <c r="R788" s="739"/>
      <c r="S788" s="744">
        <v>0</v>
      </c>
      <c r="T788" s="743"/>
      <c r="U788" s="738">
        <v>0</v>
      </c>
    </row>
    <row r="789" spans="1:21" ht="14.4" customHeight="1" x14ac:dyDescent="0.3">
      <c r="A789" s="737">
        <v>30</v>
      </c>
      <c r="B789" s="739" t="s">
        <v>506</v>
      </c>
      <c r="C789" s="739" t="s">
        <v>2873</v>
      </c>
      <c r="D789" s="740" t="s">
        <v>3769</v>
      </c>
      <c r="E789" s="741" t="s">
        <v>2886</v>
      </c>
      <c r="F789" s="739" t="s">
        <v>2868</v>
      </c>
      <c r="G789" s="739" t="s">
        <v>3662</v>
      </c>
      <c r="H789" s="739" t="s">
        <v>507</v>
      </c>
      <c r="I789" s="739" t="s">
        <v>1415</v>
      </c>
      <c r="J789" s="739" t="s">
        <v>1416</v>
      </c>
      <c r="K789" s="739" t="s">
        <v>892</v>
      </c>
      <c r="L789" s="742">
        <v>0</v>
      </c>
      <c r="M789" s="742">
        <v>0</v>
      </c>
      <c r="N789" s="739">
        <v>3</v>
      </c>
      <c r="O789" s="743">
        <v>1</v>
      </c>
      <c r="P789" s="742">
        <v>0</v>
      </c>
      <c r="Q789" s="744"/>
      <c r="R789" s="739">
        <v>3</v>
      </c>
      <c r="S789" s="744">
        <v>1</v>
      </c>
      <c r="T789" s="743">
        <v>1</v>
      </c>
      <c r="U789" s="738">
        <v>1</v>
      </c>
    </row>
    <row r="790" spans="1:21" ht="14.4" customHeight="1" x14ac:dyDescent="0.3">
      <c r="A790" s="737">
        <v>30</v>
      </c>
      <c r="B790" s="739" t="s">
        <v>506</v>
      </c>
      <c r="C790" s="739" t="s">
        <v>2873</v>
      </c>
      <c r="D790" s="740" t="s">
        <v>3769</v>
      </c>
      <c r="E790" s="741" t="s">
        <v>2886</v>
      </c>
      <c r="F790" s="739" t="s">
        <v>2868</v>
      </c>
      <c r="G790" s="739" t="s">
        <v>3460</v>
      </c>
      <c r="H790" s="739" t="s">
        <v>507</v>
      </c>
      <c r="I790" s="739" t="s">
        <v>2404</v>
      </c>
      <c r="J790" s="739" t="s">
        <v>3464</v>
      </c>
      <c r="K790" s="739" t="s">
        <v>3465</v>
      </c>
      <c r="L790" s="742">
        <v>46.75</v>
      </c>
      <c r="M790" s="742">
        <v>140.25</v>
      </c>
      <c r="N790" s="739">
        <v>3</v>
      </c>
      <c r="O790" s="743">
        <v>0.5</v>
      </c>
      <c r="P790" s="742"/>
      <c r="Q790" s="744">
        <v>0</v>
      </c>
      <c r="R790" s="739"/>
      <c r="S790" s="744">
        <v>0</v>
      </c>
      <c r="T790" s="743"/>
      <c r="U790" s="738">
        <v>0</v>
      </c>
    </row>
    <row r="791" spans="1:21" ht="14.4" customHeight="1" x14ac:dyDescent="0.3">
      <c r="A791" s="737">
        <v>30</v>
      </c>
      <c r="B791" s="739" t="s">
        <v>506</v>
      </c>
      <c r="C791" s="739" t="s">
        <v>2873</v>
      </c>
      <c r="D791" s="740" t="s">
        <v>3769</v>
      </c>
      <c r="E791" s="741" t="s">
        <v>2886</v>
      </c>
      <c r="F791" s="739" t="s">
        <v>2868</v>
      </c>
      <c r="G791" s="739" t="s">
        <v>3460</v>
      </c>
      <c r="H791" s="739" t="s">
        <v>507</v>
      </c>
      <c r="I791" s="739" t="s">
        <v>3743</v>
      </c>
      <c r="J791" s="739" t="s">
        <v>3464</v>
      </c>
      <c r="K791" s="739" t="s">
        <v>3744</v>
      </c>
      <c r="L791" s="742">
        <v>0</v>
      </c>
      <c r="M791" s="742">
        <v>0</v>
      </c>
      <c r="N791" s="739">
        <v>3</v>
      </c>
      <c r="O791" s="743">
        <v>1</v>
      </c>
      <c r="P791" s="742">
        <v>0</v>
      </c>
      <c r="Q791" s="744"/>
      <c r="R791" s="739">
        <v>1</v>
      </c>
      <c r="S791" s="744">
        <v>0.33333333333333331</v>
      </c>
      <c r="T791" s="743">
        <v>0.5</v>
      </c>
      <c r="U791" s="738">
        <v>0.5</v>
      </c>
    </row>
    <row r="792" spans="1:21" ht="14.4" customHeight="1" x14ac:dyDescent="0.3">
      <c r="A792" s="737">
        <v>30</v>
      </c>
      <c r="B792" s="739" t="s">
        <v>506</v>
      </c>
      <c r="C792" s="739" t="s">
        <v>2873</v>
      </c>
      <c r="D792" s="740" t="s">
        <v>3769</v>
      </c>
      <c r="E792" s="741" t="s">
        <v>2886</v>
      </c>
      <c r="F792" s="739" t="s">
        <v>2868</v>
      </c>
      <c r="G792" s="739" t="s">
        <v>3745</v>
      </c>
      <c r="H792" s="739" t="s">
        <v>507</v>
      </c>
      <c r="I792" s="739" t="s">
        <v>3746</v>
      </c>
      <c r="J792" s="739" t="s">
        <v>1004</v>
      </c>
      <c r="K792" s="739" t="s">
        <v>3747</v>
      </c>
      <c r="L792" s="742">
        <v>0</v>
      </c>
      <c r="M792" s="742">
        <v>0</v>
      </c>
      <c r="N792" s="739">
        <v>2</v>
      </c>
      <c r="O792" s="743">
        <v>0.5</v>
      </c>
      <c r="P792" s="742"/>
      <c r="Q792" s="744"/>
      <c r="R792" s="739"/>
      <c r="S792" s="744">
        <v>0</v>
      </c>
      <c r="T792" s="743"/>
      <c r="U792" s="738">
        <v>0</v>
      </c>
    </row>
    <row r="793" spans="1:21" ht="14.4" customHeight="1" x14ac:dyDescent="0.3">
      <c r="A793" s="737">
        <v>30</v>
      </c>
      <c r="B793" s="739" t="s">
        <v>506</v>
      </c>
      <c r="C793" s="739" t="s">
        <v>2873</v>
      </c>
      <c r="D793" s="740" t="s">
        <v>3769</v>
      </c>
      <c r="E793" s="741" t="s">
        <v>2886</v>
      </c>
      <c r="F793" s="739" t="s">
        <v>2868</v>
      </c>
      <c r="G793" s="739" t="s">
        <v>3748</v>
      </c>
      <c r="H793" s="739" t="s">
        <v>507</v>
      </c>
      <c r="I793" s="739" t="s">
        <v>3749</v>
      </c>
      <c r="J793" s="739" t="s">
        <v>3750</v>
      </c>
      <c r="K793" s="739" t="s">
        <v>3751</v>
      </c>
      <c r="L793" s="742">
        <v>120.89</v>
      </c>
      <c r="M793" s="742">
        <v>120.89</v>
      </c>
      <c r="N793" s="739">
        <v>1</v>
      </c>
      <c r="O793" s="743">
        <v>1</v>
      </c>
      <c r="P793" s="742">
        <v>120.89</v>
      </c>
      <c r="Q793" s="744">
        <v>1</v>
      </c>
      <c r="R793" s="739">
        <v>1</v>
      </c>
      <c r="S793" s="744">
        <v>1</v>
      </c>
      <c r="T793" s="743">
        <v>1</v>
      </c>
      <c r="U793" s="738">
        <v>1</v>
      </c>
    </row>
    <row r="794" spans="1:21" ht="14.4" customHeight="1" x14ac:dyDescent="0.3">
      <c r="A794" s="737">
        <v>30</v>
      </c>
      <c r="B794" s="739" t="s">
        <v>506</v>
      </c>
      <c r="C794" s="739" t="s">
        <v>2873</v>
      </c>
      <c r="D794" s="740" t="s">
        <v>3769</v>
      </c>
      <c r="E794" s="741" t="s">
        <v>2886</v>
      </c>
      <c r="F794" s="739" t="s">
        <v>2868</v>
      </c>
      <c r="G794" s="739" t="s">
        <v>3481</v>
      </c>
      <c r="H794" s="739" t="s">
        <v>507</v>
      </c>
      <c r="I794" s="739" t="s">
        <v>866</v>
      </c>
      <c r="J794" s="739" t="s">
        <v>3482</v>
      </c>
      <c r="K794" s="739" t="s">
        <v>3483</v>
      </c>
      <c r="L794" s="742">
        <v>177.04</v>
      </c>
      <c r="M794" s="742">
        <v>177.04</v>
      </c>
      <c r="N794" s="739">
        <v>1</v>
      </c>
      <c r="O794" s="743">
        <v>1</v>
      </c>
      <c r="P794" s="742"/>
      <c r="Q794" s="744">
        <v>0</v>
      </c>
      <c r="R794" s="739"/>
      <c r="S794" s="744">
        <v>0</v>
      </c>
      <c r="T794" s="743"/>
      <c r="U794" s="738">
        <v>0</v>
      </c>
    </row>
    <row r="795" spans="1:21" ht="14.4" customHeight="1" x14ac:dyDescent="0.3">
      <c r="A795" s="737">
        <v>30</v>
      </c>
      <c r="B795" s="739" t="s">
        <v>506</v>
      </c>
      <c r="C795" s="739" t="s">
        <v>2873</v>
      </c>
      <c r="D795" s="740" t="s">
        <v>3769</v>
      </c>
      <c r="E795" s="741" t="s">
        <v>2886</v>
      </c>
      <c r="F795" s="739" t="s">
        <v>2868</v>
      </c>
      <c r="G795" s="739" t="s">
        <v>3339</v>
      </c>
      <c r="H795" s="739" t="s">
        <v>507</v>
      </c>
      <c r="I795" s="739" t="s">
        <v>887</v>
      </c>
      <c r="J795" s="739" t="s">
        <v>888</v>
      </c>
      <c r="K795" s="739" t="s">
        <v>3340</v>
      </c>
      <c r="L795" s="742">
        <v>107.27</v>
      </c>
      <c r="M795" s="742">
        <v>107.27</v>
      </c>
      <c r="N795" s="739">
        <v>1</v>
      </c>
      <c r="O795" s="743">
        <v>1</v>
      </c>
      <c r="P795" s="742"/>
      <c r="Q795" s="744">
        <v>0</v>
      </c>
      <c r="R795" s="739"/>
      <c r="S795" s="744">
        <v>0</v>
      </c>
      <c r="T795" s="743"/>
      <c r="U795" s="738">
        <v>0</v>
      </c>
    </row>
    <row r="796" spans="1:21" ht="14.4" customHeight="1" x14ac:dyDescent="0.3">
      <c r="A796" s="737">
        <v>30</v>
      </c>
      <c r="B796" s="739" t="s">
        <v>506</v>
      </c>
      <c r="C796" s="739" t="s">
        <v>2873</v>
      </c>
      <c r="D796" s="740" t="s">
        <v>3769</v>
      </c>
      <c r="E796" s="741" t="s">
        <v>2886</v>
      </c>
      <c r="F796" s="739" t="s">
        <v>2868</v>
      </c>
      <c r="G796" s="739" t="s">
        <v>3339</v>
      </c>
      <c r="H796" s="739" t="s">
        <v>507</v>
      </c>
      <c r="I796" s="739" t="s">
        <v>3488</v>
      </c>
      <c r="J796" s="739" t="s">
        <v>888</v>
      </c>
      <c r="K796" s="739" t="s">
        <v>3340</v>
      </c>
      <c r="L796" s="742">
        <v>107.27</v>
      </c>
      <c r="M796" s="742">
        <v>321.81</v>
      </c>
      <c r="N796" s="739">
        <v>3</v>
      </c>
      <c r="O796" s="743">
        <v>1</v>
      </c>
      <c r="P796" s="742">
        <v>321.81</v>
      </c>
      <c r="Q796" s="744">
        <v>1</v>
      </c>
      <c r="R796" s="739">
        <v>3</v>
      </c>
      <c r="S796" s="744">
        <v>1</v>
      </c>
      <c r="T796" s="743">
        <v>1</v>
      </c>
      <c r="U796" s="738">
        <v>1</v>
      </c>
    </row>
    <row r="797" spans="1:21" ht="14.4" customHeight="1" x14ac:dyDescent="0.3">
      <c r="A797" s="737">
        <v>30</v>
      </c>
      <c r="B797" s="739" t="s">
        <v>506</v>
      </c>
      <c r="C797" s="739" t="s">
        <v>2873</v>
      </c>
      <c r="D797" s="740" t="s">
        <v>3769</v>
      </c>
      <c r="E797" s="741" t="s">
        <v>2886</v>
      </c>
      <c r="F797" s="739" t="s">
        <v>2868</v>
      </c>
      <c r="G797" s="739" t="s">
        <v>2950</v>
      </c>
      <c r="H797" s="739" t="s">
        <v>507</v>
      </c>
      <c r="I797" s="739" t="s">
        <v>1445</v>
      </c>
      <c r="J797" s="739" t="s">
        <v>1446</v>
      </c>
      <c r="K797" s="739" t="s">
        <v>2813</v>
      </c>
      <c r="L797" s="742">
        <v>34.6</v>
      </c>
      <c r="M797" s="742">
        <v>553.6</v>
      </c>
      <c r="N797" s="739">
        <v>16</v>
      </c>
      <c r="O797" s="743">
        <v>4</v>
      </c>
      <c r="P797" s="742">
        <v>103.80000000000001</v>
      </c>
      <c r="Q797" s="744">
        <v>0.1875</v>
      </c>
      <c r="R797" s="739">
        <v>3</v>
      </c>
      <c r="S797" s="744">
        <v>0.1875</v>
      </c>
      <c r="T797" s="743">
        <v>1</v>
      </c>
      <c r="U797" s="738">
        <v>0.25</v>
      </c>
    </row>
    <row r="798" spans="1:21" ht="14.4" customHeight="1" x14ac:dyDescent="0.3">
      <c r="A798" s="737">
        <v>30</v>
      </c>
      <c r="B798" s="739" t="s">
        <v>506</v>
      </c>
      <c r="C798" s="739" t="s">
        <v>2873</v>
      </c>
      <c r="D798" s="740" t="s">
        <v>3769</v>
      </c>
      <c r="E798" s="741" t="s">
        <v>2886</v>
      </c>
      <c r="F798" s="739" t="s">
        <v>2868</v>
      </c>
      <c r="G798" s="739" t="s">
        <v>3752</v>
      </c>
      <c r="H798" s="739" t="s">
        <v>507</v>
      </c>
      <c r="I798" s="739" t="s">
        <v>3753</v>
      </c>
      <c r="J798" s="739" t="s">
        <v>3754</v>
      </c>
      <c r="K798" s="739" t="s">
        <v>3539</v>
      </c>
      <c r="L798" s="742">
        <v>0</v>
      </c>
      <c r="M798" s="742">
        <v>0</v>
      </c>
      <c r="N798" s="739">
        <v>1</v>
      </c>
      <c r="O798" s="743">
        <v>0.5</v>
      </c>
      <c r="P798" s="742"/>
      <c r="Q798" s="744"/>
      <c r="R798" s="739"/>
      <c r="S798" s="744">
        <v>0</v>
      </c>
      <c r="T798" s="743"/>
      <c r="U798" s="738">
        <v>0</v>
      </c>
    </row>
    <row r="799" spans="1:21" ht="14.4" customHeight="1" x14ac:dyDescent="0.3">
      <c r="A799" s="737">
        <v>30</v>
      </c>
      <c r="B799" s="739" t="s">
        <v>506</v>
      </c>
      <c r="C799" s="739" t="s">
        <v>2873</v>
      </c>
      <c r="D799" s="740" t="s">
        <v>3769</v>
      </c>
      <c r="E799" s="741" t="s">
        <v>2886</v>
      </c>
      <c r="F799" s="739" t="s">
        <v>2868</v>
      </c>
      <c r="G799" s="739" t="s">
        <v>3755</v>
      </c>
      <c r="H799" s="739" t="s">
        <v>507</v>
      </c>
      <c r="I799" s="739" t="s">
        <v>1692</v>
      </c>
      <c r="J799" s="739" t="s">
        <v>1035</v>
      </c>
      <c r="K799" s="739" t="s">
        <v>1693</v>
      </c>
      <c r="L799" s="742">
        <v>0</v>
      </c>
      <c r="M799" s="742">
        <v>0</v>
      </c>
      <c r="N799" s="739">
        <v>2</v>
      </c>
      <c r="O799" s="743">
        <v>0.5</v>
      </c>
      <c r="P799" s="742"/>
      <c r="Q799" s="744"/>
      <c r="R799" s="739"/>
      <c r="S799" s="744">
        <v>0</v>
      </c>
      <c r="T799" s="743"/>
      <c r="U799" s="738">
        <v>0</v>
      </c>
    </row>
    <row r="800" spans="1:21" ht="14.4" customHeight="1" x14ac:dyDescent="0.3">
      <c r="A800" s="737">
        <v>30</v>
      </c>
      <c r="B800" s="739" t="s">
        <v>506</v>
      </c>
      <c r="C800" s="739" t="s">
        <v>2873</v>
      </c>
      <c r="D800" s="740" t="s">
        <v>3769</v>
      </c>
      <c r="E800" s="741" t="s">
        <v>2886</v>
      </c>
      <c r="F800" s="739" t="s">
        <v>2868</v>
      </c>
      <c r="G800" s="739" t="s">
        <v>2991</v>
      </c>
      <c r="H800" s="739" t="s">
        <v>1843</v>
      </c>
      <c r="I800" s="739" t="s">
        <v>2233</v>
      </c>
      <c r="J800" s="739" t="s">
        <v>2234</v>
      </c>
      <c r="K800" s="739" t="s">
        <v>2235</v>
      </c>
      <c r="L800" s="742">
        <v>59.27</v>
      </c>
      <c r="M800" s="742">
        <v>59.27</v>
      </c>
      <c r="N800" s="739">
        <v>1</v>
      </c>
      <c r="O800" s="743">
        <v>1</v>
      </c>
      <c r="P800" s="742">
        <v>59.27</v>
      </c>
      <c r="Q800" s="744">
        <v>1</v>
      </c>
      <c r="R800" s="739">
        <v>1</v>
      </c>
      <c r="S800" s="744">
        <v>1</v>
      </c>
      <c r="T800" s="743">
        <v>1</v>
      </c>
      <c r="U800" s="738">
        <v>1</v>
      </c>
    </row>
    <row r="801" spans="1:21" ht="14.4" customHeight="1" x14ac:dyDescent="0.3">
      <c r="A801" s="737">
        <v>30</v>
      </c>
      <c r="B801" s="739" t="s">
        <v>506</v>
      </c>
      <c r="C801" s="739" t="s">
        <v>2873</v>
      </c>
      <c r="D801" s="740" t="s">
        <v>3769</v>
      </c>
      <c r="E801" s="741" t="s">
        <v>2886</v>
      </c>
      <c r="F801" s="739" t="s">
        <v>2868</v>
      </c>
      <c r="G801" s="739" t="s">
        <v>2999</v>
      </c>
      <c r="H801" s="739" t="s">
        <v>1843</v>
      </c>
      <c r="I801" s="739" t="s">
        <v>3525</v>
      </c>
      <c r="J801" s="739" t="s">
        <v>3001</v>
      </c>
      <c r="K801" s="739" t="s">
        <v>1188</v>
      </c>
      <c r="L801" s="742">
        <v>145.66999999999999</v>
      </c>
      <c r="M801" s="742">
        <v>145.66999999999999</v>
      </c>
      <c r="N801" s="739">
        <v>1</v>
      </c>
      <c r="O801" s="743">
        <v>0.5</v>
      </c>
      <c r="P801" s="742"/>
      <c r="Q801" s="744">
        <v>0</v>
      </c>
      <c r="R801" s="739"/>
      <c r="S801" s="744">
        <v>0</v>
      </c>
      <c r="T801" s="743"/>
      <c r="U801" s="738">
        <v>0</v>
      </c>
    </row>
    <row r="802" spans="1:21" ht="14.4" customHeight="1" x14ac:dyDescent="0.3">
      <c r="A802" s="737">
        <v>30</v>
      </c>
      <c r="B802" s="739" t="s">
        <v>506</v>
      </c>
      <c r="C802" s="739" t="s">
        <v>2873</v>
      </c>
      <c r="D802" s="740" t="s">
        <v>3769</v>
      </c>
      <c r="E802" s="741" t="s">
        <v>2886</v>
      </c>
      <c r="F802" s="739" t="s">
        <v>2868</v>
      </c>
      <c r="G802" s="739" t="s">
        <v>3010</v>
      </c>
      <c r="H802" s="739" t="s">
        <v>507</v>
      </c>
      <c r="I802" s="739" t="s">
        <v>1338</v>
      </c>
      <c r="J802" s="739" t="s">
        <v>1339</v>
      </c>
      <c r="K802" s="739" t="s">
        <v>3756</v>
      </c>
      <c r="L802" s="742">
        <v>1228</v>
      </c>
      <c r="M802" s="742">
        <v>3684</v>
      </c>
      <c r="N802" s="739">
        <v>3</v>
      </c>
      <c r="O802" s="743">
        <v>1</v>
      </c>
      <c r="P802" s="742">
        <v>3684</v>
      </c>
      <c r="Q802" s="744">
        <v>1</v>
      </c>
      <c r="R802" s="739">
        <v>3</v>
      </c>
      <c r="S802" s="744">
        <v>1</v>
      </c>
      <c r="T802" s="743">
        <v>1</v>
      </c>
      <c r="U802" s="738">
        <v>1</v>
      </c>
    </row>
    <row r="803" spans="1:21" ht="14.4" customHeight="1" x14ac:dyDescent="0.3">
      <c r="A803" s="737">
        <v>30</v>
      </c>
      <c r="B803" s="739" t="s">
        <v>506</v>
      </c>
      <c r="C803" s="739" t="s">
        <v>2873</v>
      </c>
      <c r="D803" s="740" t="s">
        <v>3769</v>
      </c>
      <c r="E803" s="741" t="s">
        <v>2886</v>
      </c>
      <c r="F803" s="739" t="s">
        <v>2868</v>
      </c>
      <c r="G803" s="739" t="s">
        <v>3032</v>
      </c>
      <c r="H803" s="739" t="s">
        <v>507</v>
      </c>
      <c r="I803" s="739" t="s">
        <v>3154</v>
      </c>
      <c r="J803" s="739" t="s">
        <v>3155</v>
      </c>
      <c r="K803" s="739" t="s">
        <v>2938</v>
      </c>
      <c r="L803" s="742">
        <v>29.02</v>
      </c>
      <c r="M803" s="742">
        <v>87.06</v>
      </c>
      <c r="N803" s="739">
        <v>3</v>
      </c>
      <c r="O803" s="743">
        <v>0.5</v>
      </c>
      <c r="P803" s="742">
        <v>87.06</v>
      </c>
      <c r="Q803" s="744">
        <v>1</v>
      </c>
      <c r="R803" s="739">
        <v>3</v>
      </c>
      <c r="S803" s="744">
        <v>1</v>
      </c>
      <c r="T803" s="743">
        <v>0.5</v>
      </c>
      <c r="U803" s="738">
        <v>1</v>
      </c>
    </row>
    <row r="804" spans="1:21" ht="14.4" customHeight="1" x14ac:dyDescent="0.3">
      <c r="A804" s="737">
        <v>30</v>
      </c>
      <c r="B804" s="739" t="s">
        <v>506</v>
      </c>
      <c r="C804" s="739" t="s">
        <v>2873</v>
      </c>
      <c r="D804" s="740" t="s">
        <v>3769</v>
      </c>
      <c r="E804" s="741" t="s">
        <v>2886</v>
      </c>
      <c r="F804" s="739" t="s">
        <v>2868</v>
      </c>
      <c r="G804" s="739" t="s">
        <v>3161</v>
      </c>
      <c r="H804" s="739" t="s">
        <v>507</v>
      </c>
      <c r="I804" s="739" t="s">
        <v>1794</v>
      </c>
      <c r="J804" s="739" t="s">
        <v>1795</v>
      </c>
      <c r="K804" s="739" t="s">
        <v>1796</v>
      </c>
      <c r="L804" s="742">
        <v>301.2</v>
      </c>
      <c r="M804" s="742">
        <v>602.4</v>
      </c>
      <c r="N804" s="739">
        <v>2</v>
      </c>
      <c r="O804" s="743">
        <v>0.5</v>
      </c>
      <c r="P804" s="742">
        <v>602.4</v>
      </c>
      <c r="Q804" s="744">
        <v>1</v>
      </c>
      <c r="R804" s="739">
        <v>2</v>
      </c>
      <c r="S804" s="744">
        <v>1</v>
      </c>
      <c r="T804" s="743">
        <v>0.5</v>
      </c>
      <c r="U804" s="738">
        <v>1</v>
      </c>
    </row>
    <row r="805" spans="1:21" ht="14.4" customHeight="1" x14ac:dyDescent="0.3">
      <c r="A805" s="737">
        <v>30</v>
      </c>
      <c r="B805" s="739" t="s">
        <v>506</v>
      </c>
      <c r="C805" s="739" t="s">
        <v>2873</v>
      </c>
      <c r="D805" s="740" t="s">
        <v>3769</v>
      </c>
      <c r="E805" s="741" t="s">
        <v>2886</v>
      </c>
      <c r="F805" s="739" t="s">
        <v>2868</v>
      </c>
      <c r="G805" s="739" t="s">
        <v>3033</v>
      </c>
      <c r="H805" s="739" t="s">
        <v>1843</v>
      </c>
      <c r="I805" s="739" t="s">
        <v>2107</v>
      </c>
      <c r="J805" s="739" t="s">
        <v>2734</v>
      </c>
      <c r="K805" s="739" t="s">
        <v>1188</v>
      </c>
      <c r="L805" s="742">
        <v>262.23</v>
      </c>
      <c r="M805" s="742">
        <v>786.69</v>
      </c>
      <c r="N805" s="739">
        <v>3</v>
      </c>
      <c r="O805" s="743">
        <v>1</v>
      </c>
      <c r="P805" s="742"/>
      <c r="Q805" s="744">
        <v>0</v>
      </c>
      <c r="R805" s="739"/>
      <c r="S805" s="744">
        <v>0</v>
      </c>
      <c r="T805" s="743"/>
      <c r="U805" s="738">
        <v>0</v>
      </c>
    </row>
    <row r="806" spans="1:21" ht="14.4" customHeight="1" x14ac:dyDescent="0.3">
      <c r="A806" s="737">
        <v>30</v>
      </c>
      <c r="B806" s="739" t="s">
        <v>506</v>
      </c>
      <c r="C806" s="739" t="s">
        <v>2873</v>
      </c>
      <c r="D806" s="740" t="s">
        <v>3769</v>
      </c>
      <c r="E806" s="741" t="s">
        <v>2886</v>
      </c>
      <c r="F806" s="739" t="s">
        <v>2868</v>
      </c>
      <c r="G806" s="739" t="s">
        <v>3033</v>
      </c>
      <c r="H806" s="739" t="s">
        <v>1843</v>
      </c>
      <c r="I806" s="739" t="s">
        <v>2163</v>
      </c>
      <c r="J806" s="739" t="s">
        <v>2036</v>
      </c>
      <c r="K806" s="739" t="s">
        <v>1188</v>
      </c>
      <c r="L806" s="742">
        <v>524.45000000000005</v>
      </c>
      <c r="M806" s="742">
        <v>524.45000000000005</v>
      </c>
      <c r="N806" s="739">
        <v>1</v>
      </c>
      <c r="O806" s="743">
        <v>0.5</v>
      </c>
      <c r="P806" s="742">
        <v>524.45000000000005</v>
      </c>
      <c r="Q806" s="744">
        <v>1</v>
      </c>
      <c r="R806" s="739">
        <v>1</v>
      </c>
      <c r="S806" s="744">
        <v>1</v>
      </c>
      <c r="T806" s="743">
        <v>0.5</v>
      </c>
      <c r="U806" s="738">
        <v>1</v>
      </c>
    </row>
    <row r="807" spans="1:21" ht="14.4" customHeight="1" x14ac:dyDescent="0.3">
      <c r="A807" s="737">
        <v>30</v>
      </c>
      <c r="B807" s="739" t="s">
        <v>506</v>
      </c>
      <c r="C807" s="739" t="s">
        <v>2873</v>
      </c>
      <c r="D807" s="740" t="s">
        <v>3769</v>
      </c>
      <c r="E807" s="741" t="s">
        <v>2886</v>
      </c>
      <c r="F807" s="739" t="s">
        <v>2868</v>
      </c>
      <c r="G807" s="739" t="s">
        <v>3276</v>
      </c>
      <c r="H807" s="739" t="s">
        <v>507</v>
      </c>
      <c r="I807" s="739" t="s">
        <v>1298</v>
      </c>
      <c r="J807" s="739" t="s">
        <v>3757</v>
      </c>
      <c r="K807" s="739" t="s">
        <v>3758</v>
      </c>
      <c r="L807" s="742">
        <v>99.11</v>
      </c>
      <c r="M807" s="742">
        <v>297.33</v>
      </c>
      <c r="N807" s="739">
        <v>3</v>
      </c>
      <c r="O807" s="743">
        <v>1</v>
      </c>
      <c r="P807" s="742">
        <v>297.33</v>
      </c>
      <c r="Q807" s="744">
        <v>1</v>
      </c>
      <c r="R807" s="739">
        <v>3</v>
      </c>
      <c r="S807" s="744">
        <v>1</v>
      </c>
      <c r="T807" s="743">
        <v>1</v>
      </c>
      <c r="U807" s="738">
        <v>1</v>
      </c>
    </row>
    <row r="808" spans="1:21" ht="14.4" customHeight="1" x14ac:dyDescent="0.3">
      <c r="A808" s="737">
        <v>30</v>
      </c>
      <c r="B808" s="739" t="s">
        <v>506</v>
      </c>
      <c r="C808" s="739" t="s">
        <v>2873</v>
      </c>
      <c r="D808" s="740" t="s">
        <v>3769</v>
      </c>
      <c r="E808" s="741" t="s">
        <v>2886</v>
      </c>
      <c r="F808" s="739" t="s">
        <v>2868</v>
      </c>
      <c r="G808" s="739" t="s">
        <v>3278</v>
      </c>
      <c r="H808" s="739" t="s">
        <v>507</v>
      </c>
      <c r="I808" s="739" t="s">
        <v>3759</v>
      </c>
      <c r="J808" s="739" t="s">
        <v>3760</v>
      </c>
      <c r="K808" s="739" t="s">
        <v>3761</v>
      </c>
      <c r="L808" s="742">
        <v>320.20999999999998</v>
      </c>
      <c r="M808" s="742">
        <v>640.41999999999996</v>
      </c>
      <c r="N808" s="739">
        <v>2</v>
      </c>
      <c r="O808" s="743">
        <v>1</v>
      </c>
      <c r="P808" s="742">
        <v>640.41999999999996</v>
      </c>
      <c r="Q808" s="744">
        <v>1</v>
      </c>
      <c r="R808" s="739">
        <v>2</v>
      </c>
      <c r="S808" s="744">
        <v>1</v>
      </c>
      <c r="T808" s="743">
        <v>1</v>
      </c>
      <c r="U808" s="738">
        <v>1</v>
      </c>
    </row>
    <row r="809" spans="1:21" ht="14.4" customHeight="1" x14ac:dyDescent="0.3">
      <c r="A809" s="737">
        <v>30</v>
      </c>
      <c r="B809" s="739" t="s">
        <v>506</v>
      </c>
      <c r="C809" s="739" t="s">
        <v>2873</v>
      </c>
      <c r="D809" s="740" t="s">
        <v>3769</v>
      </c>
      <c r="E809" s="741" t="s">
        <v>2886</v>
      </c>
      <c r="F809" s="739" t="s">
        <v>2868</v>
      </c>
      <c r="G809" s="739" t="s">
        <v>3045</v>
      </c>
      <c r="H809" s="739" t="s">
        <v>507</v>
      </c>
      <c r="I809" s="739" t="s">
        <v>743</v>
      </c>
      <c r="J809" s="739" t="s">
        <v>744</v>
      </c>
      <c r="K809" s="739" t="s">
        <v>3762</v>
      </c>
      <c r="L809" s="742">
        <v>0</v>
      </c>
      <c r="M809" s="742">
        <v>0</v>
      </c>
      <c r="N809" s="739">
        <v>7</v>
      </c>
      <c r="O809" s="743">
        <v>1.5</v>
      </c>
      <c r="P809" s="742">
        <v>0</v>
      </c>
      <c r="Q809" s="744"/>
      <c r="R809" s="739">
        <v>2</v>
      </c>
      <c r="S809" s="744">
        <v>0.2857142857142857</v>
      </c>
      <c r="T809" s="743">
        <v>0.5</v>
      </c>
      <c r="U809" s="738">
        <v>0.33333333333333331</v>
      </c>
    </row>
    <row r="810" spans="1:21" ht="14.4" customHeight="1" x14ac:dyDescent="0.3">
      <c r="A810" s="737">
        <v>30</v>
      </c>
      <c r="B810" s="739" t="s">
        <v>506</v>
      </c>
      <c r="C810" s="739" t="s">
        <v>2873</v>
      </c>
      <c r="D810" s="740" t="s">
        <v>3769</v>
      </c>
      <c r="E810" s="741" t="s">
        <v>2886</v>
      </c>
      <c r="F810" s="739" t="s">
        <v>2868</v>
      </c>
      <c r="G810" s="739" t="s">
        <v>3763</v>
      </c>
      <c r="H810" s="739" t="s">
        <v>507</v>
      </c>
      <c r="I810" s="739" t="s">
        <v>3764</v>
      </c>
      <c r="J810" s="739" t="s">
        <v>3765</v>
      </c>
      <c r="K810" s="739" t="s">
        <v>3766</v>
      </c>
      <c r="L810" s="742">
        <v>96.81</v>
      </c>
      <c r="M810" s="742">
        <v>290.43</v>
      </c>
      <c r="N810" s="739">
        <v>3</v>
      </c>
      <c r="O810" s="743">
        <v>1.5</v>
      </c>
      <c r="P810" s="742">
        <v>290.43</v>
      </c>
      <c r="Q810" s="744">
        <v>1</v>
      </c>
      <c r="R810" s="739">
        <v>3</v>
      </c>
      <c r="S810" s="744">
        <v>1</v>
      </c>
      <c r="T810" s="743">
        <v>1.5</v>
      </c>
      <c r="U810" s="738">
        <v>1</v>
      </c>
    </row>
    <row r="811" spans="1:21" ht="14.4" customHeight="1" x14ac:dyDescent="0.3">
      <c r="A811" s="737">
        <v>30</v>
      </c>
      <c r="B811" s="739" t="s">
        <v>506</v>
      </c>
      <c r="C811" s="739" t="s">
        <v>2873</v>
      </c>
      <c r="D811" s="740" t="s">
        <v>3769</v>
      </c>
      <c r="E811" s="741" t="s">
        <v>2886</v>
      </c>
      <c r="F811" s="739" t="s">
        <v>2868</v>
      </c>
      <c r="G811" s="739" t="s">
        <v>3187</v>
      </c>
      <c r="H811" s="739" t="s">
        <v>507</v>
      </c>
      <c r="I811" s="739" t="s">
        <v>3767</v>
      </c>
      <c r="J811" s="739" t="s">
        <v>3610</v>
      </c>
      <c r="K811" s="739" t="s">
        <v>1699</v>
      </c>
      <c r="L811" s="742">
        <v>0</v>
      </c>
      <c r="M811" s="742">
        <v>0</v>
      </c>
      <c r="N811" s="739">
        <v>2</v>
      </c>
      <c r="O811" s="743">
        <v>1</v>
      </c>
      <c r="P811" s="742">
        <v>0</v>
      </c>
      <c r="Q811" s="744"/>
      <c r="R811" s="739">
        <v>2</v>
      </c>
      <c r="S811" s="744">
        <v>1</v>
      </c>
      <c r="T811" s="743">
        <v>1</v>
      </c>
      <c r="U811" s="738">
        <v>1</v>
      </c>
    </row>
    <row r="812" spans="1:21" ht="14.4" customHeight="1" x14ac:dyDescent="0.3">
      <c r="A812" s="737">
        <v>30</v>
      </c>
      <c r="B812" s="739" t="s">
        <v>506</v>
      </c>
      <c r="C812" s="739" t="s">
        <v>2873</v>
      </c>
      <c r="D812" s="740" t="s">
        <v>3769</v>
      </c>
      <c r="E812" s="741" t="s">
        <v>2886</v>
      </c>
      <c r="F812" s="739" t="s">
        <v>2868</v>
      </c>
      <c r="G812" s="739" t="s">
        <v>3078</v>
      </c>
      <c r="H812" s="739" t="s">
        <v>1843</v>
      </c>
      <c r="I812" s="739" t="s">
        <v>2178</v>
      </c>
      <c r="J812" s="739" t="s">
        <v>1959</v>
      </c>
      <c r="K812" s="739" t="s">
        <v>2179</v>
      </c>
      <c r="L812" s="742">
        <v>133.94</v>
      </c>
      <c r="M812" s="742">
        <v>133.94</v>
      </c>
      <c r="N812" s="739">
        <v>1</v>
      </c>
      <c r="O812" s="743">
        <v>0.5</v>
      </c>
      <c r="P812" s="742">
        <v>133.94</v>
      </c>
      <c r="Q812" s="744">
        <v>1</v>
      </c>
      <c r="R812" s="739">
        <v>1</v>
      </c>
      <c r="S812" s="744">
        <v>1</v>
      </c>
      <c r="T812" s="743">
        <v>0.5</v>
      </c>
      <c r="U812" s="738">
        <v>1</v>
      </c>
    </row>
    <row r="813" spans="1:21" ht="14.4" customHeight="1" thickBot="1" x14ac:dyDescent="0.35">
      <c r="A813" s="745">
        <v>30</v>
      </c>
      <c r="B813" s="746" t="s">
        <v>506</v>
      </c>
      <c r="C813" s="746" t="s">
        <v>2873</v>
      </c>
      <c r="D813" s="747" t="s">
        <v>3769</v>
      </c>
      <c r="E813" s="748" t="s">
        <v>2886</v>
      </c>
      <c r="F813" s="746" t="s">
        <v>2869</v>
      </c>
      <c r="G813" s="746" t="s">
        <v>3079</v>
      </c>
      <c r="H813" s="746" t="s">
        <v>507</v>
      </c>
      <c r="I813" s="746" t="s">
        <v>3372</v>
      </c>
      <c r="J813" s="746" t="s">
        <v>3081</v>
      </c>
      <c r="K813" s="746"/>
      <c r="L813" s="749">
        <v>0</v>
      </c>
      <c r="M813" s="749">
        <v>0</v>
      </c>
      <c r="N813" s="746">
        <v>8</v>
      </c>
      <c r="O813" s="750">
        <v>8</v>
      </c>
      <c r="P813" s="749">
        <v>0</v>
      </c>
      <c r="Q813" s="751"/>
      <c r="R813" s="746">
        <v>7</v>
      </c>
      <c r="S813" s="751">
        <v>0.875</v>
      </c>
      <c r="T813" s="750">
        <v>7</v>
      </c>
      <c r="U813" s="752">
        <v>0.875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3771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53" t="s">
        <v>212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x14ac:dyDescent="0.3">
      <c r="A5" s="762" t="s">
        <v>2883</v>
      </c>
      <c r="B5" s="229">
        <v>5024.83</v>
      </c>
      <c r="C5" s="736">
        <v>0.24166352854154854</v>
      </c>
      <c r="D5" s="229">
        <v>15767.839999999998</v>
      </c>
      <c r="E5" s="736">
        <v>0.7583364714584514</v>
      </c>
      <c r="F5" s="754">
        <v>20792.669999999998</v>
      </c>
    </row>
    <row r="6" spans="1:6" ht="14.4" customHeight="1" x14ac:dyDescent="0.3">
      <c r="A6" s="763" t="s">
        <v>2882</v>
      </c>
      <c r="B6" s="755">
        <v>1272.57</v>
      </c>
      <c r="C6" s="744">
        <v>0.10960170047696725</v>
      </c>
      <c r="D6" s="755">
        <v>10338.289999999999</v>
      </c>
      <c r="E6" s="744">
        <v>0.89039829952303273</v>
      </c>
      <c r="F6" s="756">
        <v>11610.859999999999</v>
      </c>
    </row>
    <row r="7" spans="1:6" ht="14.4" customHeight="1" x14ac:dyDescent="0.3">
      <c r="A7" s="763" t="s">
        <v>2885</v>
      </c>
      <c r="B7" s="755">
        <v>763.42</v>
      </c>
      <c r="C7" s="744">
        <v>4.6762054511832005E-2</v>
      </c>
      <c r="D7" s="755">
        <v>15562.210000000001</v>
      </c>
      <c r="E7" s="744">
        <v>0.95323794548816798</v>
      </c>
      <c r="F7" s="756">
        <v>16325.630000000001</v>
      </c>
    </row>
    <row r="8" spans="1:6" ht="14.4" customHeight="1" x14ac:dyDescent="0.3">
      <c r="A8" s="763" t="s">
        <v>2886</v>
      </c>
      <c r="B8" s="755">
        <v>727.48</v>
      </c>
      <c r="C8" s="744">
        <v>0.2634327223216032</v>
      </c>
      <c r="D8" s="755">
        <v>2034.06</v>
      </c>
      <c r="E8" s="744">
        <v>0.7365672776783968</v>
      </c>
      <c r="F8" s="756">
        <v>2761.54</v>
      </c>
    </row>
    <row r="9" spans="1:6" ht="14.4" customHeight="1" x14ac:dyDescent="0.3">
      <c r="A9" s="763" t="s">
        <v>2878</v>
      </c>
      <c r="B9" s="755">
        <v>451.38999999999993</v>
      </c>
      <c r="C9" s="744">
        <v>1.8636699752977739E-2</v>
      </c>
      <c r="D9" s="755">
        <v>23769.100000000009</v>
      </c>
      <c r="E9" s="744">
        <v>0.98136330024702223</v>
      </c>
      <c r="F9" s="756">
        <v>24220.490000000009</v>
      </c>
    </row>
    <row r="10" spans="1:6" ht="14.4" customHeight="1" x14ac:dyDescent="0.3">
      <c r="A10" s="763" t="s">
        <v>2881</v>
      </c>
      <c r="B10" s="755">
        <v>45.32</v>
      </c>
      <c r="C10" s="744">
        <v>4.0491509023477387E-3</v>
      </c>
      <c r="D10" s="755">
        <v>11147.150000000001</v>
      </c>
      <c r="E10" s="744">
        <v>0.9959508490976523</v>
      </c>
      <c r="F10" s="756">
        <v>11192.470000000001</v>
      </c>
    </row>
    <row r="11" spans="1:6" ht="14.4" customHeight="1" x14ac:dyDescent="0.3">
      <c r="A11" s="763" t="s">
        <v>2887</v>
      </c>
      <c r="B11" s="755"/>
      <c r="C11" s="744">
        <v>0</v>
      </c>
      <c r="D11" s="755">
        <v>93.43</v>
      </c>
      <c r="E11" s="744">
        <v>1</v>
      </c>
      <c r="F11" s="756">
        <v>93.43</v>
      </c>
    </row>
    <row r="12" spans="1:6" ht="14.4" customHeight="1" x14ac:dyDescent="0.3">
      <c r="A12" s="763" t="s">
        <v>2879</v>
      </c>
      <c r="B12" s="755"/>
      <c r="C12" s="744">
        <v>0</v>
      </c>
      <c r="D12" s="755">
        <v>181.13</v>
      </c>
      <c r="E12" s="744">
        <v>1</v>
      </c>
      <c r="F12" s="756">
        <v>181.13</v>
      </c>
    </row>
    <row r="13" spans="1:6" ht="14.4" customHeight="1" x14ac:dyDescent="0.3">
      <c r="A13" s="763" t="s">
        <v>2888</v>
      </c>
      <c r="B13" s="755"/>
      <c r="C13" s="744">
        <v>0</v>
      </c>
      <c r="D13" s="755">
        <v>8671.7100000000009</v>
      </c>
      <c r="E13" s="744">
        <v>1</v>
      </c>
      <c r="F13" s="756">
        <v>8671.7100000000009</v>
      </c>
    </row>
    <row r="14" spans="1:6" ht="14.4" customHeight="1" x14ac:dyDescent="0.3">
      <c r="A14" s="763" t="s">
        <v>2889</v>
      </c>
      <c r="B14" s="755">
        <v>0</v>
      </c>
      <c r="C14" s="744">
        <v>0</v>
      </c>
      <c r="D14" s="755">
        <v>8605.7300000000014</v>
      </c>
      <c r="E14" s="744">
        <v>1</v>
      </c>
      <c r="F14" s="756">
        <v>8605.7300000000014</v>
      </c>
    </row>
    <row r="15" spans="1:6" ht="14.4" customHeight="1" x14ac:dyDescent="0.3">
      <c r="A15" s="763" t="s">
        <v>2880</v>
      </c>
      <c r="B15" s="755"/>
      <c r="C15" s="744">
        <v>0</v>
      </c>
      <c r="D15" s="755">
        <v>429.72</v>
      </c>
      <c r="E15" s="744">
        <v>1</v>
      </c>
      <c r="F15" s="756">
        <v>429.72</v>
      </c>
    </row>
    <row r="16" spans="1:6" ht="14.4" customHeight="1" thickBot="1" x14ac:dyDescent="0.35">
      <c r="A16" s="764" t="s">
        <v>2884</v>
      </c>
      <c r="B16" s="759"/>
      <c r="C16" s="760">
        <v>0</v>
      </c>
      <c r="D16" s="759">
        <v>12550.29</v>
      </c>
      <c r="E16" s="760">
        <v>1</v>
      </c>
      <c r="F16" s="761">
        <v>12550.29</v>
      </c>
    </row>
    <row r="17" spans="1:6" ht="14.4" customHeight="1" thickBot="1" x14ac:dyDescent="0.35">
      <c r="A17" s="672" t="s">
        <v>3</v>
      </c>
      <c r="B17" s="673">
        <v>8285.01</v>
      </c>
      <c r="C17" s="674">
        <v>7.0549348421991384E-2</v>
      </c>
      <c r="D17" s="673">
        <v>109150.66000000002</v>
      </c>
      <c r="E17" s="674">
        <v>0.92945065157800877</v>
      </c>
      <c r="F17" s="675">
        <v>117435.67</v>
      </c>
    </row>
    <row r="18" spans="1:6" ht="14.4" customHeight="1" thickBot="1" x14ac:dyDescent="0.35"/>
    <row r="19" spans="1:6" ht="14.4" customHeight="1" x14ac:dyDescent="0.3">
      <c r="A19" s="762" t="s">
        <v>2602</v>
      </c>
      <c r="B19" s="229">
        <v>4945.8</v>
      </c>
      <c r="C19" s="736">
        <v>0.40405872405088117</v>
      </c>
      <c r="D19" s="229">
        <v>7294.5</v>
      </c>
      <c r="E19" s="736">
        <v>0.59594127594911894</v>
      </c>
      <c r="F19" s="754">
        <v>12240.3</v>
      </c>
    </row>
    <row r="20" spans="1:6" ht="14.4" customHeight="1" x14ac:dyDescent="0.3">
      <c r="A20" s="763" t="s">
        <v>3772</v>
      </c>
      <c r="B20" s="755">
        <v>1228</v>
      </c>
      <c r="C20" s="744">
        <v>1</v>
      </c>
      <c r="D20" s="755"/>
      <c r="E20" s="744">
        <v>0</v>
      </c>
      <c r="F20" s="756">
        <v>1228</v>
      </c>
    </row>
    <row r="21" spans="1:6" ht="14.4" customHeight="1" x14ac:dyDescent="0.3">
      <c r="A21" s="763" t="s">
        <v>3773</v>
      </c>
      <c r="B21" s="755">
        <v>640.41999999999996</v>
      </c>
      <c r="C21" s="744">
        <v>0.80000499675211112</v>
      </c>
      <c r="D21" s="755">
        <v>160.1</v>
      </c>
      <c r="E21" s="744">
        <v>0.19999500324788888</v>
      </c>
      <c r="F21" s="756">
        <v>800.52</v>
      </c>
    </row>
    <row r="22" spans="1:6" ht="14.4" customHeight="1" x14ac:dyDescent="0.3">
      <c r="A22" s="763" t="s">
        <v>2629</v>
      </c>
      <c r="B22" s="755">
        <v>600.66</v>
      </c>
      <c r="C22" s="744">
        <v>0.16305091371054434</v>
      </c>
      <c r="D22" s="755">
        <v>3083.22</v>
      </c>
      <c r="E22" s="744">
        <v>0.83694908628945575</v>
      </c>
      <c r="F22" s="756">
        <v>3683.8799999999997</v>
      </c>
    </row>
    <row r="23" spans="1:6" ht="14.4" customHeight="1" x14ac:dyDescent="0.3">
      <c r="A23" s="763" t="s">
        <v>2658</v>
      </c>
      <c r="B23" s="755">
        <v>316.12</v>
      </c>
      <c r="C23" s="744">
        <v>0.18640140101774272</v>
      </c>
      <c r="D23" s="755">
        <v>1379.79</v>
      </c>
      <c r="E23" s="744">
        <v>0.81359859898225739</v>
      </c>
      <c r="F23" s="756">
        <v>1695.9099999999999</v>
      </c>
    </row>
    <row r="24" spans="1:6" ht="14.4" customHeight="1" x14ac:dyDescent="0.3">
      <c r="A24" s="763" t="s">
        <v>2618</v>
      </c>
      <c r="B24" s="755">
        <v>154.47</v>
      </c>
      <c r="C24" s="744">
        <v>0.12789369100844511</v>
      </c>
      <c r="D24" s="755">
        <v>1053.33</v>
      </c>
      <c r="E24" s="744">
        <v>0.87210630899155483</v>
      </c>
      <c r="F24" s="756">
        <v>1207.8</v>
      </c>
    </row>
    <row r="25" spans="1:6" ht="14.4" customHeight="1" x14ac:dyDescent="0.3">
      <c r="A25" s="763" t="s">
        <v>2610</v>
      </c>
      <c r="B25" s="755">
        <v>144.81</v>
      </c>
      <c r="C25" s="744">
        <v>0.17647273879451122</v>
      </c>
      <c r="D25" s="755">
        <v>675.77</v>
      </c>
      <c r="E25" s="744">
        <v>0.8235272612054888</v>
      </c>
      <c r="F25" s="756">
        <v>820.57999999999993</v>
      </c>
    </row>
    <row r="26" spans="1:6" ht="14.4" customHeight="1" x14ac:dyDescent="0.3">
      <c r="A26" s="763" t="s">
        <v>2624</v>
      </c>
      <c r="B26" s="755">
        <v>131.63</v>
      </c>
      <c r="C26" s="744">
        <v>0.22801759977827052</v>
      </c>
      <c r="D26" s="755">
        <v>445.64999999999992</v>
      </c>
      <c r="E26" s="744">
        <v>0.77198240022172937</v>
      </c>
      <c r="F26" s="756">
        <v>577.28</v>
      </c>
    </row>
    <row r="27" spans="1:6" ht="14.4" customHeight="1" x14ac:dyDescent="0.3">
      <c r="A27" s="763" t="s">
        <v>2609</v>
      </c>
      <c r="B27" s="755">
        <v>73.08</v>
      </c>
      <c r="C27" s="744">
        <v>0.25</v>
      </c>
      <c r="D27" s="755">
        <v>219.24</v>
      </c>
      <c r="E27" s="744">
        <v>0.75</v>
      </c>
      <c r="F27" s="756">
        <v>292.32</v>
      </c>
    </row>
    <row r="28" spans="1:6" ht="14.4" customHeight="1" x14ac:dyDescent="0.3">
      <c r="A28" s="763" t="s">
        <v>3774</v>
      </c>
      <c r="B28" s="755">
        <v>45.32</v>
      </c>
      <c r="C28" s="744">
        <v>8.5364475419099653E-2</v>
      </c>
      <c r="D28" s="755">
        <v>485.58</v>
      </c>
      <c r="E28" s="744">
        <v>0.91463552458090036</v>
      </c>
      <c r="F28" s="756">
        <v>530.9</v>
      </c>
    </row>
    <row r="29" spans="1:6" ht="14.4" customHeight="1" x14ac:dyDescent="0.3">
      <c r="A29" s="763" t="s">
        <v>2659</v>
      </c>
      <c r="B29" s="755">
        <v>4.7</v>
      </c>
      <c r="C29" s="744">
        <v>6.6666666666666652E-2</v>
      </c>
      <c r="D29" s="755">
        <v>65.800000000000011</v>
      </c>
      <c r="E29" s="744">
        <v>0.93333333333333335</v>
      </c>
      <c r="F29" s="756">
        <v>70.500000000000014</v>
      </c>
    </row>
    <row r="30" spans="1:6" ht="14.4" customHeight="1" x14ac:dyDescent="0.3">
      <c r="A30" s="763" t="s">
        <v>2667</v>
      </c>
      <c r="B30" s="755"/>
      <c r="C30" s="744">
        <v>0</v>
      </c>
      <c r="D30" s="755">
        <v>1553.65</v>
      </c>
      <c r="E30" s="744">
        <v>1</v>
      </c>
      <c r="F30" s="756">
        <v>1553.65</v>
      </c>
    </row>
    <row r="31" spans="1:6" ht="14.4" customHeight="1" x14ac:dyDescent="0.3">
      <c r="A31" s="763" t="s">
        <v>2606</v>
      </c>
      <c r="B31" s="755"/>
      <c r="C31" s="744">
        <v>0</v>
      </c>
      <c r="D31" s="755">
        <v>225.06</v>
      </c>
      <c r="E31" s="744">
        <v>1</v>
      </c>
      <c r="F31" s="756">
        <v>225.06</v>
      </c>
    </row>
    <row r="32" spans="1:6" ht="14.4" customHeight="1" x14ac:dyDescent="0.3">
      <c r="A32" s="763" t="s">
        <v>2647</v>
      </c>
      <c r="B32" s="755"/>
      <c r="C32" s="744">
        <v>0</v>
      </c>
      <c r="D32" s="755">
        <v>2325.34</v>
      </c>
      <c r="E32" s="744">
        <v>1</v>
      </c>
      <c r="F32" s="756">
        <v>2325.34</v>
      </c>
    </row>
    <row r="33" spans="1:6" ht="14.4" customHeight="1" x14ac:dyDescent="0.3">
      <c r="A33" s="763" t="s">
        <v>2613</v>
      </c>
      <c r="B33" s="755"/>
      <c r="C33" s="744">
        <v>0</v>
      </c>
      <c r="D33" s="755">
        <v>386.68</v>
      </c>
      <c r="E33" s="744">
        <v>1</v>
      </c>
      <c r="F33" s="756">
        <v>386.68</v>
      </c>
    </row>
    <row r="34" spans="1:6" ht="14.4" customHeight="1" x14ac:dyDescent="0.3">
      <c r="A34" s="763" t="s">
        <v>2650</v>
      </c>
      <c r="B34" s="755"/>
      <c r="C34" s="744">
        <v>0</v>
      </c>
      <c r="D34" s="755">
        <v>648.03</v>
      </c>
      <c r="E34" s="744">
        <v>1</v>
      </c>
      <c r="F34" s="756">
        <v>648.03</v>
      </c>
    </row>
    <row r="35" spans="1:6" ht="14.4" customHeight="1" x14ac:dyDescent="0.3">
      <c r="A35" s="763" t="s">
        <v>2614</v>
      </c>
      <c r="B35" s="755"/>
      <c r="C35" s="744">
        <v>0</v>
      </c>
      <c r="D35" s="755">
        <v>131.54</v>
      </c>
      <c r="E35" s="744">
        <v>1</v>
      </c>
      <c r="F35" s="756">
        <v>131.54</v>
      </c>
    </row>
    <row r="36" spans="1:6" ht="14.4" customHeight="1" x14ac:dyDescent="0.3">
      <c r="A36" s="763" t="s">
        <v>2643</v>
      </c>
      <c r="B36" s="755"/>
      <c r="C36" s="744">
        <v>0</v>
      </c>
      <c r="D36" s="755">
        <v>29.43</v>
      </c>
      <c r="E36" s="744">
        <v>1</v>
      </c>
      <c r="F36" s="756">
        <v>29.43</v>
      </c>
    </row>
    <row r="37" spans="1:6" ht="14.4" customHeight="1" x14ac:dyDescent="0.3">
      <c r="A37" s="763" t="s">
        <v>2616</v>
      </c>
      <c r="B37" s="755"/>
      <c r="C37" s="744">
        <v>0</v>
      </c>
      <c r="D37" s="755">
        <v>917.56</v>
      </c>
      <c r="E37" s="744">
        <v>1</v>
      </c>
      <c r="F37" s="756">
        <v>917.56</v>
      </c>
    </row>
    <row r="38" spans="1:6" ht="14.4" customHeight="1" x14ac:dyDescent="0.3">
      <c r="A38" s="763" t="s">
        <v>2656</v>
      </c>
      <c r="B38" s="755"/>
      <c r="C38" s="744">
        <v>0</v>
      </c>
      <c r="D38" s="755">
        <v>322.10000000000002</v>
      </c>
      <c r="E38" s="744">
        <v>1</v>
      </c>
      <c r="F38" s="756">
        <v>322.10000000000002</v>
      </c>
    </row>
    <row r="39" spans="1:6" ht="14.4" customHeight="1" x14ac:dyDescent="0.3">
      <c r="A39" s="763" t="s">
        <v>2669</v>
      </c>
      <c r="B39" s="755"/>
      <c r="C39" s="744"/>
      <c r="D39" s="755">
        <v>0</v>
      </c>
      <c r="E39" s="744"/>
      <c r="F39" s="756">
        <v>0</v>
      </c>
    </row>
    <row r="40" spans="1:6" ht="14.4" customHeight="1" x14ac:dyDescent="0.3">
      <c r="A40" s="763" t="s">
        <v>2608</v>
      </c>
      <c r="B40" s="755"/>
      <c r="C40" s="744">
        <v>0</v>
      </c>
      <c r="D40" s="755">
        <v>501.14</v>
      </c>
      <c r="E40" s="744">
        <v>1</v>
      </c>
      <c r="F40" s="756">
        <v>501.14</v>
      </c>
    </row>
    <row r="41" spans="1:6" ht="14.4" customHeight="1" x14ac:dyDescent="0.3">
      <c r="A41" s="763" t="s">
        <v>2620</v>
      </c>
      <c r="B41" s="755"/>
      <c r="C41" s="744">
        <v>0</v>
      </c>
      <c r="D41" s="755">
        <v>70.22</v>
      </c>
      <c r="E41" s="744">
        <v>1</v>
      </c>
      <c r="F41" s="756">
        <v>70.22</v>
      </c>
    </row>
    <row r="42" spans="1:6" ht="14.4" customHeight="1" x14ac:dyDescent="0.3">
      <c r="A42" s="763" t="s">
        <v>2615</v>
      </c>
      <c r="B42" s="755"/>
      <c r="C42" s="744">
        <v>0</v>
      </c>
      <c r="D42" s="755">
        <v>756.11999999999989</v>
      </c>
      <c r="E42" s="744">
        <v>1</v>
      </c>
      <c r="F42" s="756">
        <v>756.11999999999989</v>
      </c>
    </row>
    <row r="43" spans="1:6" ht="14.4" customHeight="1" x14ac:dyDescent="0.3">
      <c r="A43" s="763" t="s">
        <v>2622</v>
      </c>
      <c r="B43" s="755"/>
      <c r="C43" s="744">
        <v>0</v>
      </c>
      <c r="D43" s="755">
        <v>94.199999999999989</v>
      </c>
      <c r="E43" s="744">
        <v>1</v>
      </c>
      <c r="F43" s="756">
        <v>94.199999999999989</v>
      </c>
    </row>
    <row r="44" spans="1:6" ht="14.4" customHeight="1" x14ac:dyDescent="0.3">
      <c r="A44" s="763" t="s">
        <v>2605</v>
      </c>
      <c r="B44" s="755">
        <v>0</v>
      </c>
      <c r="C44" s="744">
        <v>0</v>
      </c>
      <c r="D44" s="755">
        <v>1755.9799999999998</v>
      </c>
      <c r="E44" s="744">
        <v>1</v>
      </c>
      <c r="F44" s="756">
        <v>1755.9799999999998</v>
      </c>
    </row>
    <row r="45" spans="1:6" ht="14.4" customHeight="1" x14ac:dyDescent="0.3">
      <c r="A45" s="763" t="s">
        <v>2626</v>
      </c>
      <c r="B45" s="755"/>
      <c r="C45" s="744">
        <v>0</v>
      </c>
      <c r="D45" s="755">
        <v>38390.26999999999</v>
      </c>
      <c r="E45" s="744">
        <v>1</v>
      </c>
      <c r="F45" s="756">
        <v>38390.26999999999</v>
      </c>
    </row>
    <row r="46" spans="1:6" ht="14.4" customHeight="1" x14ac:dyDescent="0.3">
      <c r="A46" s="763" t="s">
        <v>2645</v>
      </c>
      <c r="B46" s="755">
        <v>0</v>
      </c>
      <c r="C46" s="744">
        <v>0</v>
      </c>
      <c r="D46" s="755">
        <v>11032.24</v>
      </c>
      <c r="E46" s="744">
        <v>1</v>
      </c>
      <c r="F46" s="756">
        <v>11032.24</v>
      </c>
    </row>
    <row r="47" spans="1:6" ht="14.4" customHeight="1" x14ac:dyDescent="0.3">
      <c r="A47" s="763" t="s">
        <v>2607</v>
      </c>
      <c r="B47" s="755"/>
      <c r="C47" s="744">
        <v>0</v>
      </c>
      <c r="D47" s="755">
        <v>503.04</v>
      </c>
      <c r="E47" s="744">
        <v>1</v>
      </c>
      <c r="F47" s="756">
        <v>503.04</v>
      </c>
    </row>
    <row r="48" spans="1:6" ht="14.4" customHeight="1" x14ac:dyDescent="0.3">
      <c r="A48" s="763" t="s">
        <v>2649</v>
      </c>
      <c r="B48" s="755"/>
      <c r="C48" s="744">
        <v>0</v>
      </c>
      <c r="D48" s="755">
        <v>1112.06</v>
      </c>
      <c r="E48" s="744">
        <v>1</v>
      </c>
      <c r="F48" s="756">
        <v>1112.06</v>
      </c>
    </row>
    <row r="49" spans="1:6" ht="14.4" customHeight="1" x14ac:dyDescent="0.3">
      <c r="A49" s="763" t="s">
        <v>3775</v>
      </c>
      <c r="B49" s="755"/>
      <c r="C49" s="744">
        <v>0</v>
      </c>
      <c r="D49" s="755">
        <v>396</v>
      </c>
      <c r="E49" s="744">
        <v>1</v>
      </c>
      <c r="F49" s="756">
        <v>396</v>
      </c>
    </row>
    <row r="50" spans="1:6" ht="14.4" customHeight="1" x14ac:dyDescent="0.3">
      <c r="A50" s="763" t="s">
        <v>2638</v>
      </c>
      <c r="B50" s="755"/>
      <c r="C50" s="744">
        <v>0</v>
      </c>
      <c r="D50" s="755">
        <v>169.57999999999998</v>
      </c>
      <c r="E50" s="744">
        <v>1</v>
      </c>
      <c r="F50" s="756">
        <v>169.57999999999998</v>
      </c>
    </row>
    <row r="51" spans="1:6" ht="14.4" customHeight="1" x14ac:dyDescent="0.3">
      <c r="A51" s="763" t="s">
        <v>2661</v>
      </c>
      <c r="B51" s="755">
        <v>0</v>
      </c>
      <c r="C51" s="744">
        <v>0</v>
      </c>
      <c r="D51" s="755">
        <v>1273.5600000000002</v>
      </c>
      <c r="E51" s="744">
        <v>1</v>
      </c>
      <c r="F51" s="756">
        <v>1273.5600000000002</v>
      </c>
    </row>
    <row r="52" spans="1:6" ht="14.4" customHeight="1" x14ac:dyDescent="0.3">
      <c r="A52" s="763" t="s">
        <v>2642</v>
      </c>
      <c r="B52" s="755"/>
      <c r="C52" s="744">
        <v>0</v>
      </c>
      <c r="D52" s="755">
        <v>144.09</v>
      </c>
      <c r="E52" s="744">
        <v>1</v>
      </c>
      <c r="F52" s="756">
        <v>144.09</v>
      </c>
    </row>
    <row r="53" spans="1:6" ht="14.4" customHeight="1" x14ac:dyDescent="0.3">
      <c r="A53" s="763" t="s">
        <v>2630</v>
      </c>
      <c r="B53" s="755"/>
      <c r="C53" s="744">
        <v>0</v>
      </c>
      <c r="D53" s="755">
        <v>5939.3899999999994</v>
      </c>
      <c r="E53" s="744">
        <v>1</v>
      </c>
      <c r="F53" s="756">
        <v>5939.3899999999994</v>
      </c>
    </row>
    <row r="54" spans="1:6" ht="14.4" customHeight="1" x14ac:dyDescent="0.3">
      <c r="A54" s="763" t="s">
        <v>2653</v>
      </c>
      <c r="B54" s="755"/>
      <c r="C54" s="744">
        <v>0</v>
      </c>
      <c r="D54" s="755">
        <v>549.45000000000005</v>
      </c>
      <c r="E54" s="744">
        <v>1</v>
      </c>
      <c r="F54" s="756">
        <v>549.45000000000005</v>
      </c>
    </row>
    <row r="55" spans="1:6" ht="14.4" customHeight="1" x14ac:dyDescent="0.3">
      <c r="A55" s="763" t="s">
        <v>3776</v>
      </c>
      <c r="B55" s="755"/>
      <c r="C55" s="744"/>
      <c r="D55" s="755">
        <v>0</v>
      </c>
      <c r="E55" s="744"/>
      <c r="F55" s="756">
        <v>0</v>
      </c>
    </row>
    <row r="56" spans="1:6" ht="14.4" customHeight="1" x14ac:dyDescent="0.3">
      <c r="A56" s="763" t="s">
        <v>2634</v>
      </c>
      <c r="B56" s="755"/>
      <c r="C56" s="744">
        <v>0</v>
      </c>
      <c r="D56" s="755">
        <v>1406.1399999999999</v>
      </c>
      <c r="E56" s="744">
        <v>1</v>
      </c>
      <c r="F56" s="756">
        <v>1406.1399999999999</v>
      </c>
    </row>
    <row r="57" spans="1:6" ht="14.4" customHeight="1" x14ac:dyDescent="0.3">
      <c r="A57" s="763" t="s">
        <v>2663</v>
      </c>
      <c r="B57" s="755"/>
      <c r="C57" s="744">
        <v>0</v>
      </c>
      <c r="D57" s="755">
        <v>133.38999999999999</v>
      </c>
      <c r="E57" s="744">
        <v>1</v>
      </c>
      <c r="F57" s="756">
        <v>133.38999999999999</v>
      </c>
    </row>
    <row r="58" spans="1:6" ht="14.4" customHeight="1" x14ac:dyDescent="0.3">
      <c r="A58" s="763" t="s">
        <v>2632</v>
      </c>
      <c r="B58" s="755"/>
      <c r="C58" s="744">
        <v>0</v>
      </c>
      <c r="D58" s="755">
        <v>1583.98</v>
      </c>
      <c r="E58" s="744">
        <v>1</v>
      </c>
      <c r="F58" s="756">
        <v>1583.98</v>
      </c>
    </row>
    <row r="59" spans="1:6" ht="14.4" customHeight="1" x14ac:dyDescent="0.3">
      <c r="A59" s="763" t="s">
        <v>2600</v>
      </c>
      <c r="B59" s="755"/>
      <c r="C59" s="744">
        <v>0</v>
      </c>
      <c r="D59" s="755">
        <v>848.35</v>
      </c>
      <c r="E59" s="744">
        <v>1</v>
      </c>
      <c r="F59" s="756">
        <v>848.35</v>
      </c>
    </row>
    <row r="60" spans="1:6" ht="14.4" customHeight="1" x14ac:dyDescent="0.3">
      <c r="A60" s="763" t="s">
        <v>2636</v>
      </c>
      <c r="B60" s="755"/>
      <c r="C60" s="744">
        <v>0</v>
      </c>
      <c r="D60" s="755">
        <v>553.23</v>
      </c>
      <c r="E60" s="744">
        <v>1</v>
      </c>
      <c r="F60" s="756">
        <v>553.23</v>
      </c>
    </row>
    <row r="61" spans="1:6" ht="14.4" customHeight="1" x14ac:dyDescent="0.3">
      <c r="A61" s="763" t="s">
        <v>2612</v>
      </c>
      <c r="B61" s="755"/>
      <c r="C61" s="744">
        <v>0</v>
      </c>
      <c r="D61" s="755">
        <v>1584</v>
      </c>
      <c r="E61" s="744">
        <v>1</v>
      </c>
      <c r="F61" s="756">
        <v>1584</v>
      </c>
    </row>
    <row r="62" spans="1:6" ht="14.4" customHeight="1" x14ac:dyDescent="0.3">
      <c r="A62" s="763" t="s">
        <v>2631</v>
      </c>
      <c r="B62" s="755"/>
      <c r="C62" s="744">
        <v>0</v>
      </c>
      <c r="D62" s="755">
        <v>285.80999999999995</v>
      </c>
      <c r="E62" s="744">
        <v>1</v>
      </c>
      <c r="F62" s="756">
        <v>285.80999999999995</v>
      </c>
    </row>
    <row r="63" spans="1:6" ht="14.4" customHeight="1" x14ac:dyDescent="0.3">
      <c r="A63" s="763" t="s">
        <v>2664</v>
      </c>
      <c r="B63" s="755"/>
      <c r="C63" s="744"/>
      <c r="D63" s="755">
        <v>0</v>
      </c>
      <c r="E63" s="744"/>
      <c r="F63" s="756">
        <v>0</v>
      </c>
    </row>
    <row r="64" spans="1:6" ht="14.4" customHeight="1" x14ac:dyDescent="0.3">
      <c r="A64" s="763" t="s">
        <v>2633</v>
      </c>
      <c r="B64" s="755"/>
      <c r="C64" s="744">
        <v>0</v>
      </c>
      <c r="D64" s="755">
        <v>4955.4600000000009</v>
      </c>
      <c r="E64" s="744">
        <v>1</v>
      </c>
      <c r="F64" s="756">
        <v>4955.4600000000009</v>
      </c>
    </row>
    <row r="65" spans="1:6" ht="14.4" customHeight="1" x14ac:dyDescent="0.3">
      <c r="A65" s="763" t="s">
        <v>2665</v>
      </c>
      <c r="B65" s="755">
        <v>0</v>
      </c>
      <c r="C65" s="744">
        <v>0</v>
      </c>
      <c r="D65" s="755">
        <v>1003.4000000000001</v>
      </c>
      <c r="E65" s="744">
        <v>1</v>
      </c>
      <c r="F65" s="756">
        <v>1003.4000000000001</v>
      </c>
    </row>
    <row r="66" spans="1:6" ht="14.4" customHeight="1" x14ac:dyDescent="0.3">
      <c r="A66" s="763" t="s">
        <v>2635</v>
      </c>
      <c r="B66" s="755"/>
      <c r="C66" s="744">
        <v>0</v>
      </c>
      <c r="D66" s="755">
        <v>32.200000000000003</v>
      </c>
      <c r="E66" s="744">
        <v>1</v>
      </c>
      <c r="F66" s="756">
        <v>32.200000000000003</v>
      </c>
    </row>
    <row r="67" spans="1:6" ht="14.4" customHeight="1" x14ac:dyDescent="0.3">
      <c r="A67" s="763" t="s">
        <v>2670</v>
      </c>
      <c r="B67" s="755"/>
      <c r="C67" s="744">
        <v>0</v>
      </c>
      <c r="D67" s="755">
        <v>414.92999999999995</v>
      </c>
      <c r="E67" s="744">
        <v>1</v>
      </c>
      <c r="F67" s="756">
        <v>414.92999999999995</v>
      </c>
    </row>
    <row r="68" spans="1:6" ht="14.4" customHeight="1" x14ac:dyDescent="0.3">
      <c r="A68" s="763" t="s">
        <v>2637</v>
      </c>
      <c r="B68" s="755"/>
      <c r="C68" s="744">
        <v>0</v>
      </c>
      <c r="D68" s="755">
        <v>1420.99</v>
      </c>
      <c r="E68" s="744">
        <v>1</v>
      </c>
      <c r="F68" s="756">
        <v>1420.99</v>
      </c>
    </row>
    <row r="69" spans="1:6" ht="14.4" customHeight="1" x14ac:dyDescent="0.3">
      <c r="A69" s="763" t="s">
        <v>2672</v>
      </c>
      <c r="B69" s="755"/>
      <c r="C69" s="744">
        <v>0</v>
      </c>
      <c r="D69" s="755">
        <v>10415.720000000001</v>
      </c>
      <c r="E69" s="744">
        <v>1</v>
      </c>
      <c r="F69" s="756">
        <v>10415.720000000001</v>
      </c>
    </row>
    <row r="70" spans="1:6" ht="14.4" customHeight="1" x14ac:dyDescent="0.3">
      <c r="A70" s="763" t="s">
        <v>2639</v>
      </c>
      <c r="B70" s="755">
        <v>0</v>
      </c>
      <c r="C70" s="744">
        <v>0</v>
      </c>
      <c r="D70" s="755">
        <v>219.92</v>
      </c>
      <c r="E70" s="744">
        <v>1</v>
      </c>
      <c r="F70" s="756">
        <v>219.92</v>
      </c>
    </row>
    <row r="71" spans="1:6" ht="14.4" customHeight="1" x14ac:dyDescent="0.3">
      <c r="A71" s="763" t="s">
        <v>3777</v>
      </c>
      <c r="B71" s="755">
        <v>0</v>
      </c>
      <c r="C71" s="744"/>
      <c r="D71" s="755"/>
      <c r="E71" s="744"/>
      <c r="F71" s="756">
        <v>0</v>
      </c>
    </row>
    <row r="72" spans="1:6" ht="14.4" customHeight="1" thickBot="1" x14ac:dyDescent="0.35">
      <c r="A72" s="764" t="s">
        <v>2641</v>
      </c>
      <c r="B72" s="759"/>
      <c r="C72" s="760">
        <v>0</v>
      </c>
      <c r="D72" s="759">
        <v>203.43</v>
      </c>
      <c r="E72" s="760">
        <v>1</v>
      </c>
      <c r="F72" s="761">
        <v>203.43</v>
      </c>
    </row>
    <row r="73" spans="1:6" ht="14.4" customHeight="1" thickBot="1" x14ac:dyDescent="0.35">
      <c r="A73" s="672" t="s">
        <v>3</v>
      </c>
      <c r="B73" s="673">
        <v>8285.01</v>
      </c>
      <c r="C73" s="674">
        <v>7.0549348421991412E-2</v>
      </c>
      <c r="D73" s="673">
        <v>109150.65999999995</v>
      </c>
      <c r="E73" s="674">
        <v>0.92945065157800855</v>
      </c>
      <c r="F73" s="675">
        <v>117435.66999999995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{76DBD6BA-0D34-408A-AFF1-6FBB2B52F28D}</x14:id>
        </ext>
      </extLst>
    </cfRule>
  </conditionalFormatting>
  <conditionalFormatting sqref="F19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{9791C53B-6DD3-45D4-AD60-EE64088817E0}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DBD6BA-0D34-408A-AFF1-6FBB2B52F2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9791C53B-6DD3-45D4-AD60-EE64088817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3784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110</v>
      </c>
      <c r="G3" s="47">
        <f>SUBTOTAL(9,G6:G1048576)</f>
        <v>8285.0099999999984</v>
      </c>
      <c r="H3" s="48">
        <f>IF(M3=0,0,G3/M3)</f>
        <v>7.0549348421991356E-2</v>
      </c>
      <c r="I3" s="47">
        <f>SUBTOTAL(9,I6:I1048576)</f>
        <v>622</v>
      </c>
      <c r="J3" s="47">
        <f>SUBTOTAL(9,J6:J1048576)</f>
        <v>109150.66000000002</v>
      </c>
      <c r="K3" s="48">
        <f>IF(M3=0,0,J3/M3)</f>
        <v>0.92945065157800866</v>
      </c>
      <c r="L3" s="47">
        <f>SUBTOTAL(9,L6:L1048576)</f>
        <v>732</v>
      </c>
      <c r="M3" s="49">
        <f>SUBTOTAL(9,M6:M1048576)</f>
        <v>117435.67000000001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53" t="s">
        <v>167</v>
      </c>
      <c r="B5" s="765" t="s">
        <v>163</v>
      </c>
      <c r="C5" s="765" t="s">
        <v>90</v>
      </c>
      <c r="D5" s="765" t="s">
        <v>164</v>
      </c>
      <c r="E5" s="76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730" t="s">
        <v>2888</v>
      </c>
      <c r="B6" s="731" t="s">
        <v>2676</v>
      </c>
      <c r="C6" s="731" t="s">
        <v>2897</v>
      </c>
      <c r="D6" s="731" t="s">
        <v>556</v>
      </c>
      <c r="E6" s="731" t="s">
        <v>557</v>
      </c>
      <c r="F6" s="229"/>
      <c r="G6" s="229"/>
      <c r="H6" s="736">
        <v>0</v>
      </c>
      <c r="I6" s="229">
        <v>1</v>
      </c>
      <c r="J6" s="229">
        <v>28.81</v>
      </c>
      <c r="K6" s="736">
        <v>1</v>
      </c>
      <c r="L6" s="229">
        <v>1</v>
      </c>
      <c r="M6" s="754">
        <v>28.81</v>
      </c>
    </row>
    <row r="7" spans="1:13" ht="14.4" customHeight="1" x14ac:dyDescent="0.3">
      <c r="A7" s="737" t="s">
        <v>2888</v>
      </c>
      <c r="B7" s="739" t="s">
        <v>2676</v>
      </c>
      <c r="C7" s="739" t="s">
        <v>1911</v>
      </c>
      <c r="D7" s="739" t="s">
        <v>559</v>
      </c>
      <c r="E7" s="739" t="s">
        <v>3367</v>
      </c>
      <c r="F7" s="755"/>
      <c r="G7" s="755"/>
      <c r="H7" s="744">
        <v>0</v>
      </c>
      <c r="I7" s="755">
        <v>1</v>
      </c>
      <c r="J7" s="755">
        <v>57.64</v>
      </c>
      <c r="K7" s="744">
        <v>1</v>
      </c>
      <c r="L7" s="755">
        <v>1</v>
      </c>
      <c r="M7" s="756">
        <v>57.64</v>
      </c>
    </row>
    <row r="8" spans="1:13" ht="14.4" customHeight="1" x14ac:dyDescent="0.3">
      <c r="A8" s="737" t="s">
        <v>2888</v>
      </c>
      <c r="B8" s="739" t="s">
        <v>2676</v>
      </c>
      <c r="C8" s="739" t="s">
        <v>3265</v>
      </c>
      <c r="D8" s="739" t="s">
        <v>559</v>
      </c>
      <c r="E8" s="739" t="s">
        <v>1912</v>
      </c>
      <c r="F8" s="755"/>
      <c r="G8" s="755"/>
      <c r="H8" s="744"/>
      <c r="I8" s="755">
        <v>1</v>
      </c>
      <c r="J8" s="755">
        <v>0</v>
      </c>
      <c r="K8" s="744"/>
      <c r="L8" s="755">
        <v>1</v>
      </c>
      <c r="M8" s="756">
        <v>0</v>
      </c>
    </row>
    <row r="9" spans="1:13" ht="14.4" customHeight="1" x14ac:dyDescent="0.3">
      <c r="A9" s="737" t="s">
        <v>2888</v>
      </c>
      <c r="B9" s="739" t="s">
        <v>2701</v>
      </c>
      <c r="C9" s="739" t="s">
        <v>3346</v>
      </c>
      <c r="D9" s="739" t="s">
        <v>1951</v>
      </c>
      <c r="E9" s="739" t="s">
        <v>2703</v>
      </c>
      <c r="F9" s="755"/>
      <c r="G9" s="755"/>
      <c r="H9" s="744">
        <v>0</v>
      </c>
      <c r="I9" s="755">
        <v>1</v>
      </c>
      <c r="J9" s="755">
        <v>1385.62</v>
      </c>
      <c r="K9" s="744">
        <v>1</v>
      </c>
      <c r="L9" s="755">
        <v>1</v>
      </c>
      <c r="M9" s="756">
        <v>1385.62</v>
      </c>
    </row>
    <row r="10" spans="1:13" ht="14.4" customHeight="1" x14ac:dyDescent="0.3">
      <c r="A10" s="737" t="s">
        <v>2888</v>
      </c>
      <c r="B10" s="739" t="s">
        <v>2701</v>
      </c>
      <c r="C10" s="739" t="s">
        <v>1950</v>
      </c>
      <c r="D10" s="739" t="s">
        <v>1951</v>
      </c>
      <c r="E10" s="739" t="s">
        <v>2708</v>
      </c>
      <c r="F10" s="755"/>
      <c r="G10" s="755"/>
      <c r="H10" s="744">
        <v>0</v>
      </c>
      <c r="I10" s="755">
        <v>3</v>
      </c>
      <c r="J10" s="755">
        <v>5542.47</v>
      </c>
      <c r="K10" s="744">
        <v>1</v>
      </c>
      <c r="L10" s="755">
        <v>3</v>
      </c>
      <c r="M10" s="756">
        <v>5542.47</v>
      </c>
    </row>
    <row r="11" spans="1:13" ht="14.4" customHeight="1" x14ac:dyDescent="0.3">
      <c r="A11" s="737" t="s">
        <v>2888</v>
      </c>
      <c r="B11" s="739" t="s">
        <v>2709</v>
      </c>
      <c r="C11" s="739" t="s">
        <v>2225</v>
      </c>
      <c r="D11" s="739" t="s">
        <v>2226</v>
      </c>
      <c r="E11" s="739" t="s">
        <v>2227</v>
      </c>
      <c r="F11" s="755"/>
      <c r="G11" s="755"/>
      <c r="H11" s="744">
        <v>0</v>
      </c>
      <c r="I11" s="755">
        <v>7</v>
      </c>
      <c r="J11" s="755">
        <v>654.01</v>
      </c>
      <c r="K11" s="744">
        <v>1</v>
      </c>
      <c r="L11" s="755">
        <v>7</v>
      </c>
      <c r="M11" s="756">
        <v>654.01</v>
      </c>
    </row>
    <row r="12" spans="1:13" ht="14.4" customHeight="1" x14ac:dyDescent="0.3">
      <c r="A12" s="737" t="s">
        <v>2888</v>
      </c>
      <c r="B12" s="739" t="s">
        <v>2729</v>
      </c>
      <c r="C12" s="739" t="s">
        <v>3373</v>
      </c>
      <c r="D12" s="739" t="s">
        <v>1845</v>
      </c>
      <c r="E12" s="739" t="s">
        <v>3374</v>
      </c>
      <c r="F12" s="755"/>
      <c r="G12" s="755"/>
      <c r="H12" s="744"/>
      <c r="I12" s="755">
        <v>3</v>
      </c>
      <c r="J12" s="755">
        <v>0</v>
      </c>
      <c r="K12" s="744"/>
      <c r="L12" s="755">
        <v>3</v>
      </c>
      <c r="M12" s="756">
        <v>0</v>
      </c>
    </row>
    <row r="13" spans="1:13" ht="14.4" customHeight="1" x14ac:dyDescent="0.3">
      <c r="A13" s="737" t="s">
        <v>2888</v>
      </c>
      <c r="B13" s="739" t="s">
        <v>2743</v>
      </c>
      <c r="C13" s="739" t="s">
        <v>2089</v>
      </c>
      <c r="D13" s="739" t="s">
        <v>2094</v>
      </c>
      <c r="E13" s="739" t="s">
        <v>2746</v>
      </c>
      <c r="F13" s="755"/>
      <c r="G13" s="755"/>
      <c r="H13" s="744">
        <v>0</v>
      </c>
      <c r="I13" s="755">
        <v>4</v>
      </c>
      <c r="J13" s="755">
        <v>724.52</v>
      </c>
      <c r="K13" s="744">
        <v>1</v>
      </c>
      <c r="L13" s="755">
        <v>4</v>
      </c>
      <c r="M13" s="756">
        <v>724.52</v>
      </c>
    </row>
    <row r="14" spans="1:13" ht="14.4" customHeight="1" x14ac:dyDescent="0.3">
      <c r="A14" s="737" t="s">
        <v>2888</v>
      </c>
      <c r="B14" s="739" t="s">
        <v>2748</v>
      </c>
      <c r="C14" s="739" t="s">
        <v>3375</v>
      </c>
      <c r="D14" s="739" t="s">
        <v>3376</v>
      </c>
      <c r="E14" s="739" t="s">
        <v>2746</v>
      </c>
      <c r="F14" s="755"/>
      <c r="G14" s="755"/>
      <c r="H14" s="744">
        <v>0</v>
      </c>
      <c r="I14" s="755">
        <v>1</v>
      </c>
      <c r="J14" s="755">
        <v>278.64</v>
      </c>
      <c r="K14" s="744">
        <v>1</v>
      </c>
      <c r="L14" s="755">
        <v>1</v>
      </c>
      <c r="M14" s="756">
        <v>278.64</v>
      </c>
    </row>
    <row r="15" spans="1:13" ht="14.4" customHeight="1" x14ac:dyDescent="0.3">
      <c r="A15" s="737" t="s">
        <v>2878</v>
      </c>
      <c r="B15" s="739" t="s">
        <v>3778</v>
      </c>
      <c r="C15" s="739" t="s">
        <v>3567</v>
      </c>
      <c r="D15" s="739" t="s">
        <v>3568</v>
      </c>
      <c r="E15" s="739" t="s">
        <v>3569</v>
      </c>
      <c r="F15" s="755">
        <v>3</v>
      </c>
      <c r="G15" s="755">
        <v>0</v>
      </c>
      <c r="H15" s="744"/>
      <c r="I15" s="755"/>
      <c r="J15" s="755"/>
      <c r="K15" s="744"/>
      <c r="L15" s="755">
        <v>3</v>
      </c>
      <c r="M15" s="756">
        <v>0</v>
      </c>
    </row>
    <row r="16" spans="1:13" ht="14.4" customHeight="1" x14ac:dyDescent="0.3">
      <c r="A16" s="737" t="s">
        <v>2878</v>
      </c>
      <c r="B16" s="739" t="s">
        <v>2676</v>
      </c>
      <c r="C16" s="739" t="s">
        <v>3547</v>
      </c>
      <c r="D16" s="739" t="s">
        <v>556</v>
      </c>
      <c r="E16" s="739" t="s">
        <v>3548</v>
      </c>
      <c r="F16" s="755"/>
      <c r="G16" s="755"/>
      <c r="H16" s="744"/>
      <c r="I16" s="755">
        <v>1</v>
      </c>
      <c r="J16" s="755">
        <v>0</v>
      </c>
      <c r="K16" s="744"/>
      <c r="L16" s="755">
        <v>1</v>
      </c>
      <c r="M16" s="756">
        <v>0</v>
      </c>
    </row>
    <row r="17" spans="1:13" ht="14.4" customHeight="1" x14ac:dyDescent="0.3">
      <c r="A17" s="737" t="s">
        <v>2878</v>
      </c>
      <c r="B17" s="739" t="s">
        <v>2676</v>
      </c>
      <c r="C17" s="739" t="s">
        <v>3549</v>
      </c>
      <c r="D17" s="739" t="s">
        <v>559</v>
      </c>
      <c r="E17" s="739" t="s">
        <v>3550</v>
      </c>
      <c r="F17" s="755"/>
      <c r="G17" s="755"/>
      <c r="H17" s="744"/>
      <c r="I17" s="755">
        <v>1</v>
      </c>
      <c r="J17" s="755">
        <v>0</v>
      </c>
      <c r="K17" s="744"/>
      <c r="L17" s="755">
        <v>1</v>
      </c>
      <c r="M17" s="756">
        <v>0</v>
      </c>
    </row>
    <row r="18" spans="1:13" ht="14.4" customHeight="1" x14ac:dyDescent="0.3">
      <c r="A18" s="737" t="s">
        <v>2878</v>
      </c>
      <c r="B18" s="739" t="s">
        <v>2676</v>
      </c>
      <c r="C18" s="739" t="s">
        <v>3551</v>
      </c>
      <c r="D18" s="739" t="s">
        <v>3552</v>
      </c>
      <c r="E18" s="739" t="s">
        <v>3553</v>
      </c>
      <c r="F18" s="755">
        <v>1</v>
      </c>
      <c r="G18" s="755">
        <v>0</v>
      </c>
      <c r="H18" s="744"/>
      <c r="I18" s="755"/>
      <c r="J18" s="755"/>
      <c r="K18" s="744"/>
      <c r="L18" s="755">
        <v>1</v>
      </c>
      <c r="M18" s="756">
        <v>0</v>
      </c>
    </row>
    <row r="19" spans="1:13" ht="14.4" customHeight="1" x14ac:dyDescent="0.3">
      <c r="A19" s="737" t="s">
        <v>2878</v>
      </c>
      <c r="B19" s="739" t="s">
        <v>2682</v>
      </c>
      <c r="C19" s="739" t="s">
        <v>2128</v>
      </c>
      <c r="D19" s="739" t="s">
        <v>2683</v>
      </c>
      <c r="E19" s="739" t="s">
        <v>2684</v>
      </c>
      <c r="F19" s="755"/>
      <c r="G19" s="755"/>
      <c r="H19" s="744">
        <v>0</v>
      </c>
      <c r="I19" s="755">
        <v>1</v>
      </c>
      <c r="J19" s="755">
        <v>848.35</v>
      </c>
      <c r="K19" s="744">
        <v>1</v>
      </c>
      <c r="L19" s="755">
        <v>1</v>
      </c>
      <c r="M19" s="756">
        <v>848.35</v>
      </c>
    </row>
    <row r="20" spans="1:13" ht="14.4" customHeight="1" x14ac:dyDescent="0.3">
      <c r="A20" s="737" t="s">
        <v>2878</v>
      </c>
      <c r="B20" s="739" t="s">
        <v>2692</v>
      </c>
      <c r="C20" s="739" t="s">
        <v>3540</v>
      </c>
      <c r="D20" s="739" t="s">
        <v>1925</v>
      </c>
      <c r="E20" s="739" t="s">
        <v>3541</v>
      </c>
      <c r="F20" s="755"/>
      <c r="G20" s="755"/>
      <c r="H20" s="744">
        <v>0</v>
      </c>
      <c r="I20" s="755">
        <v>1</v>
      </c>
      <c r="J20" s="755">
        <v>146.9</v>
      </c>
      <c r="K20" s="744">
        <v>1</v>
      </c>
      <c r="L20" s="755">
        <v>1</v>
      </c>
      <c r="M20" s="756">
        <v>146.9</v>
      </c>
    </row>
    <row r="21" spans="1:13" ht="14.4" customHeight="1" x14ac:dyDescent="0.3">
      <c r="A21" s="737" t="s">
        <v>2878</v>
      </c>
      <c r="B21" s="739" t="s">
        <v>2692</v>
      </c>
      <c r="C21" s="739" t="s">
        <v>3542</v>
      </c>
      <c r="D21" s="739" t="s">
        <v>2237</v>
      </c>
      <c r="E21" s="739" t="s">
        <v>2238</v>
      </c>
      <c r="F21" s="755"/>
      <c r="G21" s="755"/>
      <c r="H21" s="744">
        <v>0</v>
      </c>
      <c r="I21" s="755">
        <v>1</v>
      </c>
      <c r="J21" s="755">
        <v>86.41</v>
      </c>
      <c r="K21" s="744">
        <v>1</v>
      </c>
      <c r="L21" s="755">
        <v>1</v>
      </c>
      <c r="M21" s="756">
        <v>86.41</v>
      </c>
    </row>
    <row r="22" spans="1:13" ht="14.4" customHeight="1" x14ac:dyDescent="0.3">
      <c r="A22" s="737" t="s">
        <v>2878</v>
      </c>
      <c r="B22" s="739" t="s">
        <v>2692</v>
      </c>
      <c r="C22" s="739" t="s">
        <v>2236</v>
      </c>
      <c r="D22" s="739" t="s">
        <v>2237</v>
      </c>
      <c r="E22" s="739" t="s">
        <v>2238</v>
      </c>
      <c r="F22" s="755"/>
      <c r="G22" s="755"/>
      <c r="H22" s="744">
        <v>0</v>
      </c>
      <c r="I22" s="755">
        <v>1</v>
      </c>
      <c r="J22" s="755">
        <v>86.41</v>
      </c>
      <c r="K22" s="744">
        <v>1</v>
      </c>
      <c r="L22" s="755">
        <v>1</v>
      </c>
      <c r="M22" s="756">
        <v>86.41</v>
      </c>
    </row>
    <row r="23" spans="1:13" ht="14.4" customHeight="1" x14ac:dyDescent="0.3">
      <c r="A23" s="737" t="s">
        <v>2878</v>
      </c>
      <c r="B23" s="739" t="s">
        <v>2692</v>
      </c>
      <c r="C23" s="739" t="s">
        <v>1924</v>
      </c>
      <c r="D23" s="739" t="s">
        <v>1925</v>
      </c>
      <c r="E23" s="739" t="s">
        <v>2694</v>
      </c>
      <c r="F23" s="755"/>
      <c r="G23" s="755"/>
      <c r="H23" s="744">
        <v>0</v>
      </c>
      <c r="I23" s="755">
        <v>3</v>
      </c>
      <c r="J23" s="755">
        <v>220.35000000000002</v>
      </c>
      <c r="K23" s="744">
        <v>1</v>
      </c>
      <c r="L23" s="755">
        <v>3</v>
      </c>
      <c r="M23" s="756">
        <v>220.35000000000002</v>
      </c>
    </row>
    <row r="24" spans="1:13" ht="14.4" customHeight="1" x14ac:dyDescent="0.3">
      <c r="A24" s="737" t="s">
        <v>2878</v>
      </c>
      <c r="B24" s="739" t="s">
        <v>2695</v>
      </c>
      <c r="C24" s="739" t="s">
        <v>3478</v>
      </c>
      <c r="D24" s="739" t="s">
        <v>3479</v>
      </c>
      <c r="E24" s="739" t="s">
        <v>3480</v>
      </c>
      <c r="F24" s="755"/>
      <c r="G24" s="755"/>
      <c r="H24" s="744">
        <v>0</v>
      </c>
      <c r="I24" s="755">
        <v>3</v>
      </c>
      <c r="J24" s="755">
        <v>138.75</v>
      </c>
      <c r="K24" s="744">
        <v>1</v>
      </c>
      <c r="L24" s="755">
        <v>3</v>
      </c>
      <c r="M24" s="756">
        <v>138.75</v>
      </c>
    </row>
    <row r="25" spans="1:13" ht="14.4" customHeight="1" x14ac:dyDescent="0.3">
      <c r="A25" s="737" t="s">
        <v>2878</v>
      </c>
      <c r="B25" s="739" t="s">
        <v>2696</v>
      </c>
      <c r="C25" s="739" t="s">
        <v>1998</v>
      </c>
      <c r="D25" s="739" t="s">
        <v>2700</v>
      </c>
      <c r="E25" s="739" t="s">
        <v>1082</v>
      </c>
      <c r="F25" s="755"/>
      <c r="G25" s="755"/>
      <c r="H25" s="744">
        <v>0</v>
      </c>
      <c r="I25" s="755">
        <v>2</v>
      </c>
      <c r="J25" s="755">
        <v>369.48</v>
      </c>
      <c r="K25" s="744">
        <v>1</v>
      </c>
      <c r="L25" s="755">
        <v>2</v>
      </c>
      <c r="M25" s="756">
        <v>369.48</v>
      </c>
    </row>
    <row r="26" spans="1:13" ht="14.4" customHeight="1" x14ac:dyDescent="0.3">
      <c r="A26" s="737" t="s">
        <v>2878</v>
      </c>
      <c r="B26" s="739" t="s">
        <v>2712</v>
      </c>
      <c r="C26" s="739" t="s">
        <v>3090</v>
      </c>
      <c r="D26" s="739" t="s">
        <v>1868</v>
      </c>
      <c r="E26" s="739" t="s">
        <v>3091</v>
      </c>
      <c r="F26" s="755"/>
      <c r="G26" s="755"/>
      <c r="H26" s="744">
        <v>0</v>
      </c>
      <c r="I26" s="755">
        <v>1</v>
      </c>
      <c r="J26" s="755">
        <v>72</v>
      </c>
      <c r="K26" s="744">
        <v>1</v>
      </c>
      <c r="L26" s="755">
        <v>1</v>
      </c>
      <c r="M26" s="756">
        <v>72</v>
      </c>
    </row>
    <row r="27" spans="1:13" ht="14.4" customHeight="1" x14ac:dyDescent="0.3">
      <c r="A27" s="737" t="s">
        <v>2878</v>
      </c>
      <c r="B27" s="739" t="s">
        <v>2712</v>
      </c>
      <c r="C27" s="739" t="s">
        <v>1867</v>
      </c>
      <c r="D27" s="739" t="s">
        <v>1868</v>
      </c>
      <c r="E27" s="739" t="s">
        <v>2714</v>
      </c>
      <c r="F27" s="755"/>
      <c r="G27" s="755"/>
      <c r="H27" s="744">
        <v>0</v>
      </c>
      <c r="I27" s="755">
        <v>2</v>
      </c>
      <c r="J27" s="755">
        <v>288.02</v>
      </c>
      <c r="K27" s="744">
        <v>1</v>
      </c>
      <c r="L27" s="755">
        <v>2</v>
      </c>
      <c r="M27" s="756">
        <v>288.02</v>
      </c>
    </row>
    <row r="28" spans="1:13" ht="14.4" customHeight="1" x14ac:dyDescent="0.3">
      <c r="A28" s="737" t="s">
        <v>2878</v>
      </c>
      <c r="B28" s="739" t="s">
        <v>2720</v>
      </c>
      <c r="C28" s="739" t="s">
        <v>1914</v>
      </c>
      <c r="D28" s="739" t="s">
        <v>1915</v>
      </c>
      <c r="E28" s="739" t="s">
        <v>1612</v>
      </c>
      <c r="F28" s="755"/>
      <c r="G28" s="755"/>
      <c r="H28" s="744">
        <v>0</v>
      </c>
      <c r="I28" s="755">
        <v>12</v>
      </c>
      <c r="J28" s="755">
        <v>786.48</v>
      </c>
      <c r="K28" s="744">
        <v>1</v>
      </c>
      <c r="L28" s="755">
        <v>12</v>
      </c>
      <c r="M28" s="756">
        <v>786.48</v>
      </c>
    </row>
    <row r="29" spans="1:13" ht="14.4" customHeight="1" x14ac:dyDescent="0.3">
      <c r="A29" s="737" t="s">
        <v>2878</v>
      </c>
      <c r="B29" s="739" t="s">
        <v>2721</v>
      </c>
      <c r="C29" s="739" t="s">
        <v>3422</v>
      </c>
      <c r="D29" s="739" t="s">
        <v>1906</v>
      </c>
      <c r="E29" s="739" t="s">
        <v>2018</v>
      </c>
      <c r="F29" s="755"/>
      <c r="G29" s="755"/>
      <c r="H29" s="744">
        <v>0</v>
      </c>
      <c r="I29" s="755">
        <v>2</v>
      </c>
      <c r="J29" s="755">
        <v>210.64</v>
      </c>
      <c r="K29" s="744">
        <v>1</v>
      </c>
      <c r="L29" s="755">
        <v>2</v>
      </c>
      <c r="M29" s="756">
        <v>210.64</v>
      </c>
    </row>
    <row r="30" spans="1:13" ht="14.4" customHeight="1" x14ac:dyDescent="0.3">
      <c r="A30" s="737" t="s">
        <v>2878</v>
      </c>
      <c r="B30" s="739" t="s">
        <v>2721</v>
      </c>
      <c r="C30" s="739" t="s">
        <v>3423</v>
      </c>
      <c r="D30" s="739" t="s">
        <v>3424</v>
      </c>
      <c r="E30" s="739" t="s">
        <v>3425</v>
      </c>
      <c r="F30" s="755">
        <v>3</v>
      </c>
      <c r="G30" s="755">
        <v>49.14</v>
      </c>
      <c r="H30" s="744">
        <v>1</v>
      </c>
      <c r="I30" s="755"/>
      <c r="J30" s="755"/>
      <c r="K30" s="744">
        <v>0</v>
      </c>
      <c r="L30" s="755">
        <v>3</v>
      </c>
      <c r="M30" s="756">
        <v>49.14</v>
      </c>
    </row>
    <row r="31" spans="1:13" ht="14.4" customHeight="1" x14ac:dyDescent="0.3">
      <c r="A31" s="737" t="s">
        <v>2878</v>
      </c>
      <c r="B31" s="739" t="s">
        <v>2721</v>
      </c>
      <c r="C31" s="739" t="s">
        <v>3426</v>
      </c>
      <c r="D31" s="739" t="s">
        <v>3424</v>
      </c>
      <c r="E31" s="739" t="s">
        <v>3427</v>
      </c>
      <c r="F31" s="755">
        <v>1</v>
      </c>
      <c r="G31" s="755">
        <v>0</v>
      </c>
      <c r="H31" s="744"/>
      <c r="I31" s="755"/>
      <c r="J31" s="755"/>
      <c r="K31" s="744"/>
      <c r="L31" s="755">
        <v>1</v>
      </c>
      <c r="M31" s="756">
        <v>0</v>
      </c>
    </row>
    <row r="32" spans="1:13" ht="14.4" customHeight="1" x14ac:dyDescent="0.3">
      <c r="A32" s="737" t="s">
        <v>2878</v>
      </c>
      <c r="B32" s="739" t="s">
        <v>2721</v>
      </c>
      <c r="C32" s="739" t="s">
        <v>1905</v>
      </c>
      <c r="D32" s="739" t="s">
        <v>1906</v>
      </c>
      <c r="E32" s="739" t="s">
        <v>1377</v>
      </c>
      <c r="F32" s="755"/>
      <c r="G32" s="755"/>
      <c r="H32" s="744">
        <v>0</v>
      </c>
      <c r="I32" s="755">
        <v>2</v>
      </c>
      <c r="J32" s="755">
        <v>70.22</v>
      </c>
      <c r="K32" s="744">
        <v>1</v>
      </c>
      <c r="L32" s="755">
        <v>2</v>
      </c>
      <c r="M32" s="756">
        <v>70.22</v>
      </c>
    </row>
    <row r="33" spans="1:13" ht="14.4" customHeight="1" x14ac:dyDescent="0.3">
      <c r="A33" s="737" t="s">
        <v>2878</v>
      </c>
      <c r="B33" s="739" t="s">
        <v>2721</v>
      </c>
      <c r="C33" s="739" t="s">
        <v>3428</v>
      </c>
      <c r="D33" s="739" t="s">
        <v>3429</v>
      </c>
      <c r="E33" s="739" t="s">
        <v>1377</v>
      </c>
      <c r="F33" s="755">
        <v>3</v>
      </c>
      <c r="G33" s="755">
        <v>105.33</v>
      </c>
      <c r="H33" s="744">
        <v>1</v>
      </c>
      <c r="I33" s="755"/>
      <c r="J33" s="755"/>
      <c r="K33" s="744">
        <v>0</v>
      </c>
      <c r="L33" s="755">
        <v>3</v>
      </c>
      <c r="M33" s="756">
        <v>105.33</v>
      </c>
    </row>
    <row r="34" spans="1:13" ht="14.4" customHeight="1" x14ac:dyDescent="0.3">
      <c r="A34" s="737" t="s">
        <v>2878</v>
      </c>
      <c r="B34" s="739" t="s">
        <v>2728</v>
      </c>
      <c r="C34" s="739" t="s">
        <v>2011</v>
      </c>
      <c r="D34" s="739" t="s">
        <v>2012</v>
      </c>
      <c r="E34" s="739" t="s">
        <v>1377</v>
      </c>
      <c r="F34" s="755"/>
      <c r="G34" s="755"/>
      <c r="H34" s="744">
        <v>0</v>
      </c>
      <c r="I34" s="755">
        <v>1</v>
      </c>
      <c r="J34" s="755">
        <v>48.27</v>
      </c>
      <c r="K34" s="744">
        <v>1</v>
      </c>
      <c r="L34" s="755">
        <v>1</v>
      </c>
      <c r="M34" s="756">
        <v>48.27</v>
      </c>
    </row>
    <row r="35" spans="1:13" ht="14.4" customHeight="1" x14ac:dyDescent="0.3">
      <c r="A35" s="737" t="s">
        <v>2878</v>
      </c>
      <c r="B35" s="739" t="s">
        <v>2728</v>
      </c>
      <c r="C35" s="739" t="s">
        <v>3560</v>
      </c>
      <c r="D35" s="739" t="s">
        <v>3561</v>
      </c>
      <c r="E35" s="739" t="s">
        <v>2241</v>
      </c>
      <c r="F35" s="755">
        <v>1</v>
      </c>
      <c r="G35" s="755">
        <v>0</v>
      </c>
      <c r="H35" s="744"/>
      <c r="I35" s="755"/>
      <c r="J35" s="755"/>
      <c r="K35" s="744"/>
      <c r="L35" s="755">
        <v>1</v>
      </c>
      <c r="M35" s="756">
        <v>0</v>
      </c>
    </row>
    <row r="36" spans="1:13" ht="14.4" customHeight="1" x14ac:dyDescent="0.3">
      <c r="A36" s="737" t="s">
        <v>2878</v>
      </c>
      <c r="B36" s="739" t="s">
        <v>2728</v>
      </c>
      <c r="C36" s="739" t="s">
        <v>3562</v>
      </c>
      <c r="D36" s="739" t="s">
        <v>3563</v>
      </c>
      <c r="E36" s="739" t="s">
        <v>2241</v>
      </c>
      <c r="F36" s="755">
        <v>1</v>
      </c>
      <c r="G36" s="755">
        <v>144.81</v>
      </c>
      <c r="H36" s="744">
        <v>1</v>
      </c>
      <c r="I36" s="755"/>
      <c r="J36" s="755"/>
      <c r="K36" s="744">
        <v>0</v>
      </c>
      <c r="L36" s="755">
        <v>1</v>
      </c>
      <c r="M36" s="756">
        <v>144.81</v>
      </c>
    </row>
    <row r="37" spans="1:13" ht="14.4" customHeight="1" x14ac:dyDescent="0.3">
      <c r="A37" s="737" t="s">
        <v>2878</v>
      </c>
      <c r="B37" s="739" t="s">
        <v>2729</v>
      </c>
      <c r="C37" s="739" t="s">
        <v>3373</v>
      </c>
      <c r="D37" s="739" t="s">
        <v>1845</v>
      </c>
      <c r="E37" s="739" t="s">
        <v>3374</v>
      </c>
      <c r="F37" s="755"/>
      <c r="G37" s="755"/>
      <c r="H37" s="744"/>
      <c r="I37" s="755">
        <v>13</v>
      </c>
      <c r="J37" s="755">
        <v>0</v>
      </c>
      <c r="K37" s="744"/>
      <c r="L37" s="755">
        <v>13</v>
      </c>
      <c r="M37" s="756">
        <v>0</v>
      </c>
    </row>
    <row r="38" spans="1:13" ht="14.4" customHeight="1" x14ac:dyDescent="0.3">
      <c r="A38" s="737" t="s">
        <v>2878</v>
      </c>
      <c r="B38" s="739" t="s">
        <v>2733</v>
      </c>
      <c r="C38" s="739" t="s">
        <v>2020</v>
      </c>
      <c r="D38" s="739" t="s">
        <v>2734</v>
      </c>
      <c r="E38" s="739" t="s">
        <v>1232</v>
      </c>
      <c r="F38" s="755"/>
      <c r="G38" s="755"/>
      <c r="H38" s="744">
        <v>0</v>
      </c>
      <c r="I38" s="755">
        <v>1</v>
      </c>
      <c r="J38" s="755">
        <v>87.41</v>
      </c>
      <c r="K38" s="744">
        <v>1</v>
      </c>
      <c r="L38" s="755">
        <v>1</v>
      </c>
      <c r="M38" s="756">
        <v>87.41</v>
      </c>
    </row>
    <row r="39" spans="1:13" ht="14.4" customHeight="1" x14ac:dyDescent="0.3">
      <c r="A39" s="737" t="s">
        <v>2878</v>
      </c>
      <c r="B39" s="739" t="s">
        <v>2733</v>
      </c>
      <c r="C39" s="739" t="s">
        <v>2107</v>
      </c>
      <c r="D39" s="739" t="s">
        <v>2734</v>
      </c>
      <c r="E39" s="739" t="s">
        <v>1188</v>
      </c>
      <c r="F39" s="755"/>
      <c r="G39" s="755"/>
      <c r="H39" s="744">
        <v>0</v>
      </c>
      <c r="I39" s="755">
        <v>6</v>
      </c>
      <c r="J39" s="755">
        <v>1662.15</v>
      </c>
      <c r="K39" s="744">
        <v>1</v>
      </c>
      <c r="L39" s="755">
        <v>6</v>
      </c>
      <c r="M39" s="756">
        <v>1662.15</v>
      </c>
    </row>
    <row r="40" spans="1:13" ht="14.4" customHeight="1" x14ac:dyDescent="0.3">
      <c r="A40" s="737" t="s">
        <v>2878</v>
      </c>
      <c r="B40" s="739" t="s">
        <v>2733</v>
      </c>
      <c r="C40" s="739" t="s">
        <v>2163</v>
      </c>
      <c r="D40" s="739" t="s">
        <v>2036</v>
      </c>
      <c r="E40" s="739" t="s">
        <v>1188</v>
      </c>
      <c r="F40" s="755"/>
      <c r="G40" s="755"/>
      <c r="H40" s="744">
        <v>0</v>
      </c>
      <c r="I40" s="755">
        <v>1</v>
      </c>
      <c r="J40" s="755">
        <v>583.62</v>
      </c>
      <c r="K40" s="744">
        <v>1</v>
      </c>
      <c r="L40" s="755">
        <v>1</v>
      </c>
      <c r="M40" s="756">
        <v>583.62</v>
      </c>
    </row>
    <row r="41" spans="1:13" ht="14.4" customHeight="1" x14ac:dyDescent="0.3">
      <c r="A41" s="737" t="s">
        <v>2878</v>
      </c>
      <c r="B41" s="739" t="s">
        <v>2738</v>
      </c>
      <c r="C41" s="739" t="s">
        <v>3522</v>
      </c>
      <c r="D41" s="739" t="s">
        <v>3523</v>
      </c>
      <c r="E41" s="739" t="s">
        <v>3524</v>
      </c>
      <c r="F41" s="755">
        <v>1</v>
      </c>
      <c r="G41" s="755">
        <v>0</v>
      </c>
      <c r="H41" s="744"/>
      <c r="I41" s="755"/>
      <c r="J41" s="755"/>
      <c r="K41" s="744"/>
      <c r="L41" s="755">
        <v>1</v>
      </c>
      <c r="M41" s="756">
        <v>0</v>
      </c>
    </row>
    <row r="42" spans="1:13" ht="14.4" customHeight="1" x14ac:dyDescent="0.3">
      <c r="A42" s="737" t="s">
        <v>2878</v>
      </c>
      <c r="B42" s="739" t="s">
        <v>3779</v>
      </c>
      <c r="C42" s="739" t="s">
        <v>3525</v>
      </c>
      <c r="D42" s="739" t="s">
        <v>3001</v>
      </c>
      <c r="E42" s="739" t="s">
        <v>1188</v>
      </c>
      <c r="F42" s="755"/>
      <c r="G42" s="755"/>
      <c r="H42" s="744">
        <v>0</v>
      </c>
      <c r="I42" s="755">
        <v>1</v>
      </c>
      <c r="J42" s="755">
        <v>145.66999999999999</v>
      </c>
      <c r="K42" s="744">
        <v>1</v>
      </c>
      <c r="L42" s="755">
        <v>1</v>
      </c>
      <c r="M42" s="756">
        <v>145.66999999999999</v>
      </c>
    </row>
    <row r="43" spans="1:13" ht="14.4" customHeight="1" x14ac:dyDescent="0.3">
      <c r="A43" s="737" t="s">
        <v>2878</v>
      </c>
      <c r="B43" s="739" t="s">
        <v>3779</v>
      </c>
      <c r="C43" s="739" t="s">
        <v>3526</v>
      </c>
      <c r="D43" s="739" t="s">
        <v>3003</v>
      </c>
      <c r="E43" s="739" t="s">
        <v>1188</v>
      </c>
      <c r="F43" s="755">
        <v>1</v>
      </c>
      <c r="G43" s="755">
        <v>0</v>
      </c>
      <c r="H43" s="744"/>
      <c r="I43" s="755"/>
      <c r="J43" s="755"/>
      <c r="K43" s="744"/>
      <c r="L43" s="755">
        <v>1</v>
      </c>
      <c r="M43" s="756">
        <v>0</v>
      </c>
    </row>
    <row r="44" spans="1:13" ht="14.4" customHeight="1" x14ac:dyDescent="0.3">
      <c r="A44" s="737" t="s">
        <v>2878</v>
      </c>
      <c r="B44" s="739" t="s">
        <v>2743</v>
      </c>
      <c r="C44" s="739" t="s">
        <v>3418</v>
      </c>
      <c r="D44" s="739" t="s">
        <v>3094</v>
      </c>
      <c r="E44" s="739" t="s">
        <v>3419</v>
      </c>
      <c r="F44" s="755"/>
      <c r="G44" s="755"/>
      <c r="H44" s="744">
        <v>0</v>
      </c>
      <c r="I44" s="755">
        <v>1</v>
      </c>
      <c r="J44" s="755">
        <v>353.18</v>
      </c>
      <c r="K44" s="744">
        <v>1</v>
      </c>
      <c r="L44" s="755">
        <v>1</v>
      </c>
      <c r="M44" s="756">
        <v>353.18</v>
      </c>
    </row>
    <row r="45" spans="1:13" ht="14.4" customHeight="1" x14ac:dyDescent="0.3">
      <c r="A45" s="737" t="s">
        <v>2878</v>
      </c>
      <c r="B45" s="739" t="s">
        <v>2743</v>
      </c>
      <c r="C45" s="739" t="s">
        <v>1987</v>
      </c>
      <c r="D45" s="739" t="s">
        <v>2744</v>
      </c>
      <c r="E45" s="739" t="s">
        <v>892</v>
      </c>
      <c r="F45" s="755"/>
      <c r="G45" s="755"/>
      <c r="H45" s="744">
        <v>0</v>
      </c>
      <c r="I45" s="755">
        <v>15</v>
      </c>
      <c r="J45" s="755">
        <v>882.89999999999986</v>
      </c>
      <c r="K45" s="744">
        <v>1</v>
      </c>
      <c r="L45" s="755">
        <v>15</v>
      </c>
      <c r="M45" s="756">
        <v>882.89999999999986</v>
      </c>
    </row>
    <row r="46" spans="1:13" ht="14.4" customHeight="1" x14ac:dyDescent="0.3">
      <c r="A46" s="737" t="s">
        <v>2878</v>
      </c>
      <c r="B46" s="739" t="s">
        <v>2743</v>
      </c>
      <c r="C46" s="739" t="s">
        <v>1990</v>
      </c>
      <c r="D46" s="739" t="s">
        <v>1995</v>
      </c>
      <c r="E46" s="739" t="s">
        <v>1036</v>
      </c>
      <c r="F46" s="755"/>
      <c r="G46" s="755"/>
      <c r="H46" s="744">
        <v>0</v>
      </c>
      <c r="I46" s="755">
        <v>23</v>
      </c>
      <c r="J46" s="755">
        <v>2707.79</v>
      </c>
      <c r="K46" s="744">
        <v>1</v>
      </c>
      <c r="L46" s="755">
        <v>23</v>
      </c>
      <c r="M46" s="756">
        <v>2707.79</v>
      </c>
    </row>
    <row r="47" spans="1:13" ht="14.4" customHeight="1" x14ac:dyDescent="0.3">
      <c r="A47" s="737" t="s">
        <v>2878</v>
      </c>
      <c r="B47" s="739" t="s">
        <v>2743</v>
      </c>
      <c r="C47" s="739" t="s">
        <v>2089</v>
      </c>
      <c r="D47" s="739" t="s">
        <v>2094</v>
      </c>
      <c r="E47" s="739" t="s">
        <v>2746</v>
      </c>
      <c r="F47" s="755"/>
      <c r="G47" s="755"/>
      <c r="H47" s="744">
        <v>0</v>
      </c>
      <c r="I47" s="755">
        <v>12</v>
      </c>
      <c r="J47" s="755">
        <v>2173.56</v>
      </c>
      <c r="K47" s="744">
        <v>1</v>
      </c>
      <c r="L47" s="755">
        <v>12</v>
      </c>
      <c r="M47" s="756">
        <v>2173.56</v>
      </c>
    </row>
    <row r="48" spans="1:13" ht="14.4" customHeight="1" x14ac:dyDescent="0.3">
      <c r="A48" s="737" t="s">
        <v>2878</v>
      </c>
      <c r="B48" s="739" t="s">
        <v>2748</v>
      </c>
      <c r="C48" s="739" t="s">
        <v>3573</v>
      </c>
      <c r="D48" s="739" t="s">
        <v>2030</v>
      </c>
      <c r="E48" s="739" t="s">
        <v>3419</v>
      </c>
      <c r="F48" s="755"/>
      <c r="G48" s="755"/>
      <c r="H48" s="744">
        <v>0</v>
      </c>
      <c r="I48" s="755">
        <v>2</v>
      </c>
      <c r="J48" s="755">
        <v>1086.72</v>
      </c>
      <c r="K48" s="744">
        <v>1</v>
      </c>
      <c r="L48" s="755">
        <v>2</v>
      </c>
      <c r="M48" s="756">
        <v>1086.72</v>
      </c>
    </row>
    <row r="49" spans="1:13" ht="14.4" customHeight="1" x14ac:dyDescent="0.3">
      <c r="A49" s="737" t="s">
        <v>2878</v>
      </c>
      <c r="B49" s="739" t="s">
        <v>2749</v>
      </c>
      <c r="C49" s="739" t="s">
        <v>3476</v>
      </c>
      <c r="D49" s="739" t="s">
        <v>1937</v>
      </c>
      <c r="E49" s="739" t="s">
        <v>3477</v>
      </c>
      <c r="F49" s="755"/>
      <c r="G49" s="755"/>
      <c r="H49" s="744">
        <v>0</v>
      </c>
      <c r="I49" s="755">
        <v>1</v>
      </c>
      <c r="J49" s="755">
        <v>556.04</v>
      </c>
      <c r="K49" s="744">
        <v>1</v>
      </c>
      <c r="L49" s="755">
        <v>1</v>
      </c>
      <c r="M49" s="756">
        <v>556.04</v>
      </c>
    </row>
    <row r="50" spans="1:13" ht="14.4" customHeight="1" x14ac:dyDescent="0.3">
      <c r="A50" s="737" t="s">
        <v>2878</v>
      </c>
      <c r="B50" s="739" t="s">
        <v>2754</v>
      </c>
      <c r="C50" s="739" t="s">
        <v>3516</v>
      </c>
      <c r="D50" s="739" t="s">
        <v>3517</v>
      </c>
      <c r="E50" s="739" t="s">
        <v>3518</v>
      </c>
      <c r="F50" s="755"/>
      <c r="G50" s="755"/>
      <c r="H50" s="744"/>
      <c r="I50" s="755">
        <v>1</v>
      </c>
      <c r="J50" s="755">
        <v>0</v>
      </c>
      <c r="K50" s="744"/>
      <c r="L50" s="755">
        <v>1</v>
      </c>
      <c r="M50" s="756">
        <v>0</v>
      </c>
    </row>
    <row r="51" spans="1:13" ht="14.4" customHeight="1" x14ac:dyDescent="0.3">
      <c r="A51" s="737" t="s">
        <v>2878</v>
      </c>
      <c r="B51" s="739" t="s">
        <v>2754</v>
      </c>
      <c r="C51" s="739" t="s">
        <v>2147</v>
      </c>
      <c r="D51" s="739" t="s">
        <v>2755</v>
      </c>
      <c r="E51" s="739" t="s">
        <v>2756</v>
      </c>
      <c r="F51" s="755"/>
      <c r="G51" s="755"/>
      <c r="H51" s="744">
        <v>0</v>
      </c>
      <c r="I51" s="755">
        <v>1</v>
      </c>
      <c r="J51" s="755">
        <v>59.27</v>
      </c>
      <c r="K51" s="744">
        <v>1</v>
      </c>
      <c r="L51" s="755">
        <v>1</v>
      </c>
      <c r="M51" s="756">
        <v>59.27</v>
      </c>
    </row>
    <row r="52" spans="1:13" ht="14.4" customHeight="1" x14ac:dyDescent="0.3">
      <c r="A52" s="737" t="s">
        <v>2878</v>
      </c>
      <c r="B52" s="739" t="s">
        <v>2754</v>
      </c>
      <c r="C52" s="739" t="s">
        <v>2074</v>
      </c>
      <c r="D52" s="739" t="s">
        <v>2757</v>
      </c>
      <c r="E52" s="739" t="s">
        <v>2758</v>
      </c>
      <c r="F52" s="755"/>
      <c r="G52" s="755"/>
      <c r="H52" s="744">
        <v>0</v>
      </c>
      <c r="I52" s="755">
        <v>1</v>
      </c>
      <c r="J52" s="755">
        <v>46.07</v>
      </c>
      <c r="K52" s="744">
        <v>1</v>
      </c>
      <c r="L52" s="755">
        <v>1</v>
      </c>
      <c r="M52" s="756">
        <v>46.07</v>
      </c>
    </row>
    <row r="53" spans="1:13" ht="14.4" customHeight="1" x14ac:dyDescent="0.3">
      <c r="A53" s="737" t="s">
        <v>2878</v>
      </c>
      <c r="B53" s="739" t="s">
        <v>2754</v>
      </c>
      <c r="C53" s="739" t="s">
        <v>2194</v>
      </c>
      <c r="D53" s="739" t="s">
        <v>3519</v>
      </c>
      <c r="E53" s="739" t="s">
        <v>3520</v>
      </c>
      <c r="F53" s="755"/>
      <c r="G53" s="755"/>
      <c r="H53" s="744">
        <v>0</v>
      </c>
      <c r="I53" s="755">
        <v>1</v>
      </c>
      <c r="J53" s="755">
        <v>118.54</v>
      </c>
      <c r="K53" s="744">
        <v>1</v>
      </c>
      <c r="L53" s="755">
        <v>1</v>
      </c>
      <c r="M53" s="756">
        <v>118.54</v>
      </c>
    </row>
    <row r="54" spans="1:13" ht="14.4" customHeight="1" x14ac:dyDescent="0.3">
      <c r="A54" s="737" t="s">
        <v>2878</v>
      </c>
      <c r="B54" s="739" t="s">
        <v>2754</v>
      </c>
      <c r="C54" s="739" t="s">
        <v>3248</v>
      </c>
      <c r="D54" s="739" t="s">
        <v>3249</v>
      </c>
      <c r="E54" s="739" t="s">
        <v>3250</v>
      </c>
      <c r="F54" s="755">
        <v>1</v>
      </c>
      <c r="G54" s="755">
        <v>79.03</v>
      </c>
      <c r="H54" s="744">
        <v>1</v>
      </c>
      <c r="I54" s="755"/>
      <c r="J54" s="755"/>
      <c r="K54" s="744">
        <v>0</v>
      </c>
      <c r="L54" s="755">
        <v>1</v>
      </c>
      <c r="M54" s="756">
        <v>79.03</v>
      </c>
    </row>
    <row r="55" spans="1:13" ht="14.4" customHeight="1" x14ac:dyDescent="0.3">
      <c r="A55" s="737" t="s">
        <v>2878</v>
      </c>
      <c r="B55" s="739" t="s">
        <v>2754</v>
      </c>
      <c r="C55" s="739" t="s">
        <v>2233</v>
      </c>
      <c r="D55" s="739" t="s">
        <v>2234</v>
      </c>
      <c r="E55" s="739" t="s">
        <v>2235</v>
      </c>
      <c r="F55" s="755"/>
      <c r="G55" s="755"/>
      <c r="H55" s="744">
        <v>0</v>
      </c>
      <c r="I55" s="755">
        <v>3</v>
      </c>
      <c r="J55" s="755">
        <v>177.81</v>
      </c>
      <c r="K55" s="744">
        <v>1</v>
      </c>
      <c r="L55" s="755">
        <v>3</v>
      </c>
      <c r="M55" s="756">
        <v>177.81</v>
      </c>
    </row>
    <row r="56" spans="1:13" ht="14.4" customHeight="1" x14ac:dyDescent="0.3">
      <c r="A56" s="737" t="s">
        <v>2878</v>
      </c>
      <c r="B56" s="739" t="s">
        <v>2805</v>
      </c>
      <c r="C56" s="739" t="s">
        <v>1862</v>
      </c>
      <c r="D56" s="739" t="s">
        <v>562</v>
      </c>
      <c r="E56" s="739" t="s">
        <v>563</v>
      </c>
      <c r="F56" s="755"/>
      <c r="G56" s="755"/>
      <c r="H56" s="744">
        <v>0</v>
      </c>
      <c r="I56" s="755">
        <v>2</v>
      </c>
      <c r="J56" s="755">
        <v>73.08</v>
      </c>
      <c r="K56" s="744">
        <v>1</v>
      </c>
      <c r="L56" s="755">
        <v>2</v>
      </c>
      <c r="M56" s="756">
        <v>73.08</v>
      </c>
    </row>
    <row r="57" spans="1:13" ht="14.4" customHeight="1" x14ac:dyDescent="0.3">
      <c r="A57" s="737" t="s">
        <v>2878</v>
      </c>
      <c r="B57" s="739" t="s">
        <v>2805</v>
      </c>
      <c r="C57" s="739" t="s">
        <v>3544</v>
      </c>
      <c r="D57" s="739" t="s">
        <v>3545</v>
      </c>
      <c r="E57" s="739" t="s">
        <v>3546</v>
      </c>
      <c r="F57" s="755">
        <v>2</v>
      </c>
      <c r="G57" s="755">
        <v>73.08</v>
      </c>
      <c r="H57" s="744">
        <v>1</v>
      </c>
      <c r="I57" s="755"/>
      <c r="J57" s="755"/>
      <c r="K57" s="744">
        <v>0</v>
      </c>
      <c r="L57" s="755">
        <v>2</v>
      </c>
      <c r="M57" s="756">
        <v>73.08</v>
      </c>
    </row>
    <row r="58" spans="1:13" ht="14.4" customHeight="1" x14ac:dyDescent="0.3">
      <c r="A58" s="737" t="s">
        <v>2878</v>
      </c>
      <c r="B58" s="739" t="s">
        <v>2810</v>
      </c>
      <c r="C58" s="739" t="s">
        <v>1947</v>
      </c>
      <c r="D58" s="739" t="s">
        <v>1941</v>
      </c>
      <c r="E58" s="739" t="s">
        <v>2817</v>
      </c>
      <c r="F58" s="755"/>
      <c r="G58" s="755"/>
      <c r="H58" s="744">
        <v>0</v>
      </c>
      <c r="I58" s="755">
        <v>2</v>
      </c>
      <c r="J58" s="755">
        <v>313.22000000000003</v>
      </c>
      <c r="K58" s="744">
        <v>1</v>
      </c>
      <c r="L58" s="755">
        <v>2</v>
      </c>
      <c r="M58" s="756">
        <v>313.22000000000003</v>
      </c>
    </row>
    <row r="59" spans="1:13" ht="14.4" customHeight="1" x14ac:dyDescent="0.3">
      <c r="A59" s="737" t="s">
        <v>2878</v>
      </c>
      <c r="B59" s="739" t="s">
        <v>2822</v>
      </c>
      <c r="C59" s="739" t="s">
        <v>1972</v>
      </c>
      <c r="D59" s="739" t="s">
        <v>1977</v>
      </c>
      <c r="E59" s="739" t="s">
        <v>2825</v>
      </c>
      <c r="F59" s="755"/>
      <c r="G59" s="755"/>
      <c r="H59" s="744">
        <v>0</v>
      </c>
      <c r="I59" s="755">
        <v>5</v>
      </c>
      <c r="J59" s="755">
        <v>2121.1999999999998</v>
      </c>
      <c r="K59" s="744">
        <v>1</v>
      </c>
      <c r="L59" s="755">
        <v>5</v>
      </c>
      <c r="M59" s="756">
        <v>2121.1999999999998</v>
      </c>
    </row>
    <row r="60" spans="1:13" ht="14.4" customHeight="1" x14ac:dyDescent="0.3">
      <c r="A60" s="737" t="s">
        <v>2878</v>
      </c>
      <c r="B60" s="739" t="s">
        <v>2828</v>
      </c>
      <c r="C60" s="739" t="s">
        <v>1980</v>
      </c>
      <c r="D60" s="739" t="s">
        <v>2831</v>
      </c>
      <c r="E60" s="739" t="s">
        <v>2832</v>
      </c>
      <c r="F60" s="755"/>
      <c r="G60" s="755"/>
      <c r="H60" s="744">
        <v>0</v>
      </c>
      <c r="I60" s="755">
        <v>4</v>
      </c>
      <c r="J60" s="755">
        <v>18.8</v>
      </c>
      <c r="K60" s="744">
        <v>1</v>
      </c>
      <c r="L60" s="755">
        <v>4</v>
      </c>
      <c r="M60" s="756">
        <v>18.8</v>
      </c>
    </row>
    <row r="61" spans="1:13" ht="14.4" customHeight="1" x14ac:dyDescent="0.3">
      <c r="A61" s="737" t="s">
        <v>2878</v>
      </c>
      <c r="B61" s="739" t="s">
        <v>2828</v>
      </c>
      <c r="C61" s="739" t="s">
        <v>2154</v>
      </c>
      <c r="D61" s="739" t="s">
        <v>2833</v>
      </c>
      <c r="E61" s="739" t="s">
        <v>2834</v>
      </c>
      <c r="F61" s="755"/>
      <c r="G61" s="755"/>
      <c r="H61" s="744">
        <v>0</v>
      </c>
      <c r="I61" s="755">
        <v>3</v>
      </c>
      <c r="J61" s="755">
        <v>28.200000000000003</v>
      </c>
      <c r="K61" s="744">
        <v>1</v>
      </c>
      <c r="L61" s="755">
        <v>3</v>
      </c>
      <c r="M61" s="756">
        <v>28.200000000000003</v>
      </c>
    </row>
    <row r="62" spans="1:13" ht="14.4" customHeight="1" x14ac:dyDescent="0.3">
      <c r="A62" s="737" t="s">
        <v>2878</v>
      </c>
      <c r="B62" s="739" t="s">
        <v>2838</v>
      </c>
      <c r="C62" s="739" t="s">
        <v>3574</v>
      </c>
      <c r="D62" s="739" t="s">
        <v>3575</v>
      </c>
      <c r="E62" s="739" t="s">
        <v>2840</v>
      </c>
      <c r="F62" s="755">
        <v>3</v>
      </c>
      <c r="G62" s="755">
        <v>0</v>
      </c>
      <c r="H62" s="744"/>
      <c r="I62" s="755"/>
      <c r="J62" s="755"/>
      <c r="K62" s="744"/>
      <c r="L62" s="755">
        <v>3</v>
      </c>
      <c r="M62" s="756">
        <v>0</v>
      </c>
    </row>
    <row r="63" spans="1:13" ht="14.4" customHeight="1" x14ac:dyDescent="0.3">
      <c r="A63" s="737" t="s">
        <v>2878</v>
      </c>
      <c r="B63" s="739" t="s">
        <v>2843</v>
      </c>
      <c r="C63" s="739" t="s">
        <v>2115</v>
      </c>
      <c r="D63" s="739" t="s">
        <v>2116</v>
      </c>
      <c r="E63" s="739" t="s">
        <v>892</v>
      </c>
      <c r="F63" s="755"/>
      <c r="G63" s="755"/>
      <c r="H63" s="744">
        <v>0</v>
      </c>
      <c r="I63" s="755">
        <v>9</v>
      </c>
      <c r="J63" s="755">
        <v>1188</v>
      </c>
      <c r="K63" s="744">
        <v>1</v>
      </c>
      <c r="L63" s="755">
        <v>9</v>
      </c>
      <c r="M63" s="756">
        <v>1188</v>
      </c>
    </row>
    <row r="64" spans="1:13" ht="14.4" customHeight="1" x14ac:dyDescent="0.3">
      <c r="A64" s="737" t="s">
        <v>2878</v>
      </c>
      <c r="B64" s="739" t="s">
        <v>2845</v>
      </c>
      <c r="C64" s="739" t="s">
        <v>3602</v>
      </c>
      <c r="D64" s="739" t="s">
        <v>1859</v>
      </c>
      <c r="E64" s="739" t="s">
        <v>2281</v>
      </c>
      <c r="F64" s="755"/>
      <c r="G64" s="755"/>
      <c r="H64" s="744"/>
      <c r="I64" s="755">
        <v>2</v>
      </c>
      <c r="J64" s="755">
        <v>0</v>
      </c>
      <c r="K64" s="744"/>
      <c r="L64" s="755">
        <v>2</v>
      </c>
      <c r="M64" s="756">
        <v>0</v>
      </c>
    </row>
    <row r="65" spans="1:13" ht="14.4" customHeight="1" x14ac:dyDescent="0.3">
      <c r="A65" s="737" t="s">
        <v>2878</v>
      </c>
      <c r="B65" s="739" t="s">
        <v>2846</v>
      </c>
      <c r="C65" s="739" t="s">
        <v>3420</v>
      </c>
      <c r="D65" s="739" t="s">
        <v>2100</v>
      </c>
      <c r="E65" s="739" t="s">
        <v>3421</v>
      </c>
      <c r="F65" s="755">
        <v>1</v>
      </c>
      <c r="G65" s="755">
        <v>0</v>
      </c>
      <c r="H65" s="744"/>
      <c r="I65" s="755"/>
      <c r="J65" s="755"/>
      <c r="K65" s="744"/>
      <c r="L65" s="755">
        <v>1</v>
      </c>
      <c r="M65" s="756">
        <v>0</v>
      </c>
    </row>
    <row r="66" spans="1:13" ht="14.4" customHeight="1" x14ac:dyDescent="0.3">
      <c r="A66" s="737" t="s">
        <v>2878</v>
      </c>
      <c r="B66" s="739" t="s">
        <v>2853</v>
      </c>
      <c r="C66" s="739" t="s">
        <v>1854</v>
      </c>
      <c r="D66" s="739" t="s">
        <v>1855</v>
      </c>
      <c r="E66" s="739" t="s">
        <v>2854</v>
      </c>
      <c r="F66" s="755"/>
      <c r="G66" s="755"/>
      <c r="H66" s="744">
        <v>0</v>
      </c>
      <c r="I66" s="755">
        <v>1</v>
      </c>
      <c r="J66" s="755">
        <v>138.31</v>
      </c>
      <c r="K66" s="744">
        <v>1</v>
      </c>
      <c r="L66" s="755">
        <v>1</v>
      </c>
      <c r="M66" s="756">
        <v>138.31</v>
      </c>
    </row>
    <row r="67" spans="1:13" ht="14.4" customHeight="1" x14ac:dyDescent="0.3">
      <c r="A67" s="737" t="s">
        <v>2878</v>
      </c>
      <c r="B67" s="739" t="s">
        <v>2710</v>
      </c>
      <c r="C67" s="739" t="s">
        <v>3619</v>
      </c>
      <c r="D67" s="739" t="s">
        <v>3192</v>
      </c>
      <c r="E67" s="739" t="s">
        <v>3620</v>
      </c>
      <c r="F67" s="755"/>
      <c r="G67" s="755"/>
      <c r="H67" s="744">
        <v>0</v>
      </c>
      <c r="I67" s="755">
        <v>1</v>
      </c>
      <c r="J67" s="755">
        <v>5339.52</v>
      </c>
      <c r="K67" s="744">
        <v>1</v>
      </c>
      <c r="L67" s="755">
        <v>1</v>
      </c>
      <c r="M67" s="756">
        <v>5339.52</v>
      </c>
    </row>
    <row r="68" spans="1:13" ht="14.4" customHeight="1" x14ac:dyDescent="0.3">
      <c r="A68" s="737" t="s">
        <v>2878</v>
      </c>
      <c r="B68" s="739" t="s">
        <v>2680</v>
      </c>
      <c r="C68" s="739" t="s">
        <v>2178</v>
      </c>
      <c r="D68" s="739" t="s">
        <v>1959</v>
      </c>
      <c r="E68" s="739" t="s">
        <v>2179</v>
      </c>
      <c r="F68" s="755"/>
      <c r="G68" s="755"/>
      <c r="H68" s="744">
        <v>0</v>
      </c>
      <c r="I68" s="755">
        <v>4</v>
      </c>
      <c r="J68" s="755">
        <v>535.76</v>
      </c>
      <c r="K68" s="744">
        <v>1</v>
      </c>
      <c r="L68" s="755">
        <v>4</v>
      </c>
      <c r="M68" s="756">
        <v>535.76</v>
      </c>
    </row>
    <row r="69" spans="1:13" ht="14.4" customHeight="1" x14ac:dyDescent="0.3">
      <c r="A69" s="737" t="s">
        <v>2879</v>
      </c>
      <c r="B69" s="739" t="s">
        <v>2743</v>
      </c>
      <c r="C69" s="739" t="s">
        <v>2089</v>
      </c>
      <c r="D69" s="739" t="s">
        <v>2094</v>
      </c>
      <c r="E69" s="739" t="s">
        <v>2746</v>
      </c>
      <c r="F69" s="755"/>
      <c r="G69" s="755"/>
      <c r="H69" s="744">
        <v>0</v>
      </c>
      <c r="I69" s="755">
        <v>1</v>
      </c>
      <c r="J69" s="755">
        <v>181.13</v>
      </c>
      <c r="K69" s="744">
        <v>1</v>
      </c>
      <c r="L69" s="755">
        <v>1</v>
      </c>
      <c r="M69" s="756">
        <v>181.13</v>
      </c>
    </row>
    <row r="70" spans="1:13" ht="14.4" customHeight="1" x14ac:dyDescent="0.3">
      <c r="A70" s="737" t="s">
        <v>2887</v>
      </c>
      <c r="B70" s="739" t="s">
        <v>2709</v>
      </c>
      <c r="C70" s="739" t="s">
        <v>2225</v>
      </c>
      <c r="D70" s="739" t="s">
        <v>2226</v>
      </c>
      <c r="E70" s="739" t="s">
        <v>2227</v>
      </c>
      <c r="F70" s="755"/>
      <c r="G70" s="755"/>
      <c r="H70" s="744">
        <v>0</v>
      </c>
      <c r="I70" s="755">
        <v>1</v>
      </c>
      <c r="J70" s="755">
        <v>93.43</v>
      </c>
      <c r="K70" s="744">
        <v>1</v>
      </c>
      <c r="L70" s="755">
        <v>1</v>
      </c>
      <c r="M70" s="756">
        <v>93.43</v>
      </c>
    </row>
    <row r="71" spans="1:13" ht="14.4" customHeight="1" x14ac:dyDescent="0.3">
      <c r="A71" s="737" t="s">
        <v>2880</v>
      </c>
      <c r="B71" s="739" t="s">
        <v>2676</v>
      </c>
      <c r="C71" s="739" t="s">
        <v>2897</v>
      </c>
      <c r="D71" s="739" t="s">
        <v>556</v>
      </c>
      <c r="E71" s="739" t="s">
        <v>557</v>
      </c>
      <c r="F71" s="755"/>
      <c r="G71" s="755"/>
      <c r="H71" s="744">
        <v>0</v>
      </c>
      <c r="I71" s="755">
        <v>1</v>
      </c>
      <c r="J71" s="755">
        <v>28.81</v>
      </c>
      <c r="K71" s="744">
        <v>1</v>
      </c>
      <c r="L71" s="755">
        <v>1</v>
      </c>
      <c r="M71" s="756">
        <v>28.81</v>
      </c>
    </row>
    <row r="72" spans="1:13" ht="14.4" customHeight="1" x14ac:dyDescent="0.3">
      <c r="A72" s="737" t="s">
        <v>2880</v>
      </c>
      <c r="B72" s="739" t="s">
        <v>2696</v>
      </c>
      <c r="C72" s="739" t="s">
        <v>2097</v>
      </c>
      <c r="D72" s="739" t="s">
        <v>2698</v>
      </c>
      <c r="E72" s="739" t="s">
        <v>2699</v>
      </c>
      <c r="F72" s="755"/>
      <c r="G72" s="755"/>
      <c r="H72" s="744">
        <v>0</v>
      </c>
      <c r="I72" s="755">
        <v>1</v>
      </c>
      <c r="J72" s="755">
        <v>120.61</v>
      </c>
      <c r="K72" s="744">
        <v>1</v>
      </c>
      <c r="L72" s="755">
        <v>1</v>
      </c>
      <c r="M72" s="756">
        <v>120.61</v>
      </c>
    </row>
    <row r="73" spans="1:13" ht="14.4" customHeight="1" x14ac:dyDescent="0.3">
      <c r="A73" s="737" t="s">
        <v>2880</v>
      </c>
      <c r="B73" s="739" t="s">
        <v>2709</v>
      </c>
      <c r="C73" s="739" t="s">
        <v>2225</v>
      </c>
      <c r="D73" s="739" t="s">
        <v>2226</v>
      </c>
      <c r="E73" s="739" t="s">
        <v>2227</v>
      </c>
      <c r="F73" s="755"/>
      <c r="G73" s="755"/>
      <c r="H73" s="744">
        <v>0</v>
      </c>
      <c r="I73" s="755">
        <v>1</v>
      </c>
      <c r="J73" s="755">
        <v>93.43</v>
      </c>
      <c r="K73" s="744">
        <v>1</v>
      </c>
      <c r="L73" s="755">
        <v>1</v>
      </c>
      <c r="M73" s="756">
        <v>93.43</v>
      </c>
    </row>
    <row r="74" spans="1:13" ht="14.4" customHeight="1" x14ac:dyDescent="0.3">
      <c r="A74" s="737" t="s">
        <v>2880</v>
      </c>
      <c r="B74" s="739" t="s">
        <v>2709</v>
      </c>
      <c r="C74" s="739" t="s">
        <v>2251</v>
      </c>
      <c r="D74" s="739" t="s">
        <v>2226</v>
      </c>
      <c r="E74" s="739" t="s">
        <v>2252</v>
      </c>
      <c r="F74" s="755"/>
      <c r="G74" s="755"/>
      <c r="H74" s="744">
        <v>0</v>
      </c>
      <c r="I74" s="755">
        <v>1</v>
      </c>
      <c r="J74" s="755">
        <v>186.87</v>
      </c>
      <c r="K74" s="744">
        <v>1</v>
      </c>
      <c r="L74" s="755">
        <v>1</v>
      </c>
      <c r="M74" s="756">
        <v>186.87</v>
      </c>
    </row>
    <row r="75" spans="1:13" ht="14.4" customHeight="1" x14ac:dyDescent="0.3">
      <c r="A75" s="737" t="s">
        <v>2881</v>
      </c>
      <c r="B75" s="739" t="s">
        <v>2676</v>
      </c>
      <c r="C75" s="739" t="s">
        <v>2897</v>
      </c>
      <c r="D75" s="739" t="s">
        <v>556</v>
      </c>
      <c r="E75" s="739" t="s">
        <v>557</v>
      </c>
      <c r="F75" s="755"/>
      <c r="G75" s="755"/>
      <c r="H75" s="744">
        <v>0</v>
      </c>
      <c r="I75" s="755">
        <v>10</v>
      </c>
      <c r="J75" s="755">
        <v>288.09999999999997</v>
      </c>
      <c r="K75" s="744">
        <v>1</v>
      </c>
      <c r="L75" s="755">
        <v>10</v>
      </c>
      <c r="M75" s="756">
        <v>288.09999999999997</v>
      </c>
    </row>
    <row r="76" spans="1:13" ht="14.4" customHeight="1" x14ac:dyDescent="0.3">
      <c r="A76" s="737" t="s">
        <v>2881</v>
      </c>
      <c r="B76" s="739" t="s">
        <v>2678</v>
      </c>
      <c r="C76" s="739" t="s">
        <v>2004</v>
      </c>
      <c r="D76" s="739" t="s">
        <v>2005</v>
      </c>
      <c r="E76" s="739" t="s">
        <v>2006</v>
      </c>
      <c r="F76" s="755"/>
      <c r="G76" s="755"/>
      <c r="H76" s="744">
        <v>0</v>
      </c>
      <c r="I76" s="755">
        <v>1</v>
      </c>
      <c r="J76" s="755">
        <v>28.81</v>
      </c>
      <c r="K76" s="744">
        <v>1</v>
      </c>
      <c r="L76" s="755">
        <v>1</v>
      </c>
      <c r="M76" s="756">
        <v>28.81</v>
      </c>
    </row>
    <row r="77" spans="1:13" ht="14.4" customHeight="1" x14ac:dyDescent="0.3">
      <c r="A77" s="737" t="s">
        <v>2881</v>
      </c>
      <c r="B77" s="739" t="s">
        <v>2692</v>
      </c>
      <c r="C77" s="739" t="s">
        <v>1920</v>
      </c>
      <c r="D77" s="739" t="s">
        <v>1921</v>
      </c>
      <c r="E77" s="739" t="s">
        <v>2693</v>
      </c>
      <c r="F77" s="755"/>
      <c r="G77" s="755"/>
      <c r="H77" s="744">
        <v>0</v>
      </c>
      <c r="I77" s="755">
        <v>3</v>
      </c>
      <c r="J77" s="755">
        <v>129.63</v>
      </c>
      <c r="K77" s="744">
        <v>1</v>
      </c>
      <c r="L77" s="755">
        <v>3</v>
      </c>
      <c r="M77" s="756">
        <v>129.63</v>
      </c>
    </row>
    <row r="78" spans="1:13" ht="14.4" customHeight="1" x14ac:dyDescent="0.3">
      <c r="A78" s="737" t="s">
        <v>2881</v>
      </c>
      <c r="B78" s="739" t="s">
        <v>2695</v>
      </c>
      <c r="C78" s="739" t="s">
        <v>2032</v>
      </c>
      <c r="D78" s="739" t="s">
        <v>2033</v>
      </c>
      <c r="E78" s="739" t="s">
        <v>566</v>
      </c>
      <c r="F78" s="755"/>
      <c r="G78" s="755"/>
      <c r="H78" s="744">
        <v>0</v>
      </c>
      <c r="I78" s="755">
        <v>1</v>
      </c>
      <c r="J78" s="755">
        <v>30.83</v>
      </c>
      <c r="K78" s="744">
        <v>1</v>
      </c>
      <c r="L78" s="755">
        <v>1</v>
      </c>
      <c r="M78" s="756">
        <v>30.83</v>
      </c>
    </row>
    <row r="79" spans="1:13" ht="14.4" customHeight="1" x14ac:dyDescent="0.3">
      <c r="A79" s="737" t="s">
        <v>2881</v>
      </c>
      <c r="B79" s="739" t="s">
        <v>2701</v>
      </c>
      <c r="C79" s="739" t="s">
        <v>2132</v>
      </c>
      <c r="D79" s="739" t="s">
        <v>1882</v>
      </c>
      <c r="E79" s="739" t="s">
        <v>2704</v>
      </c>
      <c r="F79" s="755"/>
      <c r="G79" s="755"/>
      <c r="H79" s="744">
        <v>0</v>
      </c>
      <c r="I79" s="755">
        <v>10</v>
      </c>
      <c r="J79" s="755">
        <v>4075.5</v>
      </c>
      <c r="K79" s="744">
        <v>1</v>
      </c>
      <c r="L79" s="755">
        <v>10</v>
      </c>
      <c r="M79" s="756">
        <v>4075.5</v>
      </c>
    </row>
    <row r="80" spans="1:13" ht="14.4" customHeight="1" x14ac:dyDescent="0.3">
      <c r="A80" s="737" t="s">
        <v>2881</v>
      </c>
      <c r="B80" s="739" t="s">
        <v>2701</v>
      </c>
      <c r="C80" s="739" t="s">
        <v>3031</v>
      </c>
      <c r="D80" s="739" t="s">
        <v>1882</v>
      </c>
      <c r="E80" s="739" t="s">
        <v>2706</v>
      </c>
      <c r="F80" s="755"/>
      <c r="G80" s="755"/>
      <c r="H80" s="744">
        <v>0</v>
      </c>
      <c r="I80" s="755">
        <v>5</v>
      </c>
      <c r="J80" s="755">
        <v>2716.95</v>
      </c>
      <c r="K80" s="744">
        <v>1</v>
      </c>
      <c r="L80" s="755">
        <v>5</v>
      </c>
      <c r="M80" s="756">
        <v>2716.95</v>
      </c>
    </row>
    <row r="81" spans="1:13" ht="14.4" customHeight="1" x14ac:dyDescent="0.3">
      <c r="A81" s="737" t="s">
        <v>2881</v>
      </c>
      <c r="B81" s="739" t="s">
        <v>2709</v>
      </c>
      <c r="C81" s="739" t="s">
        <v>2225</v>
      </c>
      <c r="D81" s="739" t="s">
        <v>2226</v>
      </c>
      <c r="E81" s="739" t="s">
        <v>2227</v>
      </c>
      <c r="F81" s="755"/>
      <c r="G81" s="755"/>
      <c r="H81" s="744">
        <v>0</v>
      </c>
      <c r="I81" s="755">
        <v>1</v>
      </c>
      <c r="J81" s="755">
        <v>93.43</v>
      </c>
      <c r="K81" s="744">
        <v>1</v>
      </c>
      <c r="L81" s="755">
        <v>1</v>
      </c>
      <c r="M81" s="756">
        <v>93.43</v>
      </c>
    </row>
    <row r="82" spans="1:13" ht="14.4" customHeight="1" x14ac:dyDescent="0.3">
      <c r="A82" s="737" t="s">
        <v>2881</v>
      </c>
      <c r="B82" s="739" t="s">
        <v>2709</v>
      </c>
      <c r="C82" s="739" t="s">
        <v>2251</v>
      </c>
      <c r="D82" s="739" t="s">
        <v>2226</v>
      </c>
      <c r="E82" s="739" t="s">
        <v>2252</v>
      </c>
      <c r="F82" s="755"/>
      <c r="G82" s="755"/>
      <c r="H82" s="744">
        <v>0</v>
      </c>
      <c r="I82" s="755">
        <v>1</v>
      </c>
      <c r="J82" s="755">
        <v>186.87</v>
      </c>
      <c r="K82" s="744">
        <v>1</v>
      </c>
      <c r="L82" s="755">
        <v>1</v>
      </c>
      <c r="M82" s="756">
        <v>186.87</v>
      </c>
    </row>
    <row r="83" spans="1:13" ht="14.4" customHeight="1" x14ac:dyDescent="0.3">
      <c r="A83" s="737" t="s">
        <v>2881</v>
      </c>
      <c r="B83" s="739" t="s">
        <v>2709</v>
      </c>
      <c r="C83" s="739" t="s">
        <v>2971</v>
      </c>
      <c r="D83" s="739" t="s">
        <v>2972</v>
      </c>
      <c r="E83" s="739" t="s">
        <v>2973</v>
      </c>
      <c r="F83" s="755">
        <v>1</v>
      </c>
      <c r="G83" s="755">
        <v>0</v>
      </c>
      <c r="H83" s="744"/>
      <c r="I83" s="755"/>
      <c r="J83" s="755"/>
      <c r="K83" s="744"/>
      <c r="L83" s="755">
        <v>1</v>
      </c>
      <c r="M83" s="756">
        <v>0</v>
      </c>
    </row>
    <row r="84" spans="1:13" ht="14.4" customHeight="1" x14ac:dyDescent="0.3">
      <c r="A84" s="737" t="s">
        <v>2881</v>
      </c>
      <c r="B84" s="739" t="s">
        <v>2715</v>
      </c>
      <c r="C84" s="739" t="s">
        <v>2052</v>
      </c>
      <c r="D84" s="739" t="s">
        <v>2716</v>
      </c>
      <c r="E84" s="739" t="s">
        <v>2717</v>
      </c>
      <c r="F84" s="755"/>
      <c r="G84" s="755"/>
      <c r="H84" s="744">
        <v>0</v>
      </c>
      <c r="I84" s="755">
        <v>1</v>
      </c>
      <c r="J84" s="755">
        <v>105.46</v>
      </c>
      <c r="K84" s="744">
        <v>1</v>
      </c>
      <c r="L84" s="755">
        <v>1</v>
      </c>
      <c r="M84" s="756">
        <v>105.46</v>
      </c>
    </row>
    <row r="85" spans="1:13" ht="14.4" customHeight="1" x14ac:dyDescent="0.3">
      <c r="A85" s="737" t="s">
        <v>2881</v>
      </c>
      <c r="B85" s="739" t="s">
        <v>2720</v>
      </c>
      <c r="C85" s="739" t="s">
        <v>1914</v>
      </c>
      <c r="D85" s="739" t="s">
        <v>1915</v>
      </c>
      <c r="E85" s="739" t="s">
        <v>1612</v>
      </c>
      <c r="F85" s="755"/>
      <c r="G85" s="755"/>
      <c r="H85" s="744">
        <v>0</v>
      </c>
      <c r="I85" s="755">
        <v>1</v>
      </c>
      <c r="J85" s="755">
        <v>65.540000000000006</v>
      </c>
      <c r="K85" s="744">
        <v>1</v>
      </c>
      <c r="L85" s="755">
        <v>1</v>
      </c>
      <c r="M85" s="756">
        <v>65.540000000000006</v>
      </c>
    </row>
    <row r="86" spans="1:13" ht="14.4" customHeight="1" x14ac:dyDescent="0.3">
      <c r="A86" s="737" t="s">
        <v>2881</v>
      </c>
      <c r="B86" s="739" t="s">
        <v>2721</v>
      </c>
      <c r="C86" s="739" t="s">
        <v>1905</v>
      </c>
      <c r="D86" s="739" t="s">
        <v>1906</v>
      </c>
      <c r="E86" s="739" t="s">
        <v>1377</v>
      </c>
      <c r="F86" s="755"/>
      <c r="G86" s="755"/>
      <c r="H86" s="744">
        <v>0</v>
      </c>
      <c r="I86" s="755">
        <v>4</v>
      </c>
      <c r="J86" s="755">
        <v>140.44</v>
      </c>
      <c r="K86" s="744">
        <v>1</v>
      </c>
      <c r="L86" s="755">
        <v>4</v>
      </c>
      <c r="M86" s="756">
        <v>140.44</v>
      </c>
    </row>
    <row r="87" spans="1:13" ht="14.4" customHeight="1" x14ac:dyDescent="0.3">
      <c r="A87" s="737" t="s">
        <v>2881</v>
      </c>
      <c r="B87" s="739" t="s">
        <v>2721</v>
      </c>
      <c r="C87" s="739" t="s">
        <v>1908</v>
      </c>
      <c r="D87" s="739" t="s">
        <v>1909</v>
      </c>
      <c r="E87" s="739" t="s">
        <v>892</v>
      </c>
      <c r="F87" s="755"/>
      <c r="G87" s="755"/>
      <c r="H87" s="744">
        <v>0</v>
      </c>
      <c r="I87" s="755">
        <v>1</v>
      </c>
      <c r="J87" s="755">
        <v>70.23</v>
      </c>
      <c r="K87" s="744">
        <v>1</v>
      </c>
      <c r="L87" s="755">
        <v>1</v>
      </c>
      <c r="M87" s="756">
        <v>70.23</v>
      </c>
    </row>
    <row r="88" spans="1:13" ht="14.4" customHeight="1" x14ac:dyDescent="0.3">
      <c r="A88" s="737" t="s">
        <v>2881</v>
      </c>
      <c r="B88" s="739" t="s">
        <v>2726</v>
      </c>
      <c r="C88" s="739" t="s">
        <v>2118</v>
      </c>
      <c r="D88" s="739" t="s">
        <v>2119</v>
      </c>
      <c r="E88" s="739" t="s">
        <v>1606</v>
      </c>
      <c r="F88" s="755"/>
      <c r="G88" s="755"/>
      <c r="H88" s="744">
        <v>0</v>
      </c>
      <c r="I88" s="755">
        <v>1</v>
      </c>
      <c r="J88" s="755">
        <v>31.09</v>
      </c>
      <c r="K88" s="744">
        <v>1</v>
      </c>
      <c r="L88" s="755">
        <v>1</v>
      </c>
      <c r="M88" s="756">
        <v>31.09</v>
      </c>
    </row>
    <row r="89" spans="1:13" ht="14.4" customHeight="1" x14ac:dyDescent="0.3">
      <c r="A89" s="737" t="s">
        <v>2881</v>
      </c>
      <c r="B89" s="739" t="s">
        <v>2727</v>
      </c>
      <c r="C89" s="739" t="s">
        <v>3072</v>
      </c>
      <c r="D89" s="739" t="s">
        <v>3073</v>
      </c>
      <c r="E89" s="739" t="s">
        <v>3074</v>
      </c>
      <c r="F89" s="755"/>
      <c r="G89" s="755"/>
      <c r="H89" s="744">
        <v>0</v>
      </c>
      <c r="I89" s="755">
        <v>1</v>
      </c>
      <c r="J89" s="755">
        <v>251.52</v>
      </c>
      <c r="K89" s="744">
        <v>1</v>
      </c>
      <c r="L89" s="755">
        <v>1</v>
      </c>
      <c r="M89" s="756">
        <v>251.52</v>
      </c>
    </row>
    <row r="90" spans="1:13" ht="14.4" customHeight="1" x14ac:dyDescent="0.3">
      <c r="A90" s="737" t="s">
        <v>2881</v>
      </c>
      <c r="B90" s="739" t="s">
        <v>2729</v>
      </c>
      <c r="C90" s="739" t="s">
        <v>1928</v>
      </c>
      <c r="D90" s="739" t="s">
        <v>2732</v>
      </c>
      <c r="E90" s="739" t="s">
        <v>1085</v>
      </c>
      <c r="F90" s="755"/>
      <c r="G90" s="755"/>
      <c r="H90" s="744">
        <v>0</v>
      </c>
      <c r="I90" s="755">
        <v>1</v>
      </c>
      <c r="J90" s="755">
        <v>48.27</v>
      </c>
      <c r="K90" s="744">
        <v>1</v>
      </c>
      <c r="L90" s="755">
        <v>1</v>
      </c>
      <c r="M90" s="756">
        <v>48.27</v>
      </c>
    </row>
    <row r="91" spans="1:13" ht="14.4" customHeight="1" x14ac:dyDescent="0.3">
      <c r="A91" s="737" t="s">
        <v>2881</v>
      </c>
      <c r="B91" s="739" t="s">
        <v>2733</v>
      </c>
      <c r="C91" s="739" t="s">
        <v>2020</v>
      </c>
      <c r="D91" s="739" t="s">
        <v>2734</v>
      </c>
      <c r="E91" s="739" t="s">
        <v>1232</v>
      </c>
      <c r="F91" s="755"/>
      <c r="G91" s="755"/>
      <c r="H91" s="744">
        <v>0</v>
      </c>
      <c r="I91" s="755">
        <v>2</v>
      </c>
      <c r="J91" s="755">
        <v>174.82</v>
      </c>
      <c r="K91" s="744">
        <v>1</v>
      </c>
      <c r="L91" s="755">
        <v>2</v>
      </c>
      <c r="M91" s="756">
        <v>174.82</v>
      </c>
    </row>
    <row r="92" spans="1:13" ht="14.4" customHeight="1" x14ac:dyDescent="0.3">
      <c r="A92" s="737" t="s">
        <v>2881</v>
      </c>
      <c r="B92" s="739" t="s">
        <v>2733</v>
      </c>
      <c r="C92" s="739" t="s">
        <v>2163</v>
      </c>
      <c r="D92" s="739" t="s">
        <v>2036</v>
      </c>
      <c r="E92" s="739" t="s">
        <v>1188</v>
      </c>
      <c r="F92" s="755"/>
      <c r="G92" s="755"/>
      <c r="H92" s="744">
        <v>0</v>
      </c>
      <c r="I92" s="755">
        <v>1</v>
      </c>
      <c r="J92" s="755">
        <v>524.45000000000005</v>
      </c>
      <c r="K92" s="744">
        <v>1</v>
      </c>
      <c r="L92" s="755">
        <v>1</v>
      </c>
      <c r="M92" s="756">
        <v>524.45000000000005</v>
      </c>
    </row>
    <row r="93" spans="1:13" ht="14.4" customHeight="1" x14ac:dyDescent="0.3">
      <c r="A93" s="737" t="s">
        <v>2881</v>
      </c>
      <c r="B93" s="739" t="s">
        <v>2738</v>
      </c>
      <c r="C93" s="739" t="s">
        <v>2997</v>
      </c>
      <c r="D93" s="739" t="s">
        <v>2009</v>
      </c>
      <c r="E93" s="739" t="s">
        <v>2998</v>
      </c>
      <c r="F93" s="755"/>
      <c r="G93" s="755"/>
      <c r="H93" s="744">
        <v>0</v>
      </c>
      <c r="I93" s="755">
        <v>1</v>
      </c>
      <c r="J93" s="755">
        <v>54.98</v>
      </c>
      <c r="K93" s="744">
        <v>1</v>
      </c>
      <c r="L93" s="755">
        <v>1</v>
      </c>
      <c r="M93" s="756">
        <v>54.98</v>
      </c>
    </row>
    <row r="94" spans="1:13" ht="14.4" customHeight="1" x14ac:dyDescent="0.3">
      <c r="A94" s="737" t="s">
        <v>2881</v>
      </c>
      <c r="B94" s="739" t="s">
        <v>2741</v>
      </c>
      <c r="C94" s="739" t="s">
        <v>2070</v>
      </c>
      <c r="D94" s="739" t="s">
        <v>2071</v>
      </c>
      <c r="E94" s="739" t="s">
        <v>2072</v>
      </c>
      <c r="F94" s="755"/>
      <c r="G94" s="755"/>
      <c r="H94" s="744">
        <v>0</v>
      </c>
      <c r="I94" s="755">
        <v>2</v>
      </c>
      <c r="J94" s="755">
        <v>203.43</v>
      </c>
      <c r="K94" s="744">
        <v>1</v>
      </c>
      <c r="L94" s="755">
        <v>2</v>
      </c>
      <c r="M94" s="756">
        <v>203.43</v>
      </c>
    </row>
    <row r="95" spans="1:13" ht="14.4" customHeight="1" x14ac:dyDescent="0.3">
      <c r="A95" s="737" t="s">
        <v>2881</v>
      </c>
      <c r="B95" s="739" t="s">
        <v>3779</v>
      </c>
      <c r="C95" s="739" t="s">
        <v>3000</v>
      </c>
      <c r="D95" s="739" t="s">
        <v>3001</v>
      </c>
      <c r="E95" s="739" t="s">
        <v>1232</v>
      </c>
      <c r="F95" s="755"/>
      <c r="G95" s="755"/>
      <c r="H95" s="744">
        <v>0</v>
      </c>
      <c r="I95" s="755">
        <v>2</v>
      </c>
      <c r="J95" s="755">
        <v>97.12</v>
      </c>
      <c r="K95" s="744">
        <v>1</v>
      </c>
      <c r="L95" s="755">
        <v>2</v>
      </c>
      <c r="M95" s="756">
        <v>97.12</v>
      </c>
    </row>
    <row r="96" spans="1:13" ht="14.4" customHeight="1" x14ac:dyDescent="0.3">
      <c r="A96" s="737" t="s">
        <v>2881</v>
      </c>
      <c r="B96" s="739" t="s">
        <v>3779</v>
      </c>
      <c r="C96" s="739" t="s">
        <v>3002</v>
      </c>
      <c r="D96" s="739" t="s">
        <v>3003</v>
      </c>
      <c r="E96" s="739" t="s">
        <v>3004</v>
      </c>
      <c r="F96" s="755">
        <v>1</v>
      </c>
      <c r="G96" s="755">
        <v>45.32</v>
      </c>
      <c r="H96" s="744">
        <v>1</v>
      </c>
      <c r="I96" s="755"/>
      <c r="J96" s="755"/>
      <c r="K96" s="744">
        <v>0</v>
      </c>
      <c r="L96" s="755">
        <v>1</v>
      </c>
      <c r="M96" s="756">
        <v>45.32</v>
      </c>
    </row>
    <row r="97" spans="1:13" ht="14.4" customHeight="1" x14ac:dyDescent="0.3">
      <c r="A97" s="737" t="s">
        <v>2881</v>
      </c>
      <c r="B97" s="739" t="s">
        <v>2743</v>
      </c>
      <c r="C97" s="739" t="s">
        <v>1987</v>
      </c>
      <c r="D97" s="739" t="s">
        <v>2744</v>
      </c>
      <c r="E97" s="739" t="s">
        <v>892</v>
      </c>
      <c r="F97" s="755"/>
      <c r="G97" s="755"/>
      <c r="H97" s="744">
        <v>0</v>
      </c>
      <c r="I97" s="755">
        <v>2</v>
      </c>
      <c r="J97" s="755">
        <v>117.72</v>
      </c>
      <c r="K97" s="744">
        <v>1</v>
      </c>
      <c r="L97" s="755">
        <v>2</v>
      </c>
      <c r="M97" s="756">
        <v>117.72</v>
      </c>
    </row>
    <row r="98" spans="1:13" ht="14.4" customHeight="1" x14ac:dyDescent="0.3">
      <c r="A98" s="737" t="s">
        <v>2881</v>
      </c>
      <c r="B98" s="739" t="s">
        <v>2748</v>
      </c>
      <c r="C98" s="739" t="s">
        <v>3041</v>
      </c>
      <c r="D98" s="739" t="s">
        <v>2247</v>
      </c>
      <c r="E98" s="739" t="s">
        <v>892</v>
      </c>
      <c r="F98" s="755"/>
      <c r="G98" s="755"/>
      <c r="H98" s="744">
        <v>0</v>
      </c>
      <c r="I98" s="755">
        <v>1</v>
      </c>
      <c r="J98" s="755">
        <v>117.73</v>
      </c>
      <c r="K98" s="744">
        <v>1</v>
      </c>
      <c r="L98" s="755">
        <v>1</v>
      </c>
      <c r="M98" s="756">
        <v>117.73</v>
      </c>
    </row>
    <row r="99" spans="1:13" ht="14.4" customHeight="1" x14ac:dyDescent="0.3">
      <c r="A99" s="737" t="s">
        <v>2881</v>
      </c>
      <c r="B99" s="739" t="s">
        <v>2752</v>
      </c>
      <c r="C99" s="739" t="s">
        <v>1897</v>
      </c>
      <c r="D99" s="739" t="s">
        <v>1898</v>
      </c>
      <c r="E99" s="739" t="s">
        <v>2753</v>
      </c>
      <c r="F99" s="755"/>
      <c r="G99" s="755"/>
      <c r="H99" s="744">
        <v>0</v>
      </c>
      <c r="I99" s="755">
        <v>1</v>
      </c>
      <c r="J99" s="755">
        <v>37.159999999999997</v>
      </c>
      <c r="K99" s="744">
        <v>1</v>
      </c>
      <c r="L99" s="755">
        <v>1</v>
      </c>
      <c r="M99" s="756">
        <v>37.159999999999997</v>
      </c>
    </row>
    <row r="100" spans="1:13" ht="14.4" customHeight="1" x14ac:dyDescent="0.3">
      <c r="A100" s="737" t="s">
        <v>2881</v>
      </c>
      <c r="B100" s="739" t="s">
        <v>2754</v>
      </c>
      <c r="C100" s="739" t="s">
        <v>2992</v>
      </c>
      <c r="D100" s="739" t="s">
        <v>2151</v>
      </c>
      <c r="E100" s="739" t="s">
        <v>2993</v>
      </c>
      <c r="F100" s="755"/>
      <c r="G100" s="755"/>
      <c r="H100" s="744"/>
      <c r="I100" s="755">
        <v>1</v>
      </c>
      <c r="J100" s="755">
        <v>0</v>
      </c>
      <c r="K100" s="744"/>
      <c r="L100" s="755">
        <v>1</v>
      </c>
      <c r="M100" s="756">
        <v>0</v>
      </c>
    </row>
    <row r="101" spans="1:13" ht="14.4" customHeight="1" x14ac:dyDescent="0.3">
      <c r="A101" s="737" t="s">
        <v>2881</v>
      </c>
      <c r="B101" s="739" t="s">
        <v>2754</v>
      </c>
      <c r="C101" s="739" t="s">
        <v>2147</v>
      </c>
      <c r="D101" s="739" t="s">
        <v>2755</v>
      </c>
      <c r="E101" s="739" t="s">
        <v>2756</v>
      </c>
      <c r="F101" s="755"/>
      <c r="G101" s="755"/>
      <c r="H101" s="744">
        <v>0</v>
      </c>
      <c r="I101" s="755">
        <v>1</v>
      </c>
      <c r="J101" s="755">
        <v>59.27</v>
      </c>
      <c r="K101" s="744">
        <v>1</v>
      </c>
      <c r="L101" s="755">
        <v>1</v>
      </c>
      <c r="M101" s="756">
        <v>59.27</v>
      </c>
    </row>
    <row r="102" spans="1:13" ht="14.4" customHeight="1" x14ac:dyDescent="0.3">
      <c r="A102" s="737" t="s">
        <v>2881</v>
      </c>
      <c r="B102" s="739" t="s">
        <v>2754</v>
      </c>
      <c r="C102" s="739" t="s">
        <v>2994</v>
      </c>
      <c r="D102" s="739" t="s">
        <v>2757</v>
      </c>
      <c r="E102" s="739" t="s">
        <v>2995</v>
      </c>
      <c r="F102" s="755"/>
      <c r="G102" s="755"/>
      <c r="H102" s="744"/>
      <c r="I102" s="755">
        <v>1</v>
      </c>
      <c r="J102" s="755">
        <v>0</v>
      </c>
      <c r="K102" s="744"/>
      <c r="L102" s="755">
        <v>1</v>
      </c>
      <c r="M102" s="756">
        <v>0</v>
      </c>
    </row>
    <row r="103" spans="1:13" ht="14.4" customHeight="1" x14ac:dyDescent="0.3">
      <c r="A103" s="737" t="s">
        <v>2881</v>
      </c>
      <c r="B103" s="739" t="s">
        <v>2754</v>
      </c>
      <c r="C103" s="739" t="s">
        <v>2230</v>
      </c>
      <c r="D103" s="739" t="s">
        <v>2231</v>
      </c>
      <c r="E103" s="739" t="s">
        <v>2232</v>
      </c>
      <c r="F103" s="755"/>
      <c r="G103" s="755"/>
      <c r="H103" s="744">
        <v>0</v>
      </c>
      <c r="I103" s="755">
        <v>1</v>
      </c>
      <c r="J103" s="755">
        <v>46.07</v>
      </c>
      <c r="K103" s="744">
        <v>1</v>
      </c>
      <c r="L103" s="755">
        <v>1</v>
      </c>
      <c r="M103" s="756">
        <v>46.07</v>
      </c>
    </row>
    <row r="104" spans="1:13" ht="14.4" customHeight="1" x14ac:dyDescent="0.3">
      <c r="A104" s="737" t="s">
        <v>2881</v>
      </c>
      <c r="B104" s="739" t="s">
        <v>2763</v>
      </c>
      <c r="C104" s="739" t="s">
        <v>2248</v>
      </c>
      <c r="D104" s="739" t="s">
        <v>2249</v>
      </c>
      <c r="E104" s="739" t="s">
        <v>2764</v>
      </c>
      <c r="F104" s="755"/>
      <c r="G104" s="755"/>
      <c r="H104" s="744">
        <v>0</v>
      </c>
      <c r="I104" s="755">
        <v>1</v>
      </c>
      <c r="J104" s="755">
        <v>225.06</v>
      </c>
      <c r="K104" s="744">
        <v>1</v>
      </c>
      <c r="L104" s="755">
        <v>1</v>
      </c>
      <c r="M104" s="756">
        <v>225.06</v>
      </c>
    </row>
    <row r="105" spans="1:13" ht="14.4" customHeight="1" x14ac:dyDescent="0.3">
      <c r="A105" s="737" t="s">
        <v>2881</v>
      </c>
      <c r="B105" s="739" t="s">
        <v>2828</v>
      </c>
      <c r="C105" s="739" t="s">
        <v>1980</v>
      </c>
      <c r="D105" s="739" t="s">
        <v>2831</v>
      </c>
      <c r="E105" s="739" t="s">
        <v>2832</v>
      </c>
      <c r="F105" s="755"/>
      <c r="G105" s="755"/>
      <c r="H105" s="744">
        <v>0</v>
      </c>
      <c r="I105" s="755">
        <v>1</v>
      </c>
      <c r="J105" s="755">
        <v>4.7</v>
      </c>
      <c r="K105" s="744">
        <v>1</v>
      </c>
      <c r="L105" s="755">
        <v>1</v>
      </c>
      <c r="M105" s="756">
        <v>4.7</v>
      </c>
    </row>
    <row r="106" spans="1:13" ht="14.4" customHeight="1" x14ac:dyDescent="0.3">
      <c r="A106" s="737" t="s">
        <v>2881</v>
      </c>
      <c r="B106" s="739" t="s">
        <v>2845</v>
      </c>
      <c r="C106" s="739" t="s">
        <v>1851</v>
      </c>
      <c r="D106" s="739" t="s">
        <v>1852</v>
      </c>
      <c r="E106" s="739" t="s">
        <v>3076</v>
      </c>
      <c r="F106" s="755"/>
      <c r="G106" s="755"/>
      <c r="H106" s="744"/>
      <c r="I106" s="755">
        <v>1</v>
      </c>
      <c r="J106" s="755">
        <v>0</v>
      </c>
      <c r="K106" s="744"/>
      <c r="L106" s="755">
        <v>1</v>
      </c>
      <c r="M106" s="756">
        <v>0</v>
      </c>
    </row>
    <row r="107" spans="1:13" ht="14.4" customHeight="1" x14ac:dyDescent="0.3">
      <c r="A107" s="737" t="s">
        <v>2881</v>
      </c>
      <c r="B107" s="739" t="s">
        <v>2846</v>
      </c>
      <c r="C107" s="739" t="s">
        <v>2143</v>
      </c>
      <c r="D107" s="739" t="s">
        <v>2144</v>
      </c>
      <c r="E107" s="739" t="s">
        <v>2847</v>
      </c>
      <c r="F107" s="755"/>
      <c r="G107" s="755"/>
      <c r="H107" s="744">
        <v>0</v>
      </c>
      <c r="I107" s="755">
        <v>2</v>
      </c>
      <c r="J107" s="755">
        <v>173</v>
      </c>
      <c r="K107" s="744">
        <v>1</v>
      </c>
      <c r="L107" s="755">
        <v>2</v>
      </c>
      <c r="M107" s="756">
        <v>173</v>
      </c>
    </row>
    <row r="108" spans="1:13" ht="14.4" customHeight="1" x14ac:dyDescent="0.3">
      <c r="A108" s="737" t="s">
        <v>2881</v>
      </c>
      <c r="B108" s="739" t="s">
        <v>2853</v>
      </c>
      <c r="C108" s="739" t="s">
        <v>1957</v>
      </c>
      <c r="D108" s="739" t="s">
        <v>1855</v>
      </c>
      <c r="E108" s="739" t="s">
        <v>892</v>
      </c>
      <c r="F108" s="755"/>
      <c r="G108" s="755"/>
      <c r="H108" s="744">
        <v>0</v>
      </c>
      <c r="I108" s="755">
        <v>1</v>
      </c>
      <c r="J108" s="755">
        <v>69.16</v>
      </c>
      <c r="K108" s="744">
        <v>1</v>
      </c>
      <c r="L108" s="755">
        <v>1</v>
      </c>
      <c r="M108" s="756">
        <v>69.16</v>
      </c>
    </row>
    <row r="109" spans="1:13" ht="14.4" customHeight="1" x14ac:dyDescent="0.3">
      <c r="A109" s="737" t="s">
        <v>2881</v>
      </c>
      <c r="B109" s="739" t="s">
        <v>2710</v>
      </c>
      <c r="C109" s="739" t="s">
        <v>2260</v>
      </c>
      <c r="D109" s="739" t="s">
        <v>2261</v>
      </c>
      <c r="E109" s="739" t="s">
        <v>2711</v>
      </c>
      <c r="F109" s="755"/>
      <c r="G109" s="755"/>
      <c r="H109" s="744">
        <v>0</v>
      </c>
      <c r="I109" s="755">
        <v>1</v>
      </c>
      <c r="J109" s="755">
        <v>792.3</v>
      </c>
      <c r="K109" s="744">
        <v>1</v>
      </c>
      <c r="L109" s="755">
        <v>1</v>
      </c>
      <c r="M109" s="756">
        <v>792.3</v>
      </c>
    </row>
    <row r="110" spans="1:13" ht="14.4" customHeight="1" x14ac:dyDescent="0.3">
      <c r="A110" s="737" t="s">
        <v>2881</v>
      </c>
      <c r="B110" s="739" t="s">
        <v>2680</v>
      </c>
      <c r="C110" s="739" t="s">
        <v>1958</v>
      </c>
      <c r="D110" s="739" t="s">
        <v>1959</v>
      </c>
      <c r="E110" s="739" t="s">
        <v>1960</v>
      </c>
      <c r="F110" s="755"/>
      <c r="G110" s="755"/>
      <c r="H110" s="744">
        <v>0</v>
      </c>
      <c r="I110" s="755">
        <v>1</v>
      </c>
      <c r="J110" s="755">
        <v>53.57</v>
      </c>
      <c r="K110" s="744">
        <v>1</v>
      </c>
      <c r="L110" s="755">
        <v>1</v>
      </c>
      <c r="M110" s="756">
        <v>53.57</v>
      </c>
    </row>
    <row r="111" spans="1:13" ht="14.4" customHeight="1" x14ac:dyDescent="0.3">
      <c r="A111" s="737" t="s">
        <v>2881</v>
      </c>
      <c r="B111" s="739" t="s">
        <v>2680</v>
      </c>
      <c r="C111" s="739" t="s">
        <v>2178</v>
      </c>
      <c r="D111" s="739" t="s">
        <v>1959</v>
      </c>
      <c r="E111" s="739" t="s">
        <v>2179</v>
      </c>
      <c r="F111" s="755"/>
      <c r="G111" s="755"/>
      <c r="H111" s="744">
        <v>0</v>
      </c>
      <c r="I111" s="755">
        <v>1</v>
      </c>
      <c r="J111" s="755">
        <v>133.94</v>
      </c>
      <c r="K111" s="744">
        <v>1</v>
      </c>
      <c r="L111" s="755">
        <v>1</v>
      </c>
      <c r="M111" s="756">
        <v>133.94</v>
      </c>
    </row>
    <row r="112" spans="1:13" ht="14.4" customHeight="1" x14ac:dyDescent="0.3">
      <c r="A112" s="737" t="s">
        <v>2882</v>
      </c>
      <c r="B112" s="739" t="s">
        <v>2676</v>
      </c>
      <c r="C112" s="739" t="s">
        <v>2897</v>
      </c>
      <c r="D112" s="739" t="s">
        <v>556</v>
      </c>
      <c r="E112" s="739" t="s">
        <v>557</v>
      </c>
      <c r="F112" s="755"/>
      <c r="G112" s="755"/>
      <c r="H112" s="744">
        <v>0</v>
      </c>
      <c r="I112" s="755">
        <v>8</v>
      </c>
      <c r="J112" s="755">
        <v>230.47999999999996</v>
      </c>
      <c r="K112" s="744">
        <v>1</v>
      </c>
      <c r="L112" s="755">
        <v>8</v>
      </c>
      <c r="M112" s="756">
        <v>230.47999999999996</v>
      </c>
    </row>
    <row r="113" spans="1:13" ht="14.4" customHeight="1" x14ac:dyDescent="0.3">
      <c r="A113" s="737" t="s">
        <v>2882</v>
      </c>
      <c r="B113" s="739" t="s">
        <v>2676</v>
      </c>
      <c r="C113" s="739" t="s">
        <v>3169</v>
      </c>
      <c r="D113" s="739" t="s">
        <v>556</v>
      </c>
      <c r="E113" s="739" t="s">
        <v>3170</v>
      </c>
      <c r="F113" s="755"/>
      <c r="G113" s="755"/>
      <c r="H113" s="744">
        <v>0</v>
      </c>
      <c r="I113" s="755">
        <v>1</v>
      </c>
      <c r="J113" s="755">
        <v>150.59</v>
      </c>
      <c r="K113" s="744">
        <v>1</v>
      </c>
      <c r="L113" s="755">
        <v>1</v>
      </c>
      <c r="M113" s="756">
        <v>150.59</v>
      </c>
    </row>
    <row r="114" spans="1:13" ht="14.4" customHeight="1" x14ac:dyDescent="0.3">
      <c r="A114" s="737" t="s">
        <v>2882</v>
      </c>
      <c r="B114" s="739" t="s">
        <v>2681</v>
      </c>
      <c r="C114" s="739" t="s">
        <v>1901</v>
      </c>
      <c r="D114" s="739" t="s">
        <v>1902</v>
      </c>
      <c r="E114" s="739" t="s">
        <v>1903</v>
      </c>
      <c r="F114" s="755"/>
      <c r="G114" s="755"/>
      <c r="H114" s="744"/>
      <c r="I114" s="755">
        <v>3</v>
      </c>
      <c r="J114" s="755">
        <v>0</v>
      </c>
      <c r="K114" s="744"/>
      <c r="L114" s="755">
        <v>3</v>
      </c>
      <c r="M114" s="756">
        <v>0</v>
      </c>
    </row>
    <row r="115" spans="1:13" ht="14.4" customHeight="1" x14ac:dyDescent="0.3">
      <c r="A115" s="737" t="s">
        <v>2882</v>
      </c>
      <c r="B115" s="739" t="s">
        <v>2692</v>
      </c>
      <c r="C115" s="739" t="s">
        <v>1920</v>
      </c>
      <c r="D115" s="739" t="s">
        <v>1921</v>
      </c>
      <c r="E115" s="739" t="s">
        <v>2693</v>
      </c>
      <c r="F115" s="755"/>
      <c r="G115" s="755"/>
      <c r="H115" s="744">
        <v>0</v>
      </c>
      <c r="I115" s="755">
        <v>1</v>
      </c>
      <c r="J115" s="755">
        <v>43.21</v>
      </c>
      <c r="K115" s="744">
        <v>1</v>
      </c>
      <c r="L115" s="755">
        <v>1</v>
      </c>
      <c r="M115" s="756">
        <v>43.21</v>
      </c>
    </row>
    <row r="116" spans="1:13" ht="14.4" customHeight="1" x14ac:dyDescent="0.3">
      <c r="A116" s="737" t="s">
        <v>2882</v>
      </c>
      <c r="B116" s="739" t="s">
        <v>2696</v>
      </c>
      <c r="C116" s="739" t="s">
        <v>2097</v>
      </c>
      <c r="D116" s="739" t="s">
        <v>2698</v>
      </c>
      <c r="E116" s="739" t="s">
        <v>2699</v>
      </c>
      <c r="F116" s="755"/>
      <c r="G116" s="755"/>
      <c r="H116" s="744">
        <v>0</v>
      </c>
      <c r="I116" s="755">
        <v>2</v>
      </c>
      <c r="J116" s="755">
        <v>241.22</v>
      </c>
      <c r="K116" s="744">
        <v>1</v>
      </c>
      <c r="L116" s="755">
        <v>2</v>
      </c>
      <c r="M116" s="756">
        <v>241.22</v>
      </c>
    </row>
    <row r="117" spans="1:13" ht="14.4" customHeight="1" x14ac:dyDescent="0.3">
      <c r="A117" s="737" t="s">
        <v>2882</v>
      </c>
      <c r="B117" s="739" t="s">
        <v>2696</v>
      </c>
      <c r="C117" s="739" t="s">
        <v>1998</v>
      </c>
      <c r="D117" s="739" t="s">
        <v>2700</v>
      </c>
      <c r="E117" s="739" t="s">
        <v>1082</v>
      </c>
      <c r="F117" s="755"/>
      <c r="G117" s="755"/>
      <c r="H117" s="744">
        <v>0</v>
      </c>
      <c r="I117" s="755">
        <v>1</v>
      </c>
      <c r="J117" s="755">
        <v>184.74</v>
      </c>
      <c r="K117" s="744">
        <v>1</v>
      </c>
      <c r="L117" s="755">
        <v>1</v>
      </c>
      <c r="M117" s="756">
        <v>184.74</v>
      </c>
    </row>
    <row r="118" spans="1:13" ht="14.4" customHeight="1" x14ac:dyDescent="0.3">
      <c r="A118" s="737" t="s">
        <v>2882</v>
      </c>
      <c r="B118" s="739" t="s">
        <v>2701</v>
      </c>
      <c r="C118" s="739" t="s">
        <v>2132</v>
      </c>
      <c r="D118" s="739" t="s">
        <v>1882</v>
      </c>
      <c r="E118" s="739" t="s">
        <v>2704</v>
      </c>
      <c r="F118" s="755"/>
      <c r="G118" s="755"/>
      <c r="H118" s="744">
        <v>0</v>
      </c>
      <c r="I118" s="755">
        <v>7</v>
      </c>
      <c r="J118" s="755">
        <v>2852.8500000000004</v>
      </c>
      <c r="K118" s="744">
        <v>1</v>
      </c>
      <c r="L118" s="755">
        <v>7</v>
      </c>
      <c r="M118" s="756">
        <v>2852.8500000000004</v>
      </c>
    </row>
    <row r="119" spans="1:13" ht="14.4" customHeight="1" x14ac:dyDescent="0.3">
      <c r="A119" s="737" t="s">
        <v>2882</v>
      </c>
      <c r="B119" s="739" t="s">
        <v>2701</v>
      </c>
      <c r="C119" s="739" t="s">
        <v>3031</v>
      </c>
      <c r="D119" s="739" t="s">
        <v>1882</v>
      </c>
      <c r="E119" s="739" t="s">
        <v>2706</v>
      </c>
      <c r="F119" s="755"/>
      <c r="G119" s="755"/>
      <c r="H119" s="744">
        <v>0</v>
      </c>
      <c r="I119" s="755">
        <v>1</v>
      </c>
      <c r="J119" s="755">
        <v>543.39</v>
      </c>
      <c r="K119" s="744">
        <v>1</v>
      </c>
      <c r="L119" s="755">
        <v>1</v>
      </c>
      <c r="M119" s="756">
        <v>543.39</v>
      </c>
    </row>
    <row r="120" spans="1:13" ht="14.4" customHeight="1" x14ac:dyDescent="0.3">
      <c r="A120" s="737" t="s">
        <v>2882</v>
      </c>
      <c r="B120" s="739" t="s">
        <v>2709</v>
      </c>
      <c r="C120" s="739" t="s">
        <v>2225</v>
      </c>
      <c r="D120" s="739" t="s">
        <v>2226</v>
      </c>
      <c r="E120" s="739" t="s">
        <v>2227</v>
      </c>
      <c r="F120" s="755"/>
      <c r="G120" s="755"/>
      <c r="H120" s="744">
        <v>0</v>
      </c>
      <c r="I120" s="755">
        <v>2</v>
      </c>
      <c r="J120" s="755">
        <v>186.86</v>
      </c>
      <c r="K120" s="744">
        <v>1</v>
      </c>
      <c r="L120" s="755">
        <v>2</v>
      </c>
      <c r="M120" s="756">
        <v>186.86</v>
      </c>
    </row>
    <row r="121" spans="1:13" ht="14.4" customHeight="1" x14ac:dyDescent="0.3">
      <c r="A121" s="737" t="s">
        <v>2882</v>
      </c>
      <c r="B121" s="739" t="s">
        <v>2712</v>
      </c>
      <c r="C121" s="739" t="s">
        <v>3090</v>
      </c>
      <c r="D121" s="739" t="s">
        <v>1868</v>
      </c>
      <c r="E121" s="739" t="s">
        <v>3091</v>
      </c>
      <c r="F121" s="755"/>
      <c r="G121" s="755"/>
      <c r="H121" s="744">
        <v>0</v>
      </c>
      <c r="I121" s="755">
        <v>1</v>
      </c>
      <c r="J121" s="755">
        <v>72</v>
      </c>
      <c r="K121" s="744">
        <v>1</v>
      </c>
      <c r="L121" s="755">
        <v>1</v>
      </c>
      <c r="M121" s="756">
        <v>72</v>
      </c>
    </row>
    <row r="122" spans="1:13" ht="14.4" customHeight="1" x14ac:dyDescent="0.3">
      <c r="A122" s="737" t="s">
        <v>2882</v>
      </c>
      <c r="B122" s="739" t="s">
        <v>2715</v>
      </c>
      <c r="C122" s="739" t="s">
        <v>2052</v>
      </c>
      <c r="D122" s="739" t="s">
        <v>2716</v>
      </c>
      <c r="E122" s="739" t="s">
        <v>2717</v>
      </c>
      <c r="F122" s="755"/>
      <c r="G122" s="755"/>
      <c r="H122" s="744">
        <v>0</v>
      </c>
      <c r="I122" s="755">
        <v>1</v>
      </c>
      <c r="J122" s="755">
        <v>105.46</v>
      </c>
      <c r="K122" s="744">
        <v>1</v>
      </c>
      <c r="L122" s="755">
        <v>1</v>
      </c>
      <c r="M122" s="756">
        <v>105.46</v>
      </c>
    </row>
    <row r="123" spans="1:13" ht="14.4" customHeight="1" x14ac:dyDescent="0.3">
      <c r="A123" s="737" t="s">
        <v>2882</v>
      </c>
      <c r="B123" s="739" t="s">
        <v>2718</v>
      </c>
      <c r="C123" s="739" t="s">
        <v>2068</v>
      </c>
      <c r="D123" s="739" t="s">
        <v>2069</v>
      </c>
      <c r="E123" s="739" t="s">
        <v>2719</v>
      </c>
      <c r="F123" s="755"/>
      <c r="G123" s="755"/>
      <c r="H123" s="744">
        <v>0</v>
      </c>
      <c r="I123" s="755">
        <v>1</v>
      </c>
      <c r="J123" s="755">
        <v>131.54</v>
      </c>
      <c r="K123" s="744">
        <v>1</v>
      </c>
      <c r="L123" s="755">
        <v>1</v>
      </c>
      <c r="M123" s="756">
        <v>131.54</v>
      </c>
    </row>
    <row r="124" spans="1:13" ht="14.4" customHeight="1" x14ac:dyDescent="0.3">
      <c r="A124" s="737" t="s">
        <v>2882</v>
      </c>
      <c r="B124" s="739" t="s">
        <v>2721</v>
      </c>
      <c r="C124" s="739" t="s">
        <v>1905</v>
      </c>
      <c r="D124" s="739" t="s">
        <v>1906</v>
      </c>
      <c r="E124" s="739" t="s">
        <v>1377</v>
      </c>
      <c r="F124" s="755"/>
      <c r="G124" s="755"/>
      <c r="H124" s="744">
        <v>0</v>
      </c>
      <c r="I124" s="755">
        <v>2</v>
      </c>
      <c r="J124" s="755">
        <v>70.22</v>
      </c>
      <c r="K124" s="744">
        <v>1</v>
      </c>
      <c r="L124" s="755">
        <v>2</v>
      </c>
      <c r="M124" s="756">
        <v>70.22</v>
      </c>
    </row>
    <row r="125" spans="1:13" ht="14.4" customHeight="1" x14ac:dyDescent="0.3">
      <c r="A125" s="737" t="s">
        <v>2882</v>
      </c>
      <c r="B125" s="739" t="s">
        <v>2723</v>
      </c>
      <c r="C125" s="739" t="s">
        <v>1864</v>
      </c>
      <c r="D125" s="739" t="s">
        <v>2725</v>
      </c>
      <c r="E125" s="739" t="s">
        <v>1232</v>
      </c>
      <c r="F125" s="755"/>
      <c r="G125" s="755"/>
      <c r="H125" s="744">
        <v>0</v>
      </c>
      <c r="I125" s="755">
        <v>1</v>
      </c>
      <c r="J125" s="755">
        <v>57.83</v>
      </c>
      <c r="K125" s="744">
        <v>1</v>
      </c>
      <c r="L125" s="755">
        <v>1</v>
      </c>
      <c r="M125" s="756">
        <v>57.83</v>
      </c>
    </row>
    <row r="126" spans="1:13" ht="14.4" customHeight="1" x14ac:dyDescent="0.3">
      <c r="A126" s="737" t="s">
        <v>2882</v>
      </c>
      <c r="B126" s="739" t="s">
        <v>2726</v>
      </c>
      <c r="C126" s="739" t="s">
        <v>2118</v>
      </c>
      <c r="D126" s="739" t="s">
        <v>2119</v>
      </c>
      <c r="E126" s="739" t="s">
        <v>1606</v>
      </c>
      <c r="F126" s="755"/>
      <c r="G126" s="755"/>
      <c r="H126" s="744">
        <v>0</v>
      </c>
      <c r="I126" s="755">
        <v>1</v>
      </c>
      <c r="J126" s="755">
        <v>31.09</v>
      </c>
      <c r="K126" s="744">
        <v>1</v>
      </c>
      <c r="L126" s="755">
        <v>1</v>
      </c>
      <c r="M126" s="756">
        <v>31.09</v>
      </c>
    </row>
    <row r="127" spans="1:13" ht="14.4" customHeight="1" x14ac:dyDescent="0.3">
      <c r="A127" s="737" t="s">
        <v>2882</v>
      </c>
      <c r="B127" s="739" t="s">
        <v>2726</v>
      </c>
      <c r="C127" s="739" t="s">
        <v>3154</v>
      </c>
      <c r="D127" s="739" t="s">
        <v>3155</v>
      </c>
      <c r="E127" s="739" t="s">
        <v>2938</v>
      </c>
      <c r="F127" s="755">
        <v>1</v>
      </c>
      <c r="G127" s="755">
        <v>29.02</v>
      </c>
      <c r="H127" s="744">
        <v>1</v>
      </c>
      <c r="I127" s="755"/>
      <c r="J127" s="755"/>
      <c r="K127" s="744">
        <v>0</v>
      </c>
      <c r="L127" s="755">
        <v>1</v>
      </c>
      <c r="M127" s="756">
        <v>29.02</v>
      </c>
    </row>
    <row r="128" spans="1:13" ht="14.4" customHeight="1" x14ac:dyDescent="0.3">
      <c r="A128" s="737" t="s">
        <v>2882</v>
      </c>
      <c r="B128" s="739" t="s">
        <v>2726</v>
      </c>
      <c r="C128" s="739" t="s">
        <v>3156</v>
      </c>
      <c r="D128" s="739" t="s">
        <v>3157</v>
      </c>
      <c r="E128" s="739" t="s">
        <v>1860</v>
      </c>
      <c r="F128" s="755">
        <v>1</v>
      </c>
      <c r="G128" s="755">
        <v>15.55</v>
      </c>
      <c r="H128" s="744">
        <v>1</v>
      </c>
      <c r="I128" s="755"/>
      <c r="J128" s="755"/>
      <c r="K128" s="744">
        <v>0</v>
      </c>
      <c r="L128" s="755">
        <v>1</v>
      </c>
      <c r="M128" s="756">
        <v>15.55</v>
      </c>
    </row>
    <row r="129" spans="1:13" ht="14.4" customHeight="1" x14ac:dyDescent="0.3">
      <c r="A129" s="737" t="s">
        <v>2882</v>
      </c>
      <c r="B129" s="739" t="s">
        <v>2728</v>
      </c>
      <c r="C129" s="739" t="s">
        <v>2011</v>
      </c>
      <c r="D129" s="739" t="s">
        <v>2012</v>
      </c>
      <c r="E129" s="739" t="s">
        <v>1377</v>
      </c>
      <c r="F129" s="755"/>
      <c r="G129" s="755"/>
      <c r="H129" s="744">
        <v>0</v>
      </c>
      <c r="I129" s="755">
        <v>1</v>
      </c>
      <c r="J129" s="755">
        <v>48.27</v>
      </c>
      <c r="K129" s="744">
        <v>1</v>
      </c>
      <c r="L129" s="755">
        <v>1</v>
      </c>
      <c r="M129" s="756">
        <v>48.27</v>
      </c>
    </row>
    <row r="130" spans="1:13" ht="14.4" customHeight="1" x14ac:dyDescent="0.3">
      <c r="A130" s="737" t="s">
        <v>2882</v>
      </c>
      <c r="B130" s="739" t="s">
        <v>2728</v>
      </c>
      <c r="C130" s="739" t="s">
        <v>2014</v>
      </c>
      <c r="D130" s="739" t="s">
        <v>2015</v>
      </c>
      <c r="E130" s="739" t="s">
        <v>892</v>
      </c>
      <c r="F130" s="755"/>
      <c r="G130" s="755"/>
      <c r="H130" s="744">
        <v>0</v>
      </c>
      <c r="I130" s="755">
        <v>1</v>
      </c>
      <c r="J130" s="755">
        <v>96.53</v>
      </c>
      <c r="K130" s="744">
        <v>1</v>
      </c>
      <c r="L130" s="755">
        <v>1</v>
      </c>
      <c r="M130" s="756">
        <v>96.53</v>
      </c>
    </row>
    <row r="131" spans="1:13" ht="14.4" customHeight="1" x14ac:dyDescent="0.3">
      <c r="A131" s="737" t="s">
        <v>2882</v>
      </c>
      <c r="B131" s="739" t="s">
        <v>2729</v>
      </c>
      <c r="C131" s="739" t="s">
        <v>1844</v>
      </c>
      <c r="D131" s="739" t="s">
        <v>1845</v>
      </c>
      <c r="E131" s="739" t="s">
        <v>2730</v>
      </c>
      <c r="F131" s="755"/>
      <c r="G131" s="755"/>
      <c r="H131" s="744">
        <v>0</v>
      </c>
      <c r="I131" s="755">
        <v>2</v>
      </c>
      <c r="J131" s="755">
        <v>20.82</v>
      </c>
      <c r="K131" s="744">
        <v>1</v>
      </c>
      <c r="L131" s="755">
        <v>2</v>
      </c>
      <c r="M131" s="756">
        <v>20.82</v>
      </c>
    </row>
    <row r="132" spans="1:13" ht="14.4" customHeight="1" x14ac:dyDescent="0.3">
      <c r="A132" s="737" t="s">
        <v>2882</v>
      </c>
      <c r="B132" s="739" t="s">
        <v>2737</v>
      </c>
      <c r="C132" s="739" t="s">
        <v>2112</v>
      </c>
      <c r="D132" s="739" t="s">
        <v>2113</v>
      </c>
      <c r="E132" s="739" t="s">
        <v>972</v>
      </c>
      <c r="F132" s="755"/>
      <c r="G132" s="755"/>
      <c r="H132" s="744">
        <v>0</v>
      </c>
      <c r="I132" s="755">
        <v>1</v>
      </c>
      <c r="J132" s="755">
        <v>234.91</v>
      </c>
      <c r="K132" s="744">
        <v>1</v>
      </c>
      <c r="L132" s="755">
        <v>1</v>
      </c>
      <c r="M132" s="756">
        <v>234.91</v>
      </c>
    </row>
    <row r="133" spans="1:13" ht="14.4" customHeight="1" x14ac:dyDescent="0.3">
      <c r="A133" s="737" t="s">
        <v>2882</v>
      </c>
      <c r="B133" s="739" t="s">
        <v>2738</v>
      </c>
      <c r="C133" s="739" t="s">
        <v>2997</v>
      </c>
      <c r="D133" s="739" t="s">
        <v>2009</v>
      </c>
      <c r="E133" s="739" t="s">
        <v>2998</v>
      </c>
      <c r="F133" s="755"/>
      <c r="G133" s="755"/>
      <c r="H133" s="744">
        <v>0</v>
      </c>
      <c r="I133" s="755">
        <v>1</v>
      </c>
      <c r="J133" s="755">
        <v>54.98</v>
      </c>
      <c r="K133" s="744">
        <v>1</v>
      </c>
      <c r="L133" s="755">
        <v>1</v>
      </c>
      <c r="M133" s="756">
        <v>54.98</v>
      </c>
    </row>
    <row r="134" spans="1:13" ht="14.4" customHeight="1" x14ac:dyDescent="0.3">
      <c r="A134" s="737" t="s">
        <v>2882</v>
      </c>
      <c r="B134" s="739" t="s">
        <v>2743</v>
      </c>
      <c r="C134" s="739" t="s">
        <v>3093</v>
      </c>
      <c r="D134" s="739" t="s">
        <v>3094</v>
      </c>
      <c r="E134" s="739" t="s">
        <v>1036</v>
      </c>
      <c r="F134" s="755"/>
      <c r="G134" s="755"/>
      <c r="H134" s="744">
        <v>0</v>
      </c>
      <c r="I134" s="755">
        <v>1</v>
      </c>
      <c r="J134" s="755">
        <v>117.73</v>
      </c>
      <c r="K134" s="744">
        <v>1</v>
      </c>
      <c r="L134" s="755">
        <v>1</v>
      </c>
      <c r="M134" s="756">
        <v>117.73</v>
      </c>
    </row>
    <row r="135" spans="1:13" ht="14.4" customHeight="1" x14ac:dyDescent="0.3">
      <c r="A135" s="737" t="s">
        <v>2882</v>
      </c>
      <c r="B135" s="739" t="s">
        <v>2748</v>
      </c>
      <c r="C135" s="739" t="s">
        <v>2029</v>
      </c>
      <c r="D135" s="739" t="s">
        <v>2030</v>
      </c>
      <c r="E135" s="739" t="s">
        <v>1036</v>
      </c>
      <c r="F135" s="755"/>
      <c r="G135" s="755"/>
      <c r="H135" s="744">
        <v>0</v>
      </c>
      <c r="I135" s="755">
        <v>1</v>
      </c>
      <c r="J135" s="755">
        <v>181.13</v>
      </c>
      <c r="K135" s="744">
        <v>1</v>
      </c>
      <c r="L135" s="755">
        <v>1</v>
      </c>
      <c r="M135" s="756">
        <v>181.13</v>
      </c>
    </row>
    <row r="136" spans="1:13" ht="14.4" customHeight="1" x14ac:dyDescent="0.3">
      <c r="A136" s="737" t="s">
        <v>2882</v>
      </c>
      <c r="B136" s="739" t="s">
        <v>2752</v>
      </c>
      <c r="C136" s="739" t="s">
        <v>1897</v>
      </c>
      <c r="D136" s="739" t="s">
        <v>1898</v>
      </c>
      <c r="E136" s="739" t="s">
        <v>2753</v>
      </c>
      <c r="F136" s="755"/>
      <c r="G136" s="755"/>
      <c r="H136" s="744">
        <v>0</v>
      </c>
      <c r="I136" s="755">
        <v>1</v>
      </c>
      <c r="J136" s="755">
        <v>37.159999999999997</v>
      </c>
      <c r="K136" s="744">
        <v>1</v>
      </c>
      <c r="L136" s="755">
        <v>1</v>
      </c>
      <c r="M136" s="756">
        <v>37.159999999999997</v>
      </c>
    </row>
    <row r="137" spans="1:13" ht="14.4" customHeight="1" x14ac:dyDescent="0.3">
      <c r="A137" s="737" t="s">
        <v>2882</v>
      </c>
      <c r="B137" s="739" t="s">
        <v>2754</v>
      </c>
      <c r="C137" s="739" t="s">
        <v>2074</v>
      </c>
      <c r="D137" s="739" t="s">
        <v>2757</v>
      </c>
      <c r="E137" s="739" t="s">
        <v>2758</v>
      </c>
      <c r="F137" s="755"/>
      <c r="G137" s="755"/>
      <c r="H137" s="744">
        <v>0</v>
      </c>
      <c r="I137" s="755">
        <v>1</v>
      </c>
      <c r="J137" s="755">
        <v>46.07</v>
      </c>
      <c r="K137" s="744">
        <v>1</v>
      </c>
      <c r="L137" s="755">
        <v>1</v>
      </c>
      <c r="M137" s="756">
        <v>46.07</v>
      </c>
    </row>
    <row r="138" spans="1:13" ht="14.4" customHeight="1" x14ac:dyDescent="0.3">
      <c r="A138" s="737" t="s">
        <v>2882</v>
      </c>
      <c r="B138" s="739" t="s">
        <v>2754</v>
      </c>
      <c r="C138" s="739" t="s">
        <v>2233</v>
      </c>
      <c r="D138" s="739" t="s">
        <v>2234</v>
      </c>
      <c r="E138" s="739" t="s">
        <v>2235</v>
      </c>
      <c r="F138" s="755"/>
      <c r="G138" s="755"/>
      <c r="H138" s="744">
        <v>0</v>
      </c>
      <c r="I138" s="755">
        <v>1</v>
      </c>
      <c r="J138" s="755">
        <v>59.27</v>
      </c>
      <c r="K138" s="744">
        <v>1</v>
      </c>
      <c r="L138" s="755">
        <v>1</v>
      </c>
      <c r="M138" s="756">
        <v>59.27</v>
      </c>
    </row>
    <row r="139" spans="1:13" ht="14.4" customHeight="1" x14ac:dyDescent="0.3">
      <c r="A139" s="737" t="s">
        <v>2882</v>
      </c>
      <c r="B139" s="739" t="s">
        <v>2754</v>
      </c>
      <c r="C139" s="739" t="s">
        <v>2230</v>
      </c>
      <c r="D139" s="739" t="s">
        <v>2231</v>
      </c>
      <c r="E139" s="739" t="s">
        <v>2232</v>
      </c>
      <c r="F139" s="755"/>
      <c r="G139" s="755"/>
      <c r="H139" s="744">
        <v>0</v>
      </c>
      <c r="I139" s="755">
        <v>1</v>
      </c>
      <c r="J139" s="755">
        <v>46.07</v>
      </c>
      <c r="K139" s="744">
        <v>1</v>
      </c>
      <c r="L139" s="755">
        <v>1</v>
      </c>
      <c r="M139" s="756">
        <v>46.07</v>
      </c>
    </row>
    <row r="140" spans="1:13" ht="14.4" customHeight="1" x14ac:dyDescent="0.3">
      <c r="A140" s="737" t="s">
        <v>2882</v>
      </c>
      <c r="B140" s="739" t="s">
        <v>2822</v>
      </c>
      <c r="C140" s="739" t="s">
        <v>1972</v>
      </c>
      <c r="D140" s="739" t="s">
        <v>1977</v>
      </c>
      <c r="E140" s="739" t="s">
        <v>2825</v>
      </c>
      <c r="F140" s="755"/>
      <c r="G140" s="755"/>
      <c r="H140" s="744">
        <v>0</v>
      </c>
      <c r="I140" s="755">
        <v>2</v>
      </c>
      <c r="J140" s="755">
        <v>848.48</v>
      </c>
      <c r="K140" s="744">
        <v>1</v>
      </c>
      <c r="L140" s="755">
        <v>2</v>
      </c>
      <c r="M140" s="756">
        <v>848.48</v>
      </c>
    </row>
    <row r="141" spans="1:13" ht="14.4" customHeight="1" x14ac:dyDescent="0.3">
      <c r="A141" s="737" t="s">
        <v>2882</v>
      </c>
      <c r="B141" s="739" t="s">
        <v>2822</v>
      </c>
      <c r="C141" s="739" t="s">
        <v>1976</v>
      </c>
      <c r="D141" s="739" t="s">
        <v>1977</v>
      </c>
      <c r="E141" s="739" t="s">
        <v>1978</v>
      </c>
      <c r="F141" s="755"/>
      <c r="G141" s="755"/>
      <c r="H141" s="744">
        <v>0</v>
      </c>
      <c r="I141" s="755">
        <v>1</v>
      </c>
      <c r="J141" s="755">
        <v>848.49</v>
      </c>
      <c r="K141" s="744">
        <v>1</v>
      </c>
      <c r="L141" s="755">
        <v>1</v>
      </c>
      <c r="M141" s="756">
        <v>848.49</v>
      </c>
    </row>
    <row r="142" spans="1:13" ht="14.4" customHeight="1" x14ac:dyDescent="0.3">
      <c r="A142" s="737" t="s">
        <v>2882</v>
      </c>
      <c r="B142" s="739" t="s">
        <v>2828</v>
      </c>
      <c r="C142" s="739" t="s">
        <v>1980</v>
      </c>
      <c r="D142" s="739" t="s">
        <v>2831</v>
      </c>
      <c r="E142" s="739" t="s">
        <v>2832</v>
      </c>
      <c r="F142" s="755"/>
      <c r="G142" s="755"/>
      <c r="H142" s="744">
        <v>0</v>
      </c>
      <c r="I142" s="755">
        <v>2</v>
      </c>
      <c r="J142" s="755">
        <v>9.4</v>
      </c>
      <c r="K142" s="744">
        <v>1</v>
      </c>
      <c r="L142" s="755">
        <v>2</v>
      </c>
      <c r="M142" s="756">
        <v>9.4</v>
      </c>
    </row>
    <row r="143" spans="1:13" ht="14.4" customHeight="1" x14ac:dyDescent="0.3">
      <c r="A143" s="737" t="s">
        <v>2882</v>
      </c>
      <c r="B143" s="739" t="s">
        <v>2837</v>
      </c>
      <c r="C143" s="739" t="s">
        <v>2056</v>
      </c>
      <c r="D143" s="739" t="s">
        <v>2057</v>
      </c>
      <c r="E143" s="739" t="s">
        <v>892</v>
      </c>
      <c r="F143" s="755"/>
      <c r="G143" s="755"/>
      <c r="H143" s="744">
        <v>0</v>
      </c>
      <c r="I143" s="755">
        <v>1</v>
      </c>
      <c r="J143" s="755">
        <v>65.989999999999995</v>
      </c>
      <c r="K143" s="744">
        <v>1</v>
      </c>
      <c r="L143" s="755">
        <v>1</v>
      </c>
      <c r="M143" s="756">
        <v>65.989999999999995</v>
      </c>
    </row>
    <row r="144" spans="1:13" ht="14.4" customHeight="1" x14ac:dyDescent="0.3">
      <c r="A144" s="737" t="s">
        <v>2882</v>
      </c>
      <c r="B144" s="739" t="s">
        <v>2837</v>
      </c>
      <c r="C144" s="739" t="s">
        <v>2165</v>
      </c>
      <c r="D144" s="739" t="s">
        <v>2166</v>
      </c>
      <c r="E144" s="739" t="s">
        <v>1036</v>
      </c>
      <c r="F144" s="755"/>
      <c r="G144" s="755"/>
      <c r="H144" s="744">
        <v>0</v>
      </c>
      <c r="I144" s="755">
        <v>2</v>
      </c>
      <c r="J144" s="755">
        <v>264</v>
      </c>
      <c r="K144" s="744">
        <v>1</v>
      </c>
      <c r="L144" s="755">
        <v>2</v>
      </c>
      <c r="M144" s="756">
        <v>264</v>
      </c>
    </row>
    <row r="145" spans="1:13" ht="14.4" customHeight="1" x14ac:dyDescent="0.3">
      <c r="A145" s="737" t="s">
        <v>2882</v>
      </c>
      <c r="B145" s="739" t="s">
        <v>2843</v>
      </c>
      <c r="C145" s="739" t="s">
        <v>2115</v>
      </c>
      <c r="D145" s="739" t="s">
        <v>2116</v>
      </c>
      <c r="E145" s="739" t="s">
        <v>892</v>
      </c>
      <c r="F145" s="755"/>
      <c r="G145" s="755"/>
      <c r="H145" s="744">
        <v>0</v>
      </c>
      <c r="I145" s="755">
        <v>1</v>
      </c>
      <c r="J145" s="755">
        <v>132</v>
      </c>
      <c r="K145" s="744">
        <v>1</v>
      </c>
      <c r="L145" s="755">
        <v>1</v>
      </c>
      <c r="M145" s="756">
        <v>132</v>
      </c>
    </row>
    <row r="146" spans="1:13" ht="14.4" customHeight="1" x14ac:dyDescent="0.3">
      <c r="A146" s="737" t="s">
        <v>2882</v>
      </c>
      <c r="B146" s="739" t="s">
        <v>2845</v>
      </c>
      <c r="C146" s="739" t="s">
        <v>1858</v>
      </c>
      <c r="D146" s="739" t="s">
        <v>1859</v>
      </c>
      <c r="E146" s="739" t="s">
        <v>1860</v>
      </c>
      <c r="F146" s="755"/>
      <c r="G146" s="755"/>
      <c r="H146" s="744"/>
      <c r="I146" s="755">
        <v>1</v>
      </c>
      <c r="J146" s="755">
        <v>0</v>
      </c>
      <c r="K146" s="744"/>
      <c r="L146" s="755">
        <v>1</v>
      </c>
      <c r="M146" s="756">
        <v>0</v>
      </c>
    </row>
    <row r="147" spans="1:13" ht="14.4" customHeight="1" x14ac:dyDescent="0.3">
      <c r="A147" s="737" t="s">
        <v>2882</v>
      </c>
      <c r="B147" s="739" t="s">
        <v>2845</v>
      </c>
      <c r="C147" s="739" t="s">
        <v>1851</v>
      </c>
      <c r="D147" s="739" t="s">
        <v>1852</v>
      </c>
      <c r="E147" s="739" t="s">
        <v>3076</v>
      </c>
      <c r="F147" s="755"/>
      <c r="G147" s="755"/>
      <c r="H147" s="744"/>
      <c r="I147" s="755">
        <v>1</v>
      </c>
      <c r="J147" s="755">
        <v>0</v>
      </c>
      <c r="K147" s="744"/>
      <c r="L147" s="755">
        <v>1</v>
      </c>
      <c r="M147" s="756">
        <v>0</v>
      </c>
    </row>
    <row r="148" spans="1:13" ht="14.4" customHeight="1" x14ac:dyDescent="0.3">
      <c r="A148" s="737" t="s">
        <v>2882</v>
      </c>
      <c r="B148" s="739" t="s">
        <v>3780</v>
      </c>
      <c r="C148" s="739" t="s">
        <v>3143</v>
      </c>
      <c r="D148" s="739" t="s">
        <v>3144</v>
      </c>
      <c r="E148" s="739" t="s">
        <v>1340</v>
      </c>
      <c r="F148" s="755">
        <v>1</v>
      </c>
      <c r="G148" s="755">
        <v>1228</v>
      </c>
      <c r="H148" s="744">
        <v>1</v>
      </c>
      <c r="I148" s="755"/>
      <c r="J148" s="755"/>
      <c r="K148" s="744">
        <v>0</v>
      </c>
      <c r="L148" s="755">
        <v>1</v>
      </c>
      <c r="M148" s="756">
        <v>1228</v>
      </c>
    </row>
    <row r="149" spans="1:13" ht="14.4" customHeight="1" x14ac:dyDescent="0.3">
      <c r="A149" s="737" t="s">
        <v>2882</v>
      </c>
      <c r="B149" s="739" t="s">
        <v>2846</v>
      </c>
      <c r="C149" s="739" t="s">
        <v>1961</v>
      </c>
      <c r="D149" s="739" t="s">
        <v>1962</v>
      </c>
      <c r="E149" s="739" t="s">
        <v>1963</v>
      </c>
      <c r="F149" s="755"/>
      <c r="G149" s="755"/>
      <c r="H149" s="744">
        <v>0</v>
      </c>
      <c r="I149" s="755">
        <v>2</v>
      </c>
      <c r="J149" s="755">
        <v>311.39999999999998</v>
      </c>
      <c r="K149" s="744">
        <v>1</v>
      </c>
      <c r="L149" s="755">
        <v>2</v>
      </c>
      <c r="M149" s="756">
        <v>311.39999999999998</v>
      </c>
    </row>
    <row r="150" spans="1:13" ht="14.4" customHeight="1" x14ac:dyDescent="0.3">
      <c r="A150" s="737" t="s">
        <v>2882</v>
      </c>
      <c r="B150" s="739" t="s">
        <v>2710</v>
      </c>
      <c r="C150" s="739" t="s">
        <v>3191</v>
      </c>
      <c r="D150" s="739" t="s">
        <v>3192</v>
      </c>
      <c r="E150" s="739" t="s">
        <v>3193</v>
      </c>
      <c r="F150" s="755"/>
      <c r="G150" s="755"/>
      <c r="H150" s="744">
        <v>0</v>
      </c>
      <c r="I150" s="755">
        <v>1</v>
      </c>
      <c r="J150" s="755">
        <v>1906.97</v>
      </c>
      <c r="K150" s="744">
        <v>1</v>
      </c>
      <c r="L150" s="755">
        <v>1</v>
      </c>
      <c r="M150" s="756">
        <v>1906.97</v>
      </c>
    </row>
    <row r="151" spans="1:13" ht="14.4" customHeight="1" x14ac:dyDescent="0.3">
      <c r="A151" s="737" t="s">
        <v>2882</v>
      </c>
      <c r="B151" s="739" t="s">
        <v>2680</v>
      </c>
      <c r="C151" s="739" t="s">
        <v>1958</v>
      </c>
      <c r="D151" s="739" t="s">
        <v>1959</v>
      </c>
      <c r="E151" s="739" t="s">
        <v>1960</v>
      </c>
      <c r="F151" s="755"/>
      <c r="G151" s="755"/>
      <c r="H151" s="744">
        <v>0</v>
      </c>
      <c r="I151" s="755">
        <v>2</v>
      </c>
      <c r="J151" s="755">
        <v>107.14</v>
      </c>
      <c r="K151" s="744">
        <v>1</v>
      </c>
      <c r="L151" s="755">
        <v>2</v>
      </c>
      <c r="M151" s="756">
        <v>107.14</v>
      </c>
    </row>
    <row r="152" spans="1:13" ht="14.4" customHeight="1" x14ac:dyDescent="0.3">
      <c r="A152" s="737" t="s">
        <v>2883</v>
      </c>
      <c r="B152" s="739" t="s">
        <v>2676</v>
      </c>
      <c r="C152" s="739" t="s">
        <v>2897</v>
      </c>
      <c r="D152" s="739" t="s">
        <v>556</v>
      </c>
      <c r="E152" s="739" t="s">
        <v>557</v>
      </c>
      <c r="F152" s="755"/>
      <c r="G152" s="755"/>
      <c r="H152" s="744">
        <v>0</v>
      </c>
      <c r="I152" s="755">
        <v>6</v>
      </c>
      <c r="J152" s="755">
        <v>172.85999999999999</v>
      </c>
      <c r="K152" s="744">
        <v>1</v>
      </c>
      <c r="L152" s="755">
        <v>6</v>
      </c>
      <c r="M152" s="756">
        <v>172.85999999999999</v>
      </c>
    </row>
    <row r="153" spans="1:13" ht="14.4" customHeight="1" x14ac:dyDescent="0.3">
      <c r="A153" s="737" t="s">
        <v>2883</v>
      </c>
      <c r="B153" s="739" t="s">
        <v>2676</v>
      </c>
      <c r="C153" s="739" t="s">
        <v>3265</v>
      </c>
      <c r="D153" s="739" t="s">
        <v>559</v>
      </c>
      <c r="E153" s="739" t="s">
        <v>1912</v>
      </c>
      <c r="F153" s="755"/>
      <c r="G153" s="755"/>
      <c r="H153" s="744"/>
      <c r="I153" s="755">
        <v>1</v>
      </c>
      <c r="J153" s="755">
        <v>0</v>
      </c>
      <c r="K153" s="744"/>
      <c r="L153" s="755">
        <v>1</v>
      </c>
      <c r="M153" s="756">
        <v>0</v>
      </c>
    </row>
    <row r="154" spans="1:13" ht="14.4" customHeight="1" x14ac:dyDescent="0.3">
      <c r="A154" s="737" t="s">
        <v>2883</v>
      </c>
      <c r="B154" s="739" t="s">
        <v>2676</v>
      </c>
      <c r="C154" s="739" t="s">
        <v>3266</v>
      </c>
      <c r="D154" s="739" t="s">
        <v>559</v>
      </c>
      <c r="E154" s="739" t="s">
        <v>3267</v>
      </c>
      <c r="F154" s="755"/>
      <c r="G154" s="755"/>
      <c r="H154" s="744">
        <v>0</v>
      </c>
      <c r="I154" s="755">
        <v>1</v>
      </c>
      <c r="J154" s="755">
        <v>100.18</v>
      </c>
      <c r="K154" s="744">
        <v>1</v>
      </c>
      <c r="L154" s="755">
        <v>1</v>
      </c>
      <c r="M154" s="756">
        <v>100.18</v>
      </c>
    </row>
    <row r="155" spans="1:13" ht="14.4" customHeight="1" x14ac:dyDescent="0.3">
      <c r="A155" s="737" t="s">
        <v>2883</v>
      </c>
      <c r="B155" s="739" t="s">
        <v>2678</v>
      </c>
      <c r="C155" s="739" t="s">
        <v>3242</v>
      </c>
      <c r="D155" s="739" t="s">
        <v>3243</v>
      </c>
      <c r="E155" s="739" t="s">
        <v>3244</v>
      </c>
      <c r="F155" s="755"/>
      <c r="G155" s="755"/>
      <c r="H155" s="744">
        <v>0</v>
      </c>
      <c r="I155" s="755">
        <v>1</v>
      </c>
      <c r="J155" s="755">
        <v>57.64</v>
      </c>
      <c r="K155" s="744">
        <v>1</v>
      </c>
      <c r="L155" s="755">
        <v>1</v>
      </c>
      <c r="M155" s="756">
        <v>57.64</v>
      </c>
    </row>
    <row r="156" spans="1:13" ht="14.4" customHeight="1" x14ac:dyDescent="0.3">
      <c r="A156" s="737" t="s">
        <v>2883</v>
      </c>
      <c r="B156" s="739" t="s">
        <v>2681</v>
      </c>
      <c r="C156" s="739" t="s">
        <v>3240</v>
      </c>
      <c r="D156" s="739" t="s">
        <v>1902</v>
      </c>
      <c r="E156" s="739" t="s">
        <v>3241</v>
      </c>
      <c r="F156" s="755"/>
      <c r="G156" s="755"/>
      <c r="H156" s="744"/>
      <c r="I156" s="755">
        <v>1</v>
      </c>
      <c r="J156" s="755">
        <v>0</v>
      </c>
      <c r="K156" s="744"/>
      <c r="L156" s="755">
        <v>1</v>
      </c>
      <c r="M156" s="756">
        <v>0</v>
      </c>
    </row>
    <row r="157" spans="1:13" ht="14.4" customHeight="1" x14ac:dyDescent="0.3">
      <c r="A157" s="737" t="s">
        <v>2883</v>
      </c>
      <c r="B157" s="739" t="s">
        <v>2692</v>
      </c>
      <c r="C157" s="739" t="s">
        <v>1920</v>
      </c>
      <c r="D157" s="739" t="s">
        <v>1921</v>
      </c>
      <c r="E157" s="739" t="s">
        <v>2693</v>
      </c>
      <c r="F157" s="755"/>
      <c r="G157" s="755"/>
      <c r="H157" s="744">
        <v>0</v>
      </c>
      <c r="I157" s="755">
        <v>1</v>
      </c>
      <c r="J157" s="755">
        <v>43.21</v>
      </c>
      <c r="K157" s="744">
        <v>1</v>
      </c>
      <c r="L157" s="755">
        <v>1</v>
      </c>
      <c r="M157" s="756">
        <v>43.21</v>
      </c>
    </row>
    <row r="158" spans="1:13" ht="14.4" customHeight="1" x14ac:dyDescent="0.3">
      <c r="A158" s="737" t="s">
        <v>2883</v>
      </c>
      <c r="B158" s="739" t="s">
        <v>2696</v>
      </c>
      <c r="C158" s="739" t="s">
        <v>3324</v>
      </c>
      <c r="D158" s="739" t="s">
        <v>3325</v>
      </c>
      <c r="E158" s="739" t="s">
        <v>3326</v>
      </c>
      <c r="F158" s="755"/>
      <c r="G158" s="755"/>
      <c r="H158" s="744"/>
      <c r="I158" s="755">
        <v>1</v>
      </c>
      <c r="J158" s="755">
        <v>0</v>
      </c>
      <c r="K158" s="744"/>
      <c r="L158" s="755">
        <v>1</v>
      </c>
      <c r="M158" s="756">
        <v>0</v>
      </c>
    </row>
    <row r="159" spans="1:13" ht="14.4" customHeight="1" x14ac:dyDescent="0.3">
      <c r="A159" s="737" t="s">
        <v>2883</v>
      </c>
      <c r="B159" s="739" t="s">
        <v>2701</v>
      </c>
      <c r="C159" s="739" t="s">
        <v>2132</v>
      </c>
      <c r="D159" s="739" t="s">
        <v>1882</v>
      </c>
      <c r="E159" s="739" t="s">
        <v>2704</v>
      </c>
      <c r="F159" s="755"/>
      <c r="G159" s="755"/>
      <c r="H159" s="744">
        <v>0</v>
      </c>
      <c r="I159" s="755">
        <v>2</v>
      </c>
      <c r="J159" s="755">
        <v>815.1</v>
      </c>
      <c r="K159" s="744">
        <v>1</v>
      </c>
      <c r="L159" s="755">
        <v>2</v>
      </c>
      <c r="M159" s="756">
        <v>815.1</v>
      </c>
    </row>
    <row r="160" spans="1:13" ht="14.4" customHeight="1" x14ac:dyDescent="0.3">
      <c r="A160" s="737" t="s">
        <v>2883</v>
      </c>
      <c r="B160" s="739" t="s">
        <v>2701</v>
      </c>
      <c r="C160" s="739" t="s">
        <v>3031</v>
      </c>
      <c r="D160" s="739" t="s">
        <v>1882</v>
      </c>
      <c r="E160" s="739" t="s">
        <v>2706</v>
      </c>
      <c r="F160" s="755"/>
      <c r="G160" s="755"/>
      <c r="H160" s="744">
        <v>0</v>
      </c>
      <c r="I160" s="755">
        <v>3</v>
      </c>
      <c r="J160" s="755">
        <v>1630.17</v>
      </c>
      <c r="K160" s="744">
        <v>1</v>
      </c>
      <c r="L160" s="755">
        <v>3</v>
      </c>
      <c r="M160" s="756">
        <v>1630.17</v>
      </c>
    </row>
    <row r="161" spans="1:13" ht="14.4" customHeight="1" x14ac:dyDescent="0.3">
      <c r="A161" s="737" t="s">
        <v>2883</v>
      </c>
      <c r="B161" s="739" t="s">
        <v>2701</v>
      </c>
      <c r="C161" s="739" t="s">
        <v>3264</v>
      </c>
      <c r="D161" s="739" t="s">
        <v>1882</v>
      </c>
      <c r="E161" s="739" t="s">
        <v>2705</v>
      </c>
      <c r="F161" s="755"/>
      <c r="G161" s="755"/>
      <c r="H161" s="744">
        <v>0</v>
      </c>
      <c r="I161" s="755">
        <v>1</v>
      </c>
      <c r="J161" s="755">
        <v>815.1</v>
      </c>
      <c r="K161" s="744">
        <v>1</v>
      </c>
      <c r="L161" s="755">
        <v>1</v>
      </c>
      <c r="M161" s="756">
        <v>815.1</v>
      </c>
    </row>
    <row r="162" spans="1:13" ht="14.4" customHeight="1" x14ac:dyDescent="0.3">
      <c r="A162" s="737" t="s">
        <v>2883</v>
      </c>
      <c r="B162" s="739" t="s">
        <v>2709</v>
      </c>
      <c r="C162" s="739" t="s">
        <v>2251</v>
      </c>
      <c r="D162" s="739" t="s">
        <v>2226</v>
      </c>
      <c r="E162" s="739" t="s">
        <v>2252</v>
      </c>
      <c r="F162" s="755"/>
      <c r="G162" s="755"/>
      <c r="H162" s="744">
        <v>0</v>
      </c>
      <c r="I162" s="755">
        <v>1</v>
      </c>
      <c r="J162" s="755">
        <v>186.87</v>
      </c>
      <c r="K162" s="744">
        <v>1</v>
      </c>
      <c r="L162" s="755">
        <v>1</v>
      </c>
      <c r="M162" s="756">
        <v>186.87</v>
      </c>
    </row>
    <row r="163" spans="1:13" ht="14.4" customHeight="1" x14ac:dyDescent="0.3">
      <c r="A163" s="737" t="s">
        <v>2883</v>
      </c>
      <c r="B163" s="739" t="s">
        <v>2709</v>
      </c>
      <c r="C163" s="739" t="s">
        <v>3231</v>
      </c>
      <c r="D163" s="739" t="s">
        <v>2226</v>
      </c>
      <c r="E163" s="739" t="s">
        <v>3232</v>
      </c>
      <c r="F163" s="755">
        <v>1</v>
      </c>
      <c r="G163" s="755">
        <v>0</v>
      </c>
      <c r="H163" s="744"/>
      <c r="I163" s="755"/>
      <c r="J163" s="755"/>
      <c r="K163" s="744"/>
      <c r="L163" s="755">
        <v>1</v>
      </c>
      <c r="M163" s="756">
        <v>0</v>
      </c>
    </row>
    <row r="164" spans="1:13" ht="14.4" customHeight="1" x14ac:dyDescent="0.3">
      <c r="A164" s="737" t="s">
        <v>2883</v>
      </c>
      <c r="B164" s="739" t="s">
        <v>3781</v>
      </c>
      <c r="C164" s="739" t="s">
        <v>3279</v>
      </c>
      <c r="D164" s="739" t="s">
        <v>3280</v>
      </c>
      <c r="E164" s="739" t="s">
        <v>3281</v>
      </c>
      <c r="F164" s="755"/>
      <c r="G164" s="755"/>
      <c r="H164" s="744">
        <v>0</v>
      </c>
      <c r="I164" s="755">
        <v>1</v>
      </c>
      <c r="J164" s="755">
        <v>160.1</v>
      </c>
      <c r="K164" s="744">
        <v>1</v>
      </c>
      <c r="L164" s="755">
        <v>1</v>
      </c>
      <c r="M164" s="756">
        <v>160.1</v>
      </c>
    </row>
    <row r="165" spans="1:13" ht="14.4" customHeight="1" x14ac:dyDescent="0.3">
      <c r="A165" s="737" t="s">
        <v>2883</v>
      </c>
      <c r="B165" s="739" t="s">
        <v>2715</v>
      </c>
      <c r="C165" s="739" t="s">
        <v>2211</v>
      </c>
      <c r="D165" s="739" t="s">
        <v>2212</v>
      </c>
      <c r="E165" s="739" t="s">
        <v>3261</v>
      </c>
      <c r="F165" s="755"/>
      <c r="G165" s="755"/>
      <c r="H165" s="744">
        <v>0</v>
      </c>
      <c r="I165" s="755">
        <v>1</v>
      </c>
      <c r="J165" s="755">
        <v>70.3</v>
      </c>
      <c r="K165" s="744">
        <v>1</v>
      </c>
      <c r="L165" s="755">
        <v>1</v>
      </c>
      <c r="M165" s="756">
        <v>70.3</v>
      </c>
    </row>
    <row r="166" spans="1:13" ht="14.4" customHeight="1" x14ac:dyDescent="0.3">
      <c r="A166" s="737" t="s">
        <v>2883</v>
      </c>
      <c r="B166" s="739" t="s">
        <v>2721</v>
      </c>
      <c r="C166" s="739" t="s">
        <v>1905</v>
      </c>
      <c r="D166" s="739" t="s">
        <v>1906</v>
      </c>
      <c r="E166" s="739" t="s">
        <v>1377</v>
      </c>
      <c r="F166" s="755"/>
      <c r="G166" s="755"/>
      <c r="H166" s="744">
        <v>0</v>
      </c>
      <c r="I166" s="755">
        <v>5</v>
      </c>
      <c r="J166" s="755">
        <v>175.55</v>
      </c>
      <c r="K166" s="744">
        <v>1</v>
      </c>
      <c r="L166" s="755">
        <v>5</v>
      </c>
      <c r="M166" s="756">
        <v>175.55</v>
      </c>
    </row>
    <row r="167" spans="1:13" ht="14.4" customHeight="1" x14ac:dyDescent="0.3">
      <c r="A167" s="737" t="s">
        <v>2883</v>
      </c>
      <c r="B167" s="739" t="s">
        <v>2721</v>
      </c>
      <c r="C167" s="739" t="s">
        <v>1908</v>
      </c>
      <c r="D167" s="739" t="s">
        <v>1909</v>
      </c>
      <c r="E167" s="739" t="s">
        <v>892</v>
      </c>
      <c r="F167" s="755"/>
      <c r="G167" s="755"/>
      <c r="H167" s="744">
        <v>0</v>
      </c>
      <c r="I167" s="755">
        <v>1</v>
      </c>
      <c r="J167" s="755">
        <v>70.23</v>
      </c>
      <c r="K167" s="744">
        <v>1</v>
      </c>
      <c r="L167" s="755">
        <v>1</v>
      </c>
      <c r="M167" s="756">
        <v>70.23</v>
      </c>
    </row>
    <row r="168" spans="1:13" ht="14.4" customHeight="1" x14ac:dyDescent="0.3">
      <c r="A168" s="737" t="s">
        <v>2883</v>
      </c>
      <c r="B168" s="739" t="s">
        <v>2723</v>
      </c>
      <c r="C168" s="739" t="s">
        <v>2205</v>
      </c>
      <c r="D168" s="739" t="s">
        <v>2724</v>
      </c>
      <c r="E168" s="739" t="s">
        <v>1232</v>
      </c>
      <c r="F168" s="755"/>
      <c r="G168" s="755"/>
      <c r="H168" s="744">
        <v>0</v>
      </c>
      <c r="I168" s="755">
        <v>1</v>
      </c>
      <c r="J168" s="755">
        <v>36.369999999999997</v>
      </c>
      <c r="K168" s="744">
        <v>1</v>
      </c>
      <c r="L168" s="755">
        <v>1</v>
      </c>
      <c r="M168" s="756">
        <v>36.369999999999997</v>
      </c>
    </row>
    <row r="169" spans="1:13" ht="14.4" customHeight="1" x14ac:dyDescent="0.3">
      <c r="A169" s="737" t="s">
        <v>2883</v>
      </c>
      <c r="B169" s="739" t="s">
        <v>2728</v>
      </c>
      <c r="C169" s="739" t="s">
        <v>2011</v>
      </c>
      <c r="D169" s="739" t="s">
        <v>2012</v>
      </c>
      <c r="E169" s="739" t="s">
        <v>1377</v>
      </c>
      <c r="F169" s="755"/>
      <c r="G169" s="755"/>
      <c r="H169" s="744">
        <v>0</v>
      </c>
      <c r="I169" s="755">
        <v>2</v>
      </c>
      <c r="J169" s="755">
        <v>96.54</v>
      </c>
      <c r="K169" s="744">
        <v>1</v>
      </c>
      <c r="L169" s="755">
        <v>2</v>
      </c>
      <c r="M169" s="756">
        <v>96.54</v>
      </c>
    </row>
    <row r="170" spans="1:13" ht="14.4" customHeight="1" x14ac:dyDescent="0.3">
      <c r="A170" s="737" t="s">
        <v>2883</v>
      </c>
      <c r="B170" s="739" t="s">
        <v>2729</v>
      </c>
      <c r="C170" s="739" t="s">
        <v>1875</v>
      </c>
      <c r="D170" s="739" t="s">
        <v>3282</v>
      </c>
      <c r="E170" s="739" t="s">
        <v>1860</v>
      </c>
      <c r="F170" s="755"/>
      <c r="G170" s="755"/>
      <c r="H170" s="744">
        <v>0</v>
      </c>
      <c r="I170" s="755">
        <v>1</v>
      </c>
      <c r="J170" s="755">
        <v>96.53</v>
      </c>
      <c r="K170" s="744">
        <v>1</v>
      </c>
      <c r="L170" s="755">
        <v>1</v>
      </c>
      <c r="M170" s="756">
        <v>96.53</v>
      </c>
    </row>
    <row r="171" spans="1:13" ht="14.4" customHeight="1" x14ac:dyDescent="0.3">
      <c r="A171" s="737" t="s">
        <v>2883</v>
      </c>
      <c r="B171" s="739" t="s">
        <v>2729</v>
      </c>
      <c r="C171" s="739" t="s">
        <v>3283</v>
      </c>
      <c r="D171" s="739" t="s">
        <v>1848</v>
      </c>
      <c r="E171" s="739" t="s">
        <v>3284</v>
      </c>
      <c r="F171" s="755"/>
      <c r="G171" s="755"/>
      <c r="H171" s="744"/>
      <c r="I171" s="755">
        <v>1</v>
      </c>
      <c r="J171" s="755">
        <v>0</v>
      </c>
      <c r="K171" s="744"/>
      <c r="L171" s="755">
        <v>1</v>
      </c>
      <c r="M171" s="756">
        <v>0</v>
      </c>
    </row>
    <row r="172" spans="1:13" ht="14.4" customHeight="1" x14ac:dyDescent="0.3">
      <c r="A172" s="737" t="s">
        <v>2883</v>
      </c>
      <c r="B172" s="739" t="s">
        <v>2733</v>
      </c>
      <c r="C172" s="739" t="s">
        <v>2020</v>
      </c>
      <c r="D172" s="739" t="s">
        <v>2734</v>
      </c>
      <c r="E172" s="739" t="s">
        <v>1232</v>
      </c>
      <c r="F172" s="755"/>
      <c r="G172" s="755"/>
      <c r="H172" s="744">
        <v>0</v>
      </c>
      <c r="I172" s="755">
        <v>1</v>
      </c>
      <c r="J172" s="755">
        <v>87.41</v>
      </c>
      <c r="K172" s="744">
        <v>1</v>
      </c>
      <c r="L172" s="755">
        <v>1</v>
      </c>
      <c r="M172" s="756">
        <v>87.41</v>
      </c>
    </row>
    <row r="173" spans="1:13" ht="14.4" customHeight="1" x14ac:dyDescent="0.3">
      <c r="A173" s="737" t="s">
        <v>2883</v>
      </c>
      <c r="B173" s="739" t="s">
        <v>2735</v>
      </c>
      <c r="C173" s="739" t="s">
        <v>1965</v>
      </c>
      <c r="D173" s="739" t="s">
        <v>2736</v>
      </c>
      <c r="E173" s="739" t="s">
        <v>1232</v>
      </c>
      <c r="F173" s="755"/>
      <c r="G173" s="755"/>
      <c r="H173" s="744">
        <v>0</v>
      </c>
      <c r="I173" s="755">
        <v>1</v>
      </c>
      <c r="J173" s="755">
        <v>32.200000000000003</v>
      </c>
      <c r="K173" s="744">
        <v>1</v>
      </c>
      <c r="L173" s="755">
        <v>1</v>
      </c>
      <c r="M173" s="756">
        <v>32.200000000000003</v>
      </c>
    </row>
    <row r="174" spans="1:13" ht="14.4" customHeight="1" x14ac:dyDescent="0.3">
      <c r="A174" s="737" t="s">
        <v>2883</v>
      </c>
      <c r="B174" s="739" t="s">
        <v>2737</v>
      </c>
      <c r="C174" s="739" t="s">
        <v>2109</v>
      </c>
      <c r="D174" s="739" t="s">
        <v>2110</v>
      </c>
      <c r="E174" s="739" t="s">
        <v>972</v>
      </c>
      <c r="F174" s="755"/>
      <c r="G174" s="755"/>
      <c r="H174" s="744">
        <v>0</v>
      </c>
      <c r="I174" s="755">
        <v>1</v>
      </c>
      <c r="J174" s="755">
        <v>117.46</v>
      </c>
      <c r="K174" s="744">
        <v>1</v>
      </c>
      <c r="L174" s="755">
        <v>1</v>
      </c>
      <c r="M174" s="756">
        <v>117.46</v>
      </c>
    </row>
    <row r="175" spans="1:13" ht="14.4" customHeight="1" x14ac:dyDescent="0.3">
      <c r="A175" s="737" t="s">
        <v>2883</v>
      </c>
      <c r="B175" s="739" t="s">
        <v>2743</v>
      </c>
      <c r="C175" s="739" t="s">
        <v>3203</v>
      </c>
      <c r="D175" s="739" t="s">
        <v>3204</v>
      </c>
      <c r="E175" s="739" t="s">
        <v>3205</v>
      </c>
      <c r="F175" s="755"/>
      <c r="G175" s="755"/>
      <c r="H175" s="744">
        <v>0</v>
      </c>
      <c r="I175" s="755">
        <v>1</v>
      </c>
      <c r="J175" s="755">
        <v>278.64</v>
      </c>
      <c r="K175" s="744">
        <v>1</v>
      </c>
      <c r="L175" s="755">
        <v>1</v>
      </c>
      <c r="M175" s="756">
        <v>278.64</v>
      </c>
    </row>
    <row r="176" spans="1:13" ht="14.4" customHeight="1" x14ac:dyDescent="0.3">
      <c r="A176" s="737" t="s">
        <v>2883</v>
      </c>
      <c r="B176" s="739" t="s">
        <v>2743</v>
      </c>
      <c r="C176" s="739" t="s">
        <v>3206</v>
      </c>
      <c r="D176" s="739" t="s">
        <v>3094</v>
      </c>
      <c r="E176" s="739" t="s">
        <v>1036</v>
      </c>
      <c r="F176" s="755"/>
      <c r="G176" s="755"/>
      <c r="H176" s="744">
        <v>0</v>
      </c>
      <c r="I176" s="755">
        <v>1</v>
      </c>
      <c r="J176" s="755">
        <v>117.73</v>
      </c>
      <c r="K176" s="744">
        <v>1</v>
      </c>
      <c r="L176" s="755">
        <v>1</v>
      </c>
      <c r="M176" s="756">
        <v>117.73</v>
      </c>
    </row>
    <row r="177" spans="1:13" ht="14.4" customHeight="1" x14ac:dyDescent="0.3">
      <c r="A177" s="737" t="s">
        <v>2883</v>
      </c>
      <c r="B177" s="739" t="s">
        <v>2743</v>
      </c>
      <c r="C177" s="739" t="s">
        <v>1990</v>
      </c>
      <c r="D177" s="739" t="s">
        <v>1995</v>
      </c>
      <c r="E177" s="739" t="s">
        <v>1036</v>
      </c>
      <c r="F177" s="755"/>
      <c r="G177" s="755"/>
      <c r="H177" s="744">
        <v>0</v>
      </c>
      <c r="I177" s="755">
        <v>1</v>
      </c>
      <c r="J177" s="755">
        <v>117.73</v>
      </c>
      <c r="K177" s="744">
        <v>1</v>
      </c>
      <c r="L177" s="755">
        <v>1</v>
      </c>
      <c r="M177" s="756">
        <v>117.73</v>
      </c>
    </row>
    <row r="178" spans="1:13" ht="14.4" customHeight="1" x14ac:dyDescent="0.3">
      <c r="A178" s="737" t="s">
        <v>2883</v>
      </c>
      <c r="B178" s="739" t="s">
        <v>2743</v>
      </c>
      <c r="C178" s="739" t="s">
        <v>2089</v>
      </c>
      <c r="D178" s="739" t="s">
        <v>2094</v>
      </c>
      <c r="E178" s="739" t="s">
        <v>2746</v>
      </c>
      <c r="F178" s="755"/>
      <c r="G178" s="755"/>
      <c r="H178" s="744">
        <v>0</v>
      </c>
      <c r="I178" s="755">
        <v>1</v>
      </c>
      <c r="J178" s="755">
        <v>181.13</v>
      </c>
      <c r="K178" s="744">
        <v>1</v>
      </c>
      <c r="L178" s="755">
        <v>1</v>
      </c>
      <c r="M178" s="756">
        <v>181.13</v>
      </c>
    </row>
    <row r="179" spans="1:13" ht="14.4" customHeight="1" x14ac:dyDescent="0.3">
      <c r="A179" s="737" t="s">
        <v>2883</v>
      </c>
      <c r="B179" s="739" t="s">
        <v>2752</v>
      </c>
      <c r="C179" s="739" t="s">
        <v>3255</v>
      </c>
      <c r="D179" s="739" t="s">
        <v>3256</v>
      </c>
      <c r="E179" s="739" t="s">
        <v>3257</v>
      </c>
      <c r="F179" s="755"/>
      <c r="G179" s="755"/>
      <c r="H179" s="744">
        <v>0</v>
      </c>
      <c r="I179" s="755">
        <v>1</v>
      </c>
      <c r="J179" s="755">
        <v>247.78</v>
      </c>
      <c r="K179" s="744">
        <v>1</v>
      </c>
      <c r="L179" s="755">
        <v>1</v>
      </c>
      <c r="M179" s="756">
        <v>247.78</v>
      </c>
    </row>
    <row r="180" spans="1:13" ht="14.4" customHeight="1" x14ac:dyDescent="0.3">
      <c r="A180" s="737" t="s">
        <v>2883</v>
      </c>
      <c r="B180" s="739" t="s">
        <v>2754</v>
      </c>
      <c r="C180" s="739" t="s">
        <v>2242</v>
      </c>
      <c r="D180" s="739" t="s">
        <v>2243</v>
      </c>
      <c r="E180" s="739" t="s">
        <v>2244</v>
      </c>
      <c r="F180" s="755"/>
      <c r="G180" s="755"/>
      <c r="H180" s="744">
        <v>0</v>
      </c>
      <c r="I180" s="755">
        <v>1</v>
      </c>
      <c r="J180" s="755">
        <v>98.78</v>
      </c>
      <c r="K180" s="744">
        <v>1</v>
      </c>
      <c r="L180" s="755">
        <v>1</v>
      </c>
      <c r="M180" s="756">
        <v>98.78</v>
      </c>
    </row>
    <row r="181" spans="1:13" ht="14.4" customHeight="1" x14ac:dyDescent="0.3">
      <c r="A181" s="737" t="s">
        <v>2883</v>
      </c>
      <c r="B181" s="739" t="s">
        <v>2754</v>
      </c>
      <c r="C181" s="739" t="s">
        <v>3245</v>
      </c>
      <c r="D181" s="739" t="s">
        <v>3246</v>
      </c>
      <c r="E181" s="739" t="s">
        <v>3247</v>
      </c>
      <c r="F181" s="755"/>
      <c r="G181" s="755"/>
      <c r="H181" s="744">
        <v>0</v>
      </c>
      <c r="I181" s="755">
        <v>1</v>
      </c>
      <c r="J181" s="755">
        <v>79.03</v>
      </c>
      <c r="K181" s="744">
        <v>1</v>
      </c>
      <c r="L181" s="755">
        <v>1</v>
      </c>
      <c r="M181" s="756">
        <v>79.03</v>
      </c>
    </row>
    <row r="182" spans="1:13" ht="14.4" customHeight="1" x14ac:dyDescent="0.3">
      <c r="A182" s="737" t="s">
        <v>2883</v>
      </c>
      <c r="B182" s="739" t="s">
        <v>2754</v>
      </c>
      <c r="C182" s="739" t="s">
        <v>2147</v>
      </c>
      <c r="D182" s="739" t="s">
        <v>2755</v>
      </c>
      <c r="E182" s="739" t="s">
        <v>2756</v>
      </c>
      <c r="F182" s="755"/>
      <c r="G182" s="755"/>
      <c r="H182" s="744">
        <v>0</v>
      </c>
      <c r="I182" s="755">
        <v>1</v>
      </c>
      <c r="J182" s="755">
        <v>59.27</v>
      </c>
      <c r="K182" s="744">
        <v>1</v>
      </c>
      <c r="L182" s="755">
        <v>1</v>
      </c>
      <c r="M182" s="756">
        <v>59.27</v>
      </c>
    </row>
    <row r="183" spans="1:13" ht="14.4" customHeight="1" x14ac:dyDescent="0.3">
      <c r="A183" s="737" t="s">
        <v>2883</v>
      </c>
      <c r="B183" s="739" t="s">
        <v>2754</v>
      </c>
      <c r="C183" s="739" t="s">
        <v>2074</v>
      </c>
      <c r="D183" s="739" t="s">
        <v>2757</v>
      </c>
      <c r="E183" s="739" t="s">
        <v>2758</v>
      </c>
      <c r="F183" s="755"/>
      <c r="G183" s="755"/>
      <c r="H183" s="744">
        <v>0</v>
      </c>
      <c r="I183" s="755">
        <v>3</v>
      </c>
      <c r="J183" s="755">
        <v>138.21</v>
      </c>
      <c r="K183" s="744">
        <v>1</v>
      </c>
      <c r="L183" s="755">
        <v>3</v>
      </c>
      <c r="M183" s="756">
        <v>138.21</v>
      </c>
    </row>
    <row r="184" spans="1:13" ht="14.4" customHeight="1" x14ac:dyDescent="0.3">
      <c r="A184" s="737" t="s">
        <v>2883</v>
      </c>
      <c r="B184" s="739" t="s">
        <v>2754</v>
      </c>
      <c r="C184" s="739" t="s">
        <v>2994</v>
      </c>
      <c r="D184" s="739" t="s">
        <v>2757</v>
      </c>
      <c r="E184" s="739" t="s">
        <v>2995</v>
      </c>
      <c r="F184" s="755"/>
      <c r="G184" s="755"/>
      <c r="H184" s="744"/>
      <c r="I184" s="755">
        <v>2</v>
      </c>
      <c r="J184" s="755">
        <v>0</v>
      </c>
      <c r="K184" s="744"/>
      <c r="L184" s="755">
        <v>2</v>
      </c>
      <c r="M184" s="756">
        <v>0</v>
      </c>
    </row>
    <row r="185" spans="1:13" ht="14.4" customHeight="1" x14ac:dyDescent="0.3">
      <c r="A185" s="737" t="s">
        <v>2883</v>
      </c>
      <c r="B185" s="739" t="s">
        <v>2754</v>
      </c>
      <c r="C185" s="739" t="s">
        <v>3248</v>
      </c>
      <c r="D185" s="739" t="s">
        <v>3249</v>
      </c>
      <c r="E185" s="739" t="s">
        <v>3250</v>
      </c>
      <c r="F185" s="755">
        <v>1</v>
      </c>
      <c r="G185" s="755">
        <v>79.03</v>
      </c>
      <c r="H185" s="744">
        <v>1</v>
      </c>
      <c r="I185" s="755"/>
      <c r="J185" s="755"/>
      <c r="K185" s="744">
        <v>0</v>
      </c>
      <c r="L185" s="755">
        <v>1</v>
      </c>
      <c r="M185" s="756">
        <v>79.03</v>
      </c>
    </row>
    <row r="186" spans="1:13" ht="14.4" customHeight="1" x14ac:dyDescent="0.3">
      <c r="A186" s="737" t="s">
        <v>2883</v>
      </c>
      <c r="B186" s="739" t="s">
        <v>2810</v>
      </c>
      <c r="C186" s="739" t="s">
        <v>1944</v>
      </c>
      <c r="D186" s="739" t="s">
        <v>1941</v>
      </c>
      <c r="E186" s="739" t="s">
        <v>2816</v>
      </c>
      <c r="F186" s="755"/>
      <c r="G186" s="755"/>
      <c r="H186" s="744">
        <v>0</v>
      </c>
      <c r="I186" s="755">
        <v>2</v>
      </c>
      <c r="J186" s="755">
        <v>187.92</v>
      </c>
      <c r="K186" s="744">
        <v>1</v>
      </c>
      <c r="L186" s="755">
        <v>2</v>
      </c>
      <c r="M186" s="756">
        <v>187.92</v>
      </c>
    </row>
    <row r="187" spans="1:13" ht="14.4" customHeight="1" x14ac:dyDescent="0.3">
      <c r="A187" s="737" t="s">
        <v>2883</v>
      </c>
      <c r="B187" s="739" t="s">
        <v>2818</v>
      </c>
      <c r="C187" s="739" t="s">
        <v>3237</v>
      </c>
      <c r="D187" s="739" t="s">
        <v>3238</v>
      </c>
      <c r="E187" s="739" t="s">
        <v>3239</v>
      </c>
      <c r="F187" s="755"/>
      <c r="G187" s="755"/>
      <c r="H187" s="744">
        <v>0</v>
      </c>
      <c r="I187" s="755">
        <v>2</v>
      </c>
      <c r="J187" s="755">
        <v>439.56</v>
      </c>
      <c r="K187" s="744">
        <v>1</v>
      </c>
      <c r="L187" s="755">
        <v>2</v>
      </c>
      <c r="M187" s="756">
        <v>439.56</v>
      </c>
    </row>
    <row r="188" spans="1:13" ht="14.4" customHeight="1" x14ac:dyDescent="0.3">
      <c r="A188" s="737" t="s">
        <v>2883</v>
      </c>
      <c r="B188" s="739" t="s">
        <v>2818</v>
      </c>
      <c r="C188" s="739" t="s">
        <v>2085</v>
      </c>
      <c r="D188" s="739" t="s">
        <v>2819</v>
      </c>
      <c r="E188" s="739" t="s">
        <v>2820</v>
      </c>
      <c r="F188" s="755"/>
      <c r="G188" s="755"/>
      <c r="H188" s="744">
        <v>0</v>
      </c>
      <c r="I188" s="755">
        <v>1</v>
      </c>
      <c r="J188" s="755">
        <v>109.89</v>
      </c>
      <c r="K188" s="744">
        <v>1</v>
      </c>
      <c r="L188" s="755">
        <v>1</v>
      </c>
      <c r="M188" s="756">
        <v>109.89</v>
      </c>
    </row>
    <row r="189" spans="1:13" ht="14.4" customHeight="1" x14ac:dyDescent="0.3">
      <c r="A189" s="737" t="s">
        <v>2883</v>
      </c>
      <c r="B189" s="739" t="s">
        <v>2822</v>
      </c>
      <c r="C189" s="739" t="s">
        <v>1972</v>
      </c>
      <c r="D189" s="739" t="s">
        <v>1977</v>
      </c>
      <c r="E189" s="739" t="s">
        <v>2825</v>
      </c>
      <c r="F189" s="755"/>
      <c r="G189" s="755"/>
      <c r="H189" s="744">
        <v>0</v>
      </c>
      <c r="I189" s="755">
        <v>1</v>
      </c>
      <c r="J189" s="755">
        <v>424.24</v>
      </c>
      <c r="K189" s="744">
        <v>1</v>
      </c>
      <c r="L189" s="755">
        <v>1</v>
      </c>
      <c r="M189" s="756">
        <v>424.24</v>
      </c>
    </row>
    <row r="190" spans="1:13" ht="14.4" customHeight="1" x14ac:dyDescent="0.3">
      <c r="A190" s="737" t="s">
        <v>2883</v>
      </c>
      <c r="B190" s="739" t="s">
        <v>2828</v>
      </c>
      <c r="C190" s="739" t="s">
        <v>1980</v>
      </c>
      <c r="D190" s="739" t="s">
        <v>2831</v>
      </c>
      <c r="E190" s="739" t="s">
        <v>2832</v>
      </c>
      <c r="F190" s="755"/>
      <c r="G190" s="755"/>
      <c r="H190" s="744">
        <v>0</v>
      </c>
      <c r="I190" s="755">
        <v>1</v>
      </c>
      <c r="J190" s="755">
        <v>4.7</v>
      </c>
      <c r="K190" s="744">
        <v>1</v>
      </c>
      <c r="L190" s="755">
        <v>1</v>
      </c>
      <c r="M190" s="756">
        <v>4.7</v>
      </c>
    </row>
    <row r="191" spans="1:13" ht="14.4" customHeight="1" x14ac:dyDescent="0.3">
      <c r="A191" s="737" t="s">
        <v>2883</v>
      </c>
      <c r="B191" s="739" t="s">
        <v>2837</v>
      </c>
      <c r="C191" s="739" t="s">
        <v>2165</v>
      </c>
      <c r="D191" s="739" t="s">
        <v>2166</v>
      </c>
      <c r="E191" s="739" t="s">
        <v>1036</v>
      </c>
      <c r="F191" s="755"/>
      <c r="G191" s="755"/>
      <c r="H191" s="744">
        <v>0</v>
      </c>
      <c r="I191" s="755">
        <v>3</v>
      </c>
      <c r="J191" s="755">
        <v>396</v>
      </c>
      <c r="K191" s="744">
        <v>1</v>
      </c>
      <c r="L191" s="755">
        <v>3</v>
      </c>
      <c r="M191" s="756">
        <v>396</v>
      </c>
    </row>
    <row r="192" spans="1:13" ht="14.4" customHeight="1" x14ac:dyDescent="0.3">
      <c r="A192" s="737" t="s">
        <v>2883</v>
      </c>
      <c r="B192" s="739" t="s">
        <v>2838</v>
      </c>
      <c r="C192" s="739" t="s">
        <v>3288</v>
      </c>
      <c r="D192" s="739" t="s">
        <v>3289</v>
      </c>
      <c r="E192" s="739" t="s">
        <v>1352</v>
      </c>
      <c r="F192" s="755"/>
      <c r="G192" s="755"/>
      <c r="H192" s="744">
        <v>0</v>
      </c>
      <c r="I192" s="755">
        <v>1</v>
      </c>
      <c r="J192" s="755">
        <v>132</v>
      </c>
      <c r="K192" s="744">
        <v>1</v>
      </c>
      <c r="L192" s="755">
        <v>1</v>
      </c>
      <c r="M192" s="756">
        <v>132</v>
      </c>
    </row>
    <row r="193" spans="1:13" ht="14.4" customHeight="1" x14ac:dyDescent="0.3">
      <c r="A193" s="737" t="s">
        <v>2883</v>
      </c>
      <c r="B193" s="739" t="s">
        <v>2838</v>
      </c>
      <c r="C193" s="739" t="s">
        <v>2274</v>
      </c>
      <c r="D193" s="739" t="s">
        <v>2275</v>
      </c>
      <c r="E193" s="739" t="s">
        <v>1718</v>
      </c>
      <c r="F193" s="755"/>
      <c r="G193" s="755"/>
      <c r="H193" s="744">
        <v>0</v>
      </c>
      <c r="I193" s="755">
        <v>1</v>
      </c>
      <c r="J193" s="755">
        <v>324.38</v>
      </c>
      <c r="K193" s="744">
        <v>1</v>
      </c>
      <c r="L193" s="755">
        <v>1</v>
      </c>
      <c r="M193" s="756">
        <v>324.38</v>
      </c>
    </row>
    <row r="194" spans="1:13" ht="14.4" customHeight="1" x14ac:dyDescent="0.3">
      <c r="A194" s="737" t="s">
        <v>2883</v>
      </c>
      <c r="B194" s="739" t="s">
        <v>2843</v>
      </c>
      <c r="C194" s="739" t="s">
        <v>2115</v>
      </c>
      <c r="D194" s="739" t="s">
        <v>2116</v>
      </c>
      <c r="E194" s="739" t="s">
        <v>892</v>
      </c>
      <c r="F194" s="755"/>
      <c r="G194" s="755"/>
      <c r="H194" s="744">
        <v>0</v>
      </c>
      <c r="I194" s="755">
        <v>1</v>
      </c>
      <c r="J194" s="755">
        <v>132</v>
      </c>
      <c r="K194" s="744">
        <v>1</v>
      </c>
      <c r="L194" s="755">
        <v>1</v>
      </c>
      <c r="M194" s="756">
        <v>132</v>
      </c>
    </row>
    <row r="195" spans="1:13" ht="14.4" customHeight="1" x14ac:dyDescent="0.3">
      <c r="A195" s="737" t="s">
        <v>2883</v>
      </c>
      <c r="B195" s="739" t="s">
        <v>2844</v>
      </c>
      <c r="C195" s="739" t="s">
        <v>2175</v>
      </c>
      <c r="D195" s="739" t="s">
        <v>2176</v>
      </c>
      <c r="E195" s="739" t="s">
        <v>2177</v>
      </c>
      <c r="F195" s="755"/>
      <c r="G195" s="755"/>
      <c r="H195" s="744">
        <v>0</v>
      </c>
      <c r="I195" s="755">
        <v>1</v>
      </c>
      <c r="J195" s="755">
        <v>133.38999999999999</v>
      </c>
      <c r="K195" s="744">
        <v>1</v>
      </c>
      <c r="L195" s="755">
        <v>1</v>
      </c>
      <c r="M195" s="756">
        <v>133.38999999999999</v>
      </c>
    </row>
    <row r="196" spans="1:13" ht="14.4" customHeight="1" x14ac:dyDescent="0.3">
      <c r="A196" s="737" t="s">
        <v>2883</v>
      </c>
      <c r="B196" s="739" t="s">
        <v>2845</v>
      </c>
      <c r="C196" s="739" t="s">
        <v>1851</v>
      </c>
      <c r="D196" s="739" t="s">
        <v>1852</v>
      </c>
      <c r="E196" s="739" t="s">
        <v>3076</v>
      </c>
      <c r="F196" s="755"/>
      <c r="G196" s="755"/>
      <c r="H196" s="744"/>
      <c r="I196" s="755">
        <v>1</v>
      </c>
      <c r="J196" s="755">
        <v>0</v>
      </c>
      <c r="K196" s="744"/>
      <c r="L196" s="755">
        <v>1</v>
      </c>
      <c r="M196" s="756">
        <v>0</v>
      </c>
    </row>
    <row r="197" spans="1:13" ht="14.4" customHeight="1" x14ac:dyDescent="0.3">
      <c r="A197" s="737" t="s">
        <v>2883</v>
      </c>
      <c r="B197" s="739" t="s">
        <v>2856</v>
      </c>
      <c r="C197" s="739" t="s">
        <v>2327</v>
      </c>
      <c r="D197" s="739" t="s">
        <v>2328</v>
      </c>
      <c r="E197" s="739" t="s">
        <v>2318</v>
      </c>
      <c r="F197" s="755"/>
      <c r="G197" s="755"/>
      <c r="H197" s="744">
        <v>0</v>
      </c>
      <c r="I197" s="755">
        <v>50</v>
      </c>
      <c r="J197" s="755">
        <v>7294.5</v>
      </c>
      <c r="K197" s="744">
        <v>1</v>
      </c>
      <c r="L197" s="755">
        <v>50</v>
      </c>
      <c r="M197" s="756">
        <v>7294.5</v>
      </c>
    </row>
    <row r="198" spans="1:13" ht="14.4" customHeight="1" x14ac:dyDescent="0.3">
      <c r="A198" s="737" t="s">
        <v>2883</v>
      </c>
      <c r="B198" s="739" t="s">
        <v>2856</v>
      </c>
      <c r="C198" s="739" t="s">
        <v>2283</v>
      </c>
      <c r="D198" s="739" t="s">
        <v>2860</v>
      </c>
      <c r="E198" s="739" t="s">
        <v>2285</v>
      </c>
      <c r="F198" s="755">
        <v>60</v>
      </c>
      <c r="G198" s="755">
        <v>4945.8</v>
      </c>
      <c r="H198" s="744">
        <v>1</v>
      </c>
      <c r="I198" s="755"/>
      <c r="J198" s="755"/>
      <c r="K198" s="744">
        <v>0</v>
      </c>
      <c r="L198" s="755">
        <v>60</v>
      </c>
      <c r="M198" s="756">
        <v>4945.8</v>
      </c>
    </row>
    <row r="199" spans="1:13" ht="14.4" customHeight="1" x14ac:dyDescent="0.3">
      <c r="A199" s="737" t="s">
        <v>2883</v>
      </c>
      <c r="B199" s="739" t="s">
        <v>2680</v>
      </c>
      <c r="C199" s="739" t="s">
        <v>1958</v>
      </c>
      <c r="D199" s="739" t="s">
        <v>1959</v>
      </c>
      <c r="E199" s="739" t="s">
        <v>1960</v>
      </c>
      <c r="F199" s="755"/>
      <c r="G199" s="755"/>
      <c r="H199" s="744">
        <v>0</v>
      </c>
      <c r="I199" s="755">
        <v>2</v>
      </c>
      <c r="J199" s="755">
        <v>107.14</v>
      </c>
      <c r="K199" s="744">
        <v>1</v>
      </c>
      <c r="L199" s="755">
        <v>2</v>
      </c>
      <c r="M199" s="756">
        <v>107.14</v>
      </c>
    </row>
    <row r="200" spans="1:13" ht="14.4" customHeight="1" x14ac:dyDescent="0.3">
      <c r="A200" s="737" t="s">
        <v>2884</v>
      </c>
      <c r="B200" s="739" t="s">
        <v>2676</v>
      </c>
      <c r="C200" s="739" t="s">
        <v>2897</v>
      </c>
      <c r="D200" s="739" t="s">
        <v>556</v>
      </c>
      <c r="E200" s="739" t="s">
        <v>557</v>
      </c>
      <c r="F200" s="755"/>
      <c r="G200" s="755"/>
      <c r="H200" s="744">
        <v>0</v>
      </c>
      <c r="I200" s="755">
        <v>6</v>
      </c>
      <c r="J200" s="755">
        <v>172.85999999999999</v>
      </c>
      <c r="K200" s="744">
        <v>1</v>
      </c>
      <c r="L200" s="755">
        <v>6</v>
      </c>
      <c r="M200" s="756">
        <v>172.85999999999999</v>
      </c>
    </row>
    <row r="201" spans="1:13" ht="14.4" customHeight="1" x14ac:dyDescent="0.3">
      <c r="A201" s="737" t="s">
        <v>2884</v>
      </c>
      <c r="B201" s="739" t="s">
        <v>2696</v>
      </c>
      <c r="C201" s="739" t="s">
        <v>2097</v>
      </c>
      <c r="D201" s="739" t="s">
        <v>2698</v>
      </c>
      <c r="E201" s="739" t="s">
        <v>2699</v>
      </c>
      <c r="F201" s="755"/>
      <c r="G201" s="755"/>
      <c r="H201" s="744">
        <v>0</v>
      </c>
      <c r="I201" s="755">
        <v>1</v>
      </c>
      <c r="J201" s="755">
        <v>120.61</v>
      </c>
      <c r="K201" s="744">
        <v>1</v>
      </c>
      <c r="L201" s="755">
        <v>1</v>
      </c>
      <c r="M201" s="756">
        <v>120.61</v>
      </c>
    </row>
    <row r="202" spans="1:13" ht="14.4" customHeight="1" x14ac:dyDescent="0.3">
      <c r="A202" s="737" t="s">
        <v>2884</v>
      </c>
      <c r="B202" s="739" t="s">
        <v>2701</v>
      </c>
      <c r="C202" s="739" t="s">
        <v>3031</v>
      </c>
      <c r="D202" s="739" t="s">
        <v>1882</v>
      </c>
      <c r="E202" s="739" t="s">
        <v>2706</v>
      </c>
      <c r="F202" s="755"/>
      <c r="G202" s="755"/>
      <c r="H202" s="744">
        <v>0</v>
      </c>
      <c r="I202" s="755">
        <v>4</v>
      </c>
      <c r="J202" s="755">
        <v>2173.56</v>
      </c>
      <c r="K202" s="744">
        <v>1</v>
      </c>
      <c r="L202" s="755">
        <v>4</v>
      </c>
      <c r="M202" s="756">
        <v>2173.56</v>
      </c>
    </row>
    <row r="203" spans="1:13" ht="14.4" customHeight="1" x14ac:dyDescent="0.3">
      <c r="A203" s="737" t="s">
        <v>2884</v>
      </c>
      <c r="B203" s="739" t="s">
        <v>2701</v>
      </c>
      <c r="C203" s="739" t="s">
        <v>3346</v>
      </c>
      <c r="D203" s="739" t="s">
        <v>1951</v>
      </c>
      <c r="E203" s="739" t="s">
        <v>2703</v>
      </c>
      <c r="F203" s="755"/>
      <c r="G203" s="755"/>
      <c r="H203" s="744">
        <v>0</v>
      </c>
      <c r="I203" s="755">
        <v>2</v>
      </c>
      <c r="J203" s="755">
        <v>2771.24</v>
      </c>
      <c r="K203" s="744">
        <v>1</v>
      </c>
      <c r="L203" s="755">
        <v>2</v>
      </c>
      <c r="M203" s="756">
        <v>2771.24</v>
      </c>
    </row>
    <row r="204" spans="1:13" ht="14.4" customHeight="1" x14ac:dyDescent="0.3">
      <c r="A204" s="737" t="s">
        <v>2884</v>
      </c>
      <c r="B204" s="739" t="s">
        <v>2709</v>
      </c>
      <c r="C204" s="739" t="s">
        <v>2225</v>
      </c>
      <c r="D204" s="739" t="s">
        <v>2226</v>
      </c>
      <c r="E204" s="739" t="s">
        <v>2227</v>
      </c>
      <c r="F204" s="755"/>
      <c r="G204" s="755"/>
      <c r="H204" s="744">
        <v>0</v>
      </c>
      <c r="I204" s="755">
        <v>3</v>
      </c>
      <c r="J204" s="755">
        <v>280.29000000000002</v>
      </c>
      <c r="K204" s="744">
        <v>1</v>
      </c>
      <c r="L204" s="755">
        <v>3</v>
      </c>
      <c r="M204" s="756">
        <v>280.29000000000002</v>
      </c>
    </row>
    <row r="205" spans="1:13" ht="14.4" customHeight="1" x14ac:dyDescent="0.3">
      <c r="A205" s="737" t="s">
        <v>2884</v>
      </c>
      <c r="B205" s="739" t="s">
        <v>2715</v>
      </c>
      <c r="C205" s="739" t="s">
        <v>2052</v>
      </c>
      <c r="D205" s="739" t="s">
        <v>2716</v>
      </c>
      <c r="E205" s="739" t="s">
        <v>2717</v>
      </c>
      <c r="F205" s="755"/>
      <c r="G205" s="755"/>
      <c r="H205" s="744">
        <v>0</v>
      </c>
      <c r="I205" s="755">
        <v>1</v>
      </c>
      <c r="J205" s="755">
        <v>105.46</v>
      </c>
      <c r="K205" s="744">
        <v>1</v>
      </c>
      <c r="L205" s="755">
        <v>1</v>
      </c>
      <c r="M205" s="756">
        <v>105.46</v>
      </c>
    </row>
    <row r="206" spans="1:13" ht="14.4" customHeight="1" x14ac:dyDescent="0.3">
      <c r="A206" s="737" t="s">
        <v>2884</v>
      </c>
      <c r="B206" s="739" t="s">
        <v>2721</v>
      </c>
      <c r="C206" s="739" t="s">
        <v>1905</v>
      </c>
      <c r="D206" s="739" t="s">
        <v>1906</v>
      </c>
      <c r="E206" s="739" t="s">
        <v>1377</v>
      </c>
      <c r="F206" s="755"/>
      <c r="G206" s="755"/>
      <c r="H206" s="744">
        <v>0</v>
      </c>
      <c r="I206" s="755">
        <v>1</v>
      </c>
      <c r="J206" s="755">
        <v>35.11</v>
      </c>
      <c r="K206" s="744">
        <v>1</v>
      </c>
      <c r="L206" s="755">
        <v>1</v>
      </c>
      <c r="M206" s="756">
        <v>35.11</v>
      </c>
    </row>
    <row r="207" spans="1:13" ht="14.4" customHeight="1" x14ac:dyDescent="0.3">
      <c r="A207" s="737" t="s">
        <v>2884</v>
      </c>
      <c r="B207" s="739" t="s">
        <v>2721</v>
      </c>
      <c r="C207" s="739" t="s">
        <v>1908</v>
      </c>
      <c r="D207" s="739" t="s">
        <v>1909</v>
      </c>
      <c r="E207" s="739" t="s">
        <v>892</v>
      </c>
      <c r="F207" s="755"/>
      <c r="G207" s="755"/>
      <c r="H207" s="744">
        <v>0</v>
      </c>
      <c r="I207" s="755">
        <v>3</v>
      </c>
      <c r="J207" s="755">
        <v>210.69</v>
      </c>
      <c r="K207" s="744">
        <v>1</v>
      </c>
      <c r="L207" s="755">
        <v>3</v>
      </c>
      <c r="M207" s="756">
        <v>210.69</v>
      </c>
    </row>
    <row r="208" spans="1:13" ht="14.4" customHeight="1" x14ac:dyDescent="0.3">
      <c r="A208" s="737" t="s">
        <v>2884</v>
      </c>
      <c r="B208" s="739" t="s">
        <v>2726</v>
      </c>
      <c r="C208" s="739" t="s">
        <v>2188</v>
      </c>
      <c r="D208" s="739" t="s">
        <v>2189</v>
      </c>
      <c r="E208" s="739" t="s">
        <v>1860</v>
      </c>
      <c r="F208" s="755"/>
      <c r="G208" s="755"/>
      <c r="H208" s="744">
        <v>0</v>
      </c>
      <c r="I208" s="755">
        <v>4</v>
      </c>
      <c r="J208" s="755">
        <v>62.2</v>
      </c>
      <c r="K208" s="744">
        <v>1</v>
      </c>
      <c r="L208" s="755">
        <v>4</v>
      </c>
      <c r="M208" s="756">
        <v>62.2</v>
      </c>
    </row>
    <row r="209" spans="1:13" ht="14.4" customHeight="1" x14ac:dyDescent="0.3">
      <c r="A209" s="737" t="s">
        <v>2884</v>
      </c>
      <c r="B209" s="739" t="s">
        <v>2726</v>
      </c>
      <c r="C209" s="739" t="s">
        <v>2118</v>
      </c>
      <c r="D209" s="739" t="s">
        <v>2119</v>
      </c>
      <c r="E209" s="739" t="s">
        <v>1606</v>
      </c>
      <c r="F209" s="755"/>
      <c r="G209" s="755"/>
      <c r="H209" s="744">
        <v>0</v>
      </c>
      <c r="I209" s="755">
        <v>6</v>
      </c>
      <c r="J209" s="755">
        <v>186.54</v>
      </c>
      <c r="K209" s="744">
        <v>1</v>
      </c>
      <c r="L209" s="755">
        <v>6</v>
      </c>
      <c r="M209" s="756">
        <v>186.54</v>
      </c>
    </row>
    <row r="210" spans="1:13" ht="14.4" customHeight="1" x14ac:dyDescent="0.3">
      <c r="A210" s="737" t="s">
        <v>2884</v>
      </c>
      <c r="B210" s="739" t="s">
        <v>2726</v>
      </c>
      <c r="C210" s="739" t="s">
        <v>3699</v>
      </c>
      <c r="D210" s="739" t="s">
        <v>2119</v>
      </c>
      <c r="E210" s="739" t="s">
        <v>3700</v>
      </c>
      <c r="F210" s="755"/>
      <c r="G210" s="755"/>
      <c r="H210" s="744">
        <v>0</v>
      </c>
      <c r="I210" s="755">
        <v>1</v>
      </c>
      <c r="J210" s="755">
        <v>103.64</v>
      </c>
      <c r="K210" s="744">
        <v>1</v>
      </c>
      <c r="L210" s="755">
        <v>1</v>
      </c>
      <c r="M210" s="756">
        <v>103.64</v>
      </c>
    </row>
    <row r="211" spans="1:13" ht="14.4" customHeight="1" x14ac:dyDescent="0.3">
      <c r="A211" s="737" t="s">
        <v>2884</v>
      </c>
      <c r="B211" s="739" t="s">
        <v>2728</v>
      </c>
      <c r="C211" s="739" t="s">
        <v>2011</v>
      </c>
      <c r="D211" s="739" t="s">
        <v>2012</v>
      </c>
      <c r="E211" s="739" t="s">
        <v>1377</v>
      </c>
      <c r="F211" s="755"/>
      <c r="G211" s="755"/>
      <c r="H211" s="744">
        <v>0</v>
      </c>
      <c r="I211" s="755">
        <v>6</v>
      </c>
      <c r="J211" s="755">
        <v>289.62</v>
      </c>
      <c r="K211" s="744">
        <v>1</v>
      </c>
      <c r="L211" s="755">
        <v>6</v>
      </c>
      <c r="M211" s="756">
        <v>289.62</v>
      </c>
    </row>
    <row r="212" spans="1:13" ht="14.4" customHeight="1" x14ac:dyDescent="0.3">
      <c r="A212" s="737" t="s">
        <v>2884</v>
      </c>
      <c r="B212" s="739" t="s">
        <v>2733</v>
      </c>
      <c r="C212" s="739" t="s">
        <v>2020</v>
      </c>
      <c r="D212" s="739" t="s">
        <v>2734</v>
      </c>
      <c r="E212" s="739" t="s">
        <v>1232</v>
      </c>
      <c r="F212" s="755"/>
      <c r="G212" s="755"/>
      <c r="H212" s="744">
        <v>0</v>
      </c>
      <c r="I212" s="755">
        <v>6</v>
      </c>
      <c r="J212" s="755">
        <v>524.46</v>
      </c>
      <c r="K212" s="744">
        <v>1</v>
      </c>
      <c r="L212" s="755">
        <v>6</v>
      </c>
      <c r="M212" s="756">
        <v>524.46</v>
      </c>
    </row>
    <row r="213" spans="1:13" ht="14.4" customHeight="1" x14ac:dyDescent="0.3">
      <c r="A213" s="737" t="s">
        <v>2884</v>
      </c>
      <c r="B213" s="739" t="s">
        <v>2737</v>
      </c>
      <c r="C213" s="739" t="s">
        <v>3705</v>
      </c>
      <c r="D213" s="739" t="s">
        <v>3706</v>
      </c>
      <c r="E213" s="739" t="s">
        <v>972</v>
      </c>
      <c r="F213" s="755"/>
      <c r="G213" s="755"/>
      <c r="H213" s="744">
        <v>0</v>
      </c>
      <c r="I213" s="755">
        <v>3</v>
      </c>
      <c r="J213" s="755">
        <v>545.81999999999994</v>
      </c>
      <c r="K213" s="744">
        <v>1</v>
      </c>
      <c r="L213" s="755">
        <v>3</v>
      </c>
      <c r="M213" s="756">
        <v>545.81999999999994</v>
      </c>
    </row>
    <row r="214" spans="1:13" ht="14.4" customHeight="1" x14ac:dyDescent="0.3">
      <c r="A214" s="737" t="s">
        <v>2884</v>
      </c>
      <c r="B214" s="739" t="s">
        <v>2738</v>
      </c>
      <c r="C214" s="739" t="s">
        <v>2997</v>
      </c>
      <c r="D214" s="739" t="s">
        <v>2009</v>
      </c>
      <c r="E214" s="739" t="s">
        <v>2998</v>
      </c>
      <c r="F214" s="755"/>
      <c r="G214" s="755"/>
      <c r="H214" s="744">
        <v>0</v>
      </c>
      <c r="I214" s="755">
        <v>1</v>
      </c>
      <c r="J214" s="755">
        <v>54.98</v>
      </c>
      <c r="K214" s="744">
        <v>1</v>
      </c>
      <c r="L214" s="755">
        <v>1</v>
      </c>
      <c r="M214" s="756">
        <v>54.98</v>
      </c>
    </row>
    <row r="215" spans="1:13" ht="14.4" customHeight="1" x14ac:dyDescent="0.3">
      <c r="A215" s="737" t="s">
        <v>2884</v>
      </c>
      <c r="B215" s="739" t="s">
        <v>3779</v>
      </c>
      <c r="C215" s="739" t="s">
        <v>3000</v>
      </c>
      <c r="D215" s="739" t="s">
        <v>3001</v>
      </c>
      <c r="E215" s="739" t="s">
        <v>1232</v>
      </c>
      <c r="F215" s="755"/>
      <c r="G215" s="755"/>
      <c r="H215" s="744">
        <v>0</v>
      </c>
      <c r="I215" s="755">
        <v>2</v>
      </c>
      <c r="J215" s="755">
        <v>97.12</v>
      </c>
      <c r="K215" s="744">
        <v>1</v>
      </c>
      <c r="L215" s="755">
        <v>2</v>
      </c>
      <c r="M215" s="756">
        <v>97.12</v>
      </c>
    </row>
    <row r="216" spans="1:13" ht="14.4" customHeight="1" x14ac:dyDescent="0.3">
      <c r="A216" s="737" t="s">
        <v>2884</v>
      </c>
      <c r="B216" s="739" t="s">
        <v>2742</v>
      </c>
      <c r="C216" s="739" t="s">
        <v>3348</v>
      </c>
      <c r="D216" s="739" t="s">
        <v>3349</v>
      </c>
      <c r="E216" s="739" t="s">
        <v>892</v>
      </c>
      <c r="F216" s="755"/>
      <c r="G216" s="755"/>
      <c r="H216" s="744">
        <v>0</v>
      </c>
      <c r="I216" s="755">
        <v>1</v>
      </c>
      <c r="J216" s="755">
        <v>29.43</v>
      </c>
      <c r="K216" s="744">
        <v>1</v>
      </c>
      <c r="L216" s="755">
        <v>1</v>
      </c>
      <c r="M216" s="756">
        <v>29.43</v>
      </c>
    </row>
    <row r="217" spans="1:13" ht="14.4" customHeight="1" x14ac:dyDescent="0.3">
      <c r="A217" s="737" t="s">
        <v>2884</v>
      </c>
      <c r="B217" s="739" t="s">
        <v>2743</v>
      </c>
      <c r="C217" s="739" t="s">
        <v>3206</v>
      </c>
      <c r="D217" s="739" t="s">
        <v>3094</v>
      </c>
      <c r="E217" s="739" t="s">
        <v>1036</v>
      </c>
      <c r="F217" s="755"/>
      <c r="G217" s="755"/>
      <c r="H217" s="744">
        <v>0</v>
      </c>
      <c r="I217" s="755">
        <v>3</v>
      </c>
      <c r="J217" s="755">
        <v>353.19</v>
      </c>
      <c r="K217" s="744">
        <v>1</v>
      </c>
      <c r="L217" s="755">
        <v>3</v>
      </c>
      <c r="M217" s="756">
        <v>353.19</v>
      </c>
    </row>
    <row r="218" spans="1:13" ht="14.4" customHeight="1" x14ac:dyDescent="0.3">
      <c r="A218" s="737" t="s">
        <v>2884</v>
      </c>
      <c r="B218" s="739" t="s">
        <v>2743</v>
      </c>
      <c r="C218" s="739" t="s">
        <v>1987</v>
      </c>
      <c r="D218" s="739" t="s">
        <v>2744</v>
      </c>
      <c r="E218" s="739" t="s">
        <v>892</v>
      </c>
      <c r="F218" s="755"/>
      <c r="G218" s="755"/>
      <c r="H218" s="744">
        <v>0</v>
      </c>
      <c r="I218" s="755">
        <v>3</v>
      </c>
      <c r="J218" s="755">
        <v>176.57999999999998</v>
      </c>
      <c r="K218" s="744">
        <v>1</v>
      </c>
      <c r="L218" s="755">
        <v>3</v>
      </c>
      <c r="M218" s="756">
        <v>176.57999999999998</v>
      </c>
    </row>
    <row r="219" spans="1:13" ht="14.4" customHeight="1" x14ac:dyDescent="0.3">
      <c r="A219" s="737" t="s">
        <v>2884</v>
      </c>
      <c r="B219" s="739" t="s">
        <v>2743</v>
      </c>
      <c r="C219" s="739" t="s">
        <v>3643</v>
      </c>
      <c r="D219" s="739" t="s">
        <v>2744</v>
      </c>
      <c r="E219" s="739" t="s">
        <v>1704</v>
      </c>
      <c r="F219" s="755"/>
      <c r="G219" s="755"/>
      <c r="H219" s="744">
        <v>0</v>
      </c>
      <c r="I219" s="755">
        <v>1</v>
      </c>
      <c r="J219" s="755">
        <v>196.21</v>
      </c>
      <c r="K219" s="744">
        <v>1</v>
      </c>
      <c r="L219" s="755">
        <v>1</v>
      </c>
      <c r="M219" s="756">
        <v>196.21</v>
      </c>
    </row>
    <row r="220" spans="1:13" ht="14.4" customHeight="1" x14ac:dyDescent="0.3">
      <c r="A220" s="737" t="s">
        <v>2884</v>
      </c>
      <c r="B220" s="739" t="s">
        <v>2743</v>
      </c>
      <c r="C220" s="739" t="s">
        <v>1990</v>
      </c>
      <c r="D220" s="739" t="s">
        <v>1995</v>
      </c>
      <c r="E220" s="739" t="s">
        <v>1036</v>
      </c>
      <c r="F220" s="755"/>
      <c r="G220" s="755"/>
      <c r="H220" s="744">
        <v>0</v>
      </c>
      <c r="I220" s="755">
        <v>3</v>
      </c>
      <c r="J220" s="755">
        <v>353.19</v>
      </c>
      <c r="K220" s="744">
        <v>1</v>
      </c>
      <c r="L220" s="755">
        <v>3</v>
      </c>
      <c r="M220" s="756">
        <v>353.19</v>
      </c>
    </row>
    <row r="221" spans="1:13" ht="14.4" customHeight="1" x14ac:dyDescent="0.3">
      <c r="A221" s="737" t="s">
        <v>2884</v>
      </c>
      <c r="B221" s="739" t="s">
        <v>2748</v>
      </c>
      <c r="C221" s="739" t="s">
        <v>2029</v>
      </c>
      <c r="D221" s="739" t="s">
        <v>2030</v>
      </c>
      <c r="E221" s="739" t="s">
        <v>1036</v>
      </c>
      <c r="F221" s="755"/>
      <c r="G221" s="755"/>
      <c r="H221" s="744">
        <v>0</v>
      </c>
      <c r="I221" s="755">
        <v>3</v>
      </c>
      <c r="J221" s="755">
        <v>543.39</v>
      </c>
      <c r="K221" s="744">
        <v>1</v>
      </c>
      <c r="L221" s="755">
        <v>3</v>
      </c>
      <c r="M221" s="756">
        <v>543.39</v>
      </c>
    </row>
    <row r="222" spans="1:13" ht="14.4" customHeight="1" x14ac:dyDescent="0.3">
      <c r="A222" s="737" t="s">
        <v>2884</v>
      </c>
      <c r="B222" s="739" t="s">
        <v>2749</v>
      </c>
      <c r="C222" s="739" t="s">
        <v>1936</v>
      </c>
      <c r="D222" s="739" t="s">
        <v>1937</v>
      </c>
      <c r="E222" s="739" t="s">
        <v>1938</v>
      </c>
      <c r="F222" s="755"/>
      <c r="G222" s="755"/>
      <c r="H222" s="744">
        <v>0</v>
      </c>
      <c r="I222" s="755">
        <v>3</v>
      </c>
      <c r="J222" s="755">
        <v>556.02</v>
      </c>
      <c r="K222" s="744">
        <v>1</v>
      </c>
      <c r="L222" s="755">
        <v>3</v>
      </c>
      <c r="M222" s="756">
        <v>556.02</v>
      </c>
    </row>
    <row r="223" spans="1:13" ht="14.4" customHeight="1" x14ac:dyDescent="0.3">
      <c r="A223" s="737" t="s">
        <v>2884</v>
      </c>
      <c r="B223" s="739" t="s">
        <v>2754</v>
      </c>
      <c r="C223" s="739" t="s">
        <v>3245</v>
      </c>
      <c r="D223" s="739" t="s">
        <v>3246</v>
      </c>
      <c r="E223" s="739" t="s">
        <v>3247</v>
      </c>
      <c r="F223" s="755"/>
      <c r="G223" s="755"/>
      <c r="H223" s="744">
        <v>0</v>
      </c>
      <c r="I223" s="755">
        <v>1</v>
      </c>
      <c r="J223" s="755">
        <v>79.03</v>
      </c>
      <c r="K223" s="744">
        <v>1</v>
      </c>
      <c r="L223" s="755">
        <v>1</v>
      </c>
      <c r="M223" s="756">
        <v>79.03</v>
      </c>
    </row>
    <row r="224" spans="1:13" ht="14.4" customHeight="1" x14ac:dyDescent="0.3">
      <c r="A224" s="737" t="s">
        <v>2884</v>
      </c>
      <c r="B224" s="739" t="s">
        <v>2754</v>
      </c>
      <c r="C224" s="739" t="s">
        <v>2074</v>
      </c>
      <c r="D224" s="739" t="s">
        <v>2757</v>
      </c>
      <c r="E224" s="739" t="s">
        <v>2758</v>
      </c>
      <c r="F224" s="755"/>
      <c r="G224" s="755"/>
      <c r="H224" s="744">
        <v>0</v>
      </c>
      <c r="I224" s="755">
        <v>1</v>
      </c>
      <c r="J224" s="755">
        <v>46.07</v>
      </c>
      <c r="K224" s="744">
        <v>1</v>
      </c>
      <c r="L224" s="755">
        <v>1</v>
      </c>
      <c r="M224" s="756">
        <v>46.07</v>
      </c>
    </row>
    <row r="225" spans="1:13" ht="14.4" customHeight="1" x14ac:dyDescent="0.3">
      <c r="A225" s="737" t="s">
        <v>2884</v>
      </c>
      <c r="B225" s="739" t="s">
        <v>2754</v>
      </c>
      <c r="C225" s="739" t="s">
        <v>2230</v>
      </c>
      <c r="D225" s="739" t="s">
        <v>2231</v>
      </c>
      <c r="E225" s="739" t="s">
        <v>2232</v>
      </c>
      <c r="F225" s="755"/>
      <c r="G225" s="755"/>
      <c r="H225" s="744">
        <v>0</v>
      </c>
      <c r="I225" s="755">
        <v>1</v>
      </c>
      <c r="J225" s="755">
        <v>46.07</v>
      </c>
      <c r="K225" s="744">
        <v>1</v>
      </c>
      <c r="L225" s="755">
        <v>1</v>
      </c>
      <c r="M225" s="756">
        <v>46.07</v>
      </c>
    </row>
    <row r="226" spans="1:13" ht="14.4" customHeight="1" x14ac:dyDescent="0.3">
      <c r="A226" s="737" t="s">
        <v>2884</v>
      </c>
      <c r="B226" s="739" t="s">
        <v>2805</v>
      </c>
      <c r="C226" s="739" t="s">
        <v>1862</v>
      </c>
      <c r="D226" s="739" t="s">
        <v>562</v>
      </c>
      <c r="E226" s="739" t="s">
        <v>563</v>
      </c>
      <c r="F226" s="755"/>
      <c r="G226" s="755"/>
      <c r="H226" s="744">
        <v>0</v>
      </c>
      <c r="I226" s="755">
        <v>4</v>
      </c>
      <c r="J226" s="755">
        <v>146.16</v>
      </c>
      <c r="K226" s="744">
        <v>1</v>
      </c>
      <c r="L226" s="755">
        <v>4</v>
      </c>
      <c r="M226" s="756">
        <v>146.16</v>
      </c>
    </row>
    <row r="227" spans="1:13" ht="14.4" customHeight="1" x14ac:dyDescent="0.3">
      <c r="A227" s="737" t="s">
        <v>2884</v>
      </c>
      <c r="B227" s="739" t="s">
        <v>3782</v>
      </c>
      <c r="C227" s="739" t="s">
        <v>3690</v>
      </c>
      <c r="D227" s="739" t="s">
        <v>3691</v>
      </c>
      <c r="E227" s="739" t="s">
        <v>3692</v>
      </c>
      <c r="F227" s="755"/>
      <c r="G227" s="755"/>
      <c r="H227" s="744"/>
      <c r="I227" s="755">
        <v>3</v>
      </c>
      <c r="J227" s="755">
        <v>0</v>
      </c>
      <c r="K227" s="744"/>
      <c r="L227" s="755">
        <v>3</v>
      </c>
      <c r="M227" s="756">
        <v>0</v>
      </c>
    </row>
    <row r="228" spans="1:13" ht="14.4" customHeight="1" x14ac:dyDescent="0.3">
      <c r="A228" s="737" t="s">
        <v>2884</v>
      </c>
      <c r="B228" s="739" t="s">
        <v>2837</v>
      </c>
      <c r="C228" s="739" t="s">
        <v>2165</v>
      </c>
      <c r="D228" s="739" t="s">
        <v>2166</v>
      </c>
      <c r="E228" s="739" t="s">
        <v>1036</v>
      </c>
      <c r="F228" s="755"/>
      <c r="G228" s="755"/>
      <c r="H228" s="744">
        <v>0</v>
      </c>
      <c r="I228" s="755">
        <v>3</v>
      </c>
      <c r="J228" s="755">
        <v>396</v>
      </c>
      <c r="K228" s="744">
        <v>1</v>
      </c>
      <c r="L228" s="755">
        <v>3</v>
      </c>
      <c r="M228" s="756">
        <v>396</v>
      </c>
    </row>
    <row r="229" spans="1:13" ht="14.4" customHeight="1" x14ac:dyDescent="0.3">
      <c r="A229" s="737" t="s">
        <v>2884</v>
      </c>
      <c r="B229" s="739" t="s">
        <v>3783</v>
      </c>
      <c r="C229" s="739" t="s">
        <v>2185</v>
      </c>
      <c r="D229" s="739" t="s">
        <v>2186</v>
      </c>
      <c r="E229" s="739" t="s">
        <v>1036</v>
      </c>
      <c r="F229" s="755"/>
      <c r="G229" s="755"/>
      <c r="H229" s="744">
        <v>0</v>
      </c>
      <c r="I229" s="755">
        <v>3</v>
      </c>
      <c r="J229" s="755">
        <v>396</v>
      </c>
      <c r="K229" s="744">
        <v>1</v>
      </c>
      <c r="L229" s="755">
        <v>3</v>
      </c>
      <c r="M229" s="756">
        <v>396</v>
      </c>
    </row>
    <row r="230" spans="1:13" ht="14.4" customHeight="1" x14ac:dyDescent="0.3">
      <c r="A230" s="737" t="s">
        <v>2884</v>
      </c>
      <c r="B230" s="739" t="s">
        <v>2838</v>
      </c>
      <c r="C230" s="739" t="s">
        <v>2171</v>
      </c>
      <c r="D230" s="739" t="s">
        <v>2839</v>
      </c>
      <c r="E230" s="739" t="s">
        <v>2840</v>
      </c>
      <c r="F230" s="755"/>
      <c r="G230" s="755"/>
      <c r="H230" s="744">
        <v>0</v>
      </c>
      <c r="I230" s="755">
        <v>3</v>
      </c>
      <c r="J230" s="755">
        <v>369.6</v>
      </c>
      <c r="K230" s="744">
        <v>1</v>
      </c>
      <c r="L230" s="755">
        <v>3</v>
      </c>
      <c r="M230" s="756">
        <v>369.6</v>
      </c>
    </row>
    <row r="231" spans="1:13" ht="14.4" customHeight="1" x14ac:dyDescent="0.3">
      <c r="A231" s="737" t="s">
        <v>2884</v>
      </c>
      <c r="B231" s="739" t="s">
        <v>2846</v>
      </c>
      <c r="C231" s="739" t="s">
        <v>1250</v>
      </c>
      <c r="D231" s="739" t="s">
        <v>2100</v>
      </c>
      <c r="E231" s="739" t="s">
        <v>2101</v>
      </c>
      <c r="F231" s="755"/>
      <c r="G231" s="755"/>
      <c r="H231" s="744">
        <v>0</v>
      </c>
      <c r="I231" s="755">
        <v>4</v>
      </c>
      <c r="J231" s="755">
        <v>415.2</v>
      </c>
      <c r="K231" s="744">
        <v>1</v>
      </c>
      <c r="L231" s="755">
        <v>4</v>
      </c>
      <c r="M231" s="756">
        <v>415.2</v>
      </c>
    </row>
    <row r="232" spans="1:13" ht="14.4" customHeight="1" x14ac:dyDescent="0.3">
      <c r="A232" s="737" t="s">
        <v>2884</v>
      </c>
      <c r="B232" s="739" t="s">
        <v>2853</v>
      </c>
      <c r="C232" s="739" t="s">
        <v>1854</v>
      </c>
      <c r="D232" s="739" t="s">
        <v>1855</v>
      </c>
      <c r="E232" s="739" t="s">
        <v>2854</v>
      </c>
      <c r="F232" s="755"/>
      <c r="G232" s="755"/>
      <c r="H232" s="744">
        <v>0</v>
      </c>
      <c r="I232" s="755">
        <v>1</v>
      </c>
      <c r="J232" s="755">
        <v>138.31</v>
      </c>
      <c r="K232" s="744">
        <v>1</v>
      </c>
      <c r="L232" s="755">
        <v>1</v>
      </c>
      <c r="M232" s="756">
        <v>138.31</v>
      </c>
    </row>
    <row r="233" spans="1:13" ht="14.4" customHeight="1" x14ac:dyDescent="0.3">
      <c r="A233" s="737" t="s">
        <v>2884</v>
      </c>
      <c r="B233" s="739" t="s">
        <v>2855</v>
      </c>
      <c r="C233" s="739" t="s">
        <v>2023</v>
      </c>
      <c r="D233" s="739" t="s">
        <v>2024</v>
      </c>
      <c r="E233" s="739" t="s">
        <v>1377</v>
      </c>
      <c r="F233" s="755"/>
      <c r="G233" s="755"/>
      <c r="H233" s="744">
        <v>0</v>
      </c>
      <c r="I233" s="755">
        <v>3</v>
      </c>
      <c r="J233" s="755">
        <v>207.48</v>
      </c>
      <c r="K233" s="744">
        <v>1</v>
      </c>
      <c r="L233" s="755">
        <v>3</v>
      </c>
      <c r="M233" s="756">
        <v>207.48</v>
      </c>
    </row>
    <row r="234" spans="1:13" ht="14.4" customHeight="1" x14ac:dyDescent="0.3">
      <c r="A234" s="737" t="s">
        <v>2884</v>
      </c>
      <c r="B234" s="739" t="s">
        <v>2855</v>
      </c>
      <c r="C234" s="739" t="s">
        <v>3680</v>
      </c>
      <c r="D234" s="739" t="s">
        <v>2024</v>
      </c>
      <c r="E234" s="739" t="s">
        <v>2018</v>
      </c>
      <c r="F234" s="755"/>
      <c r="G234" s="755"/>
      <c r="H234" s="744">
        <v>0</v>
      </c>
      <c r="I234" s="755">
        <v>1</v>
      </c>
      <c r="J234" s="755">
        <v>207.45</v>
      </c>
      <c r="K234" s="744">
        <v>1</v>
      </c>
      <c r="L234" s="755">
        <v>1</v>
      </c>
      <c r="M234" s="756">
        <v>207.45</v>
      </c>
    </row>
    <row r="235" spans="1:13" ht="14.4" customHeight="1" x14ac:dyDescent="0.3">
      <c r="A235" s="737" t="s">
        <v>2884</v>
      </c>
      <c r="B235" s="739" t="s">
        <v>2680</v>
      </c>
      <c r="C235" s="739" t="s">
        <v>1958</v>
      </c>
      <c r="D235" s="739" t="s">
        <v>1959</v>
      </c>
      <c r="E235" s="739" t="s">
        <v>1960</v>
      </c>
      <c r="F235" s="755"/>
      <c r="G235" s="755"/>
      <c r="H235" s="744">
        <v>0</v>
      </c>
      <c r="I235" s="755">
        <v>3</v>
      </c>
      <c r="J235" s="755">
        <v>160.71</v>
      </c>
      <c r="K235" s="744">
        <v>1</v>
      </c>
      <c r="L235" s="755">
        <v>3</v>
      </c>
      <c r="M235" s="756">
        <v>160.71</v>
      </c>
    </row>
    <row r="236" spans="1:13" ht="14.4" customHeight="1" x14ac:dyDescent="0.3">
      <c r="A236" s="737" t="s">
        <v>2889</v>
      </c>
      <c r="B236" s="739" t="s">
        <v>2676</v>
      </c>
      <c r="C236" s="739" t="s">
        <v>3392</v>
      </c>
      <c r="D236" s="739" t="s">
        <v>556</v>
      </c>
      <c r="E236" s="739" t="s">
        <v>3393</v>
      </c>
      <c r="F236" s="755"/>
      <c r="G236" s="755"/>
      <c r="H236" s="744">
        <v>0</v>
      </c>
      <c r="I236" s="755">
        <v>1</v>
      </c>
      <c r="J236" s="755">
        <v>23.42</v>
      </c>
      <c r="K236" s="744">
        <v>1</v>
      </c>
      <c r="L236" s="755">
        <v>1</v>
      </c>
      <c r="M236" s="756">
        <v>23.42</v>
      </c>
    </row>
    <row r="237" spans="1:13" ht="14.4" customHeight="1" x14ac:dyDescent="0.3">
      <c r="A237" s="737" t="s">
        <v>2889</v>
      </c>
      <c r="B237" s="739" t="s">
        <v>2676</v>
      </c>
      <c r="C237" s="739" t="s">
        <v>3266</v>
      </c>
      <c r="D237" s="739" t="s">
        <v>559</v>
      </c>
      <c r="E237" s="739" t="s">
        <v>3267</v>
      </c>
      <c r="F237" s="755"/>
      <c r="G237" s="755"/>
      <c r="H237" s="744">
        <v>0</v>
      </c>
      <c r="I237" s="755">
        <v>3</v>
      </c>
      <c r="J237" s="755">
        <v>300.54000000000002</v>
      </c>
      <c r="K237" s="744">
        <v>1</v>
      </c>
      <c r="L237" s="755">
        <v>3</v>
      </c>
      <c r="M237" s="756">
        <v>300.54000000000002</v>
      </c>
    </row>
    <row r="238" spans="1:13" ht="14.4" customHeight="1" x14ac:dyDescent="0.3">
      <c r="A238" s="737" t="s">
        <v>2889</v>
      </c>
      <c r="B238" s="739" t="s">
        <v>2701</v>
      </c>
      <c r="C238" s="739" t="s">
        <v>3387</v>
      </c>
      <c r="D238" s="739" t="s">
        <v>1951</v>
      </c>
      <c r="E238" s="739" t="s">
        <v>3388</v>
      </c>
      <c r="F238" s="755"/>
      <c r="G238" s="755"/>
      <c r="H238" s="744">
        <v>0</v>
      </c>
      <c r="I238" s="755">
        <v>3</v>
      </c>
      <c r="J238" s="755">
        <v>831.36</v>
      </c>
      <c r="K238" s="744">
        <v>1</v>
      </c>
      <c r="L238" s="755">
        <v>3</v>
      </c>
      <c r="M238" s="756">
        <v>831.36</v>
      </c>
    </row>
    <row r="239" spans="1:13" ht="14.4" customHeight="1" x14ac:dyDescent="0.3">
      <c r="A239" s="737" t="s">
        <v>2889</v>
      </c>
      <c r="B239" s="739" t="s">
        <v>2701</v>
      </c>
      <c r="C239" s="739" t="s">
        <v>3389</v>
      </c>
      <c r="D239" s="739" t="s">
        <v>1951</v>
      </c>
      <c r="E239" s="739" t="s">
        <v>3390</v>
      </c>
      <c r="F239" s="755"/>
      <c r="G239" s="755"/>
      <c r="H239" s="744">
        <v>0</v>
      </c>
      <c r="I239" s="755">
        <v>2</v>
      </c>
      <c r="J239" s="755">
        <v>4618.72</v>
      </c>
      <c r="K239" s="744">
        <v>1</v>
      </c>
      <c r="L239" s="755">
        <v>2</v>
      </c>
      <c r="M239" s="756">
        <v>4618.72</v>
      </c>
    </row>
    <row r="240" spans="1:13" ht="14.4" customHeight="1" x14ac:dyDescent="0.3">
      <c r="A240" s="737" t="s">
        <v>2889</v>
      </c>
      <c r="B240" s="739" t="s">
        <v>2701</v>
      </c>
      <c r="C240" s="739" t="s">
        <v>3391</v>
      </c>
      <c r="D240" s="739" t="s">
        <v>1951</v>
      </c>
      <c r="E240" s="739" t="s">
        <v>3388</v>
      </c>
      <c r="F240" s="755"/>
      <c r="G240" s="755"/>
      <c r="H240" s="744">
        <v>0</v>
      </c>
      <c r="I240" s="755">
        <v>2</v>
      </c>
      <c r="J240" s="755">
        <v>554.24</v>
      </c>
      <c r="K240" s="744">
        <v>1</v>
      </c>
      <c r="L240" s="755">
        <v>2</v>
      </c>
      <c r="M240" s="756">
        <v>554.24</v>
      </c>
    </row>
    <row r="241" spans="1:13" ht="14.4" customHeight="1" x14ac:dyDescent="0.3">
      <c r="A241" s="737" t="s">
        <v>2889</v>
      </c>
      <c r="B241" s="739" t="s">
        <v>2709</v>
      </c>
      <c r="C241" s="739" t="s">
        <v>2225</v>
      </c>
      <c r="D241" s="739" t="s">
        <v>2226</v>
      </c>
      <c r="E241" s="739" t="s">
        <v>2227</v>
      </c>
      <c r="F241" s="755"/>
      <c r="G241" s="755"/>
      <c r="H241" s="744">
        <v>0</v>
      </c>
      <c r="I241" s="755">
        <v>10</v>
      </c>
      <c r="J241" s="755">
        <v>934.30000000000007</v>
      </c>
      <c r="K241" s="744">
        <v>1</v>
      </c>
      <c r="L241" s="755">
        <v>10</v>
      </c>
      <c r="M241" s="756">
        <v>934.30000000000007</v>
      </c>
    </row>
    <row r="242" spans="1:13" ht="14.4" customHeight="1" x14ac:dyDescent="0.3">
      <c r="A242" s="737" t="s">
        <v>2889</v>
      </c>
      <c r="B242" s="739" t="s">
        <v>2709</v>
      </c>
      <c r="C242" s="739" t="s">
        <v>3378</v>
      </c>
      <c r="D242" s="739" t="s">
        <v>3361</v>
      </c>
      <c r="E242" s="739" t="s">
        <v>3379</v>
      </c>
      <c r="F242" s="755">
        <v>1</v>
      </c>
      <c r="G242" s="755">
        <v>0</v>
      </c>
      <c r="H242" s="744"/>
      <c r="I242" s="755"/>
      <c r="J242" s="755"/>
      <c r="K242" s="744"/>
      <c r="L242" s="755">
        <v>1</v>
      </c>
      <c r="M242" s="756">
        <v>0</v>
      </c>
    </row>
    <row r="243" spans="1:13" ht="14.4" customHeight="1" x14ac:dyDescent="0.3">
      <c r="A243" s="737" t="s">
        <v>2889</v>
      </c>
      <c r="B243" s="739" t="s">
        <v>2729</v>
      </c>
      <c r="C243" s="739" t="s">
        <v>1844</v>
      </c>
      <c r="D243" s="739" t="s">
        <v>1845</v>
      </c>
      <c r="E243" s="739" t="s">
        <v>2730</v>
      </c>
      <c r="F243" s="755"/>
      <c r="G243" s="755"/>
      <c r="H243" s="744">
        <v>0</v>
      </c>
      <c r="I243" s="755">
        <v>1</v>
      </c>
      <c r="J243" s="755">
        <v>10.41</v>
      </c>
      <c r="K243" s="744">
        <v>1</v>
      </c>
      <c r="L243" s="755">
        <v>1</v>
      </c>
      <c r="M243" s="756">
        <v>10.41</v>
      </c>
    </row>
    <row r="244" spans="1:13" ht="14.4" customHeight="1" x14ac:dyDescent="0.3">
      <c r="A244" s="737" t="s">
        <v>2889</v>
      </c>
      <c r="B244" s="739" t="s">
        <v>2729</v>
      </c>
      <c r="C244" s="739" t="s">
        <v>3373</v>
      </c>
      <c r="D244" s="739" t="s">
        <v>1845</v>
      </c>
      <c r="E244" s="739" t="s">
        <v>3374</v>
      </c>
      <c r="F244" s="755"/>
      <c r="G244" s="755"/>
      <c r="H244" s="744"/>
      <c r="I244" s="755">
        <v>3</v>
      </c>
      <c r="J244" s="755">
        <v>0</v>
      </c>
      <c r="K244" s="744"/>
      <c r="L244" s="755">
        <v>3</v>
      </c>
      <c r="M244" s="756">
        <v>0</v>
      </c>
    </row>
    <row r="245" spans="1:13" ht="14.4" customHeight="1" x14ac:dyDescent="0.3">
      <c r="A245" s="737" t="s">
        <v>2889</v>
      </c>
      <c r="B245" s="739" t="s">
        <v>2743</v>
      </c>
      <c r="C245" s="739" t="s">
        <v>3203</v>
      </c>
      <c r="D245" s="739" t="s">
        <v>3204</v>
      </c>
      <c r="E245" s="739" t="s">
        <v>3205</v>
      </c>
      <c r="F245" s="755"/>
      <c r="G245" s="755"/>
      <c r="H245" s="744">
        <v>0</v>
      </c>
      <c r="I245" s="755">
        <v>1</v>
      </c>
      <c r="J245" s="755">
        <v>278.64</v>
      </c>
      <c r="K245" s="744">
        <v>1</v>
      </c>
      <c r="L245" s="755">
        <v>1</v>
      </c>
      <c r="M245" s="756">
        <v>278.64</v>
      </c>
    </row>
    <row r="246" spans="1:13" ht="14.4" customHeight="1" x14ac:dyDescent="0.3">
      <c r="A246" s="737" t="s">
        <v>2889</v>
      </c>
      <c r="B246" s="739" t="s">
        <v>2743</v>
      </c>
      <c r="C246" s="739" t="s">
        <v>1990</v>
      </c>
      <c r="D246" s="739" t="s">
        <v>1995</v>
      </c>
      <c r="E246" s="739" t="s">
        <v>1036</v>
      </c>
      <c r="F246" s="755"/>
      <c r="G246" s="755"/>
      <c r="H246" s="744">
        <v>0</v>
      </c>
      <c r="I246" s="755">
        <v>1</v>
      </c>
      <c r="J246" s="755">
        <v>117.73</v>
      </c>
      <c r="K246" s="744">
        <v>1</v>
      </c>
      <c r="L246" s="755">
        <v>1</v>
      </c>
      <c r="M246" s="756">
        <v>117.73</v>
      </c>
    </row>
    <row r="247" spans="1:13" ht="14.4" customHeight="1" x14ac:dyDescent="0.3">
      <c r="A247" s="737" t="s">
        <v>2889</v>
      </c>
      <c r="B247" s="739" t="s">
        <v>2743</v>
      </c>
      <c r="C247" s="739" t="s">
        <v>2089</v>
      </c>
      <c r="D247" s="739" t="s">
        <v>2094</v>
      </c>
      <c r="E247" s="739" t="s">
        <v>2746</v>
      </c>
      <c r="F247" s="755"/>
      <c r="G247" s="755"/>
      <c r="H247" s="744">
        <v>0</v>
      </c>
      <c r="I247" s="755">
        <v>2</v>
      </c>
      <c r="J247" s="755">
        <v>362.26</v>
      </c>
      <c r="K247" s="744">
        <v>1</v>
      </c>
      <c r="L247" s="755">
        <v>2</v>
      </c>
      <c r="M247" s="756">
        <v>362.26</v>
      </c>
    </row>
    <row r="248" spans="1:13" ht="14.4" customHeight="1" x14ac:dyDescent="0.3">
      <c r="A248" s="737" t="s">
        <v>2889</v>
      </c>
      <c r="B248" s="739" t="s">
        <v>2748</v>
      </c>
      <c r="C248" s="739" t="s">
        <v>3041</v>
      </c>
      <c r="D248" s="739" t="s">
        <v>2247</v>
      </c>
      <c r="E248" s="739" t="s">
        <v>892</v>
      </c>
      <c r="F248" s="755"/>
      <c r="G248" s="755"/>
      <c r="H248" s="744">
        <v>0</v>
      </c>
      <c r="I248" s="755">
        <v>1</v>
      </c>
      <c r="J248" s="755">
        <v>117.73</v>
      </c>
      <c r="K248" s="744">
        <v>1</v>
      </c>
      <c r="L248" s="755">
        <v>1</v>
      </c>
      <c r="M248" s="756">
        <v>117.73</v>
      </c>
    </row>
    <row r="249" spans="1:13" ht="14.4" customHeight="1" x14ac:dyDescent="0.3">
      <c r="A249" s="737" t="s">
        <v>2889</v>
      </c>
      <c r="B249" s="739" t="s">
        <v>2838</v>
      </c>
      <c r="C249" s="739" t="s">
        <v>2274</v>
      </c>
      <c r="D249" s="739" t="s">
        <v>2275</v>
      </c>
      <c r="E249" s="739" t="s">
        <v>1718</v>
      </c>
      <c r="F249" s="755"/>
      <c r="G249" s="755"/>
      <c r="H249" s="744">
        <v>0</v>
      </c>
      <c r="I249" s="755">
        <v>1</v>
      </c>
      <c r="J249" s="755">
        <v>324.38</v>
      </c>
      <c r="K249" s="744">
        <v>1</v>
      </c>
      <c r="L249" s="755">
        <v>1</v>
      </c>
      <c r="M249" s="756">
        <v>324.38</v>
      </c>
    </row>
    <row r="250" spans="1:13" ht="14.4" customHeight="1" x14ac:dyDescent="0.3">
      <c r="A250" s="737" t="s">
        <v>2889</v>
      </c>
      <c r="B250" s="739" t="s">
        <v>2843</v>
      </c>
      <c r="C250" s="739" t="s">
        <v>2115</v>
      </c>
      <c r="D250" s="739" t="s">
        <v>2116</v>
      </c>
      <c r="E250" s="739" t="s">
        <v>892</v>
      </c>
      <c r="F250" s="755"/>
      <c r="G250" s="755"/>
      <c r="H250" s="744">
        <v>0</v>
      </c>
      <c r="I250" s="755">
        <v>1</v>
      </c>
      <c r="J250" s="755">
        <v>132</v>
      </c>
      <c r="K250" s="744">
        <v>1</v>
      </c>
      <c r="L250" s="755">
        <v>1</v>
      </c>
      <c r="M250" s="756">
        <v>132</v>
      </c>
    </row>
    <row r="251" spans="1:13" ht="14.4" customHeight="1" x14ac:dyDescent="0.3">
      <c r="A251" s="737" t="s">
        <v>2885</v>
      </c>
      <c r="B251" s="739" t="s">
        <v>2676</v>
      </c>
      <c r="C251" s="739" t="s">
        <v>2897</v>
      </c>
      <c r="D251" s="739" t="s">
        <v>556</v>
      </c>
      <c r="E251" s="739" t="s">
        <v>557</v>
      </c>
      <c r="F251" s="755"/>
      <c r="G251" s="755"/>
      <c r="H251" s="744">
        <v>0</v>
      </c>
      <c r="I251" s="755">
        <v>5</v>
      </c>
      <c r="J251" s="755">
        <v>144.04999999999998</v>
      </c>
      <c r="K251" s="744">
        <v>1</v>
      </c>
      <c r="L251" s="755">
        <v>5</v>
      </c>
      <c r="M251" s="756">
        <v>144.04999999999998</v>
      </c>
    </row>
    <row r="252" spans="1:13" ht="14.4" customHeight="1" x14ac:dyDescent="0.3">
      <c r="A252" s="737" t="s">
        <v>2885</v>
      </c>
      <c r="B252" s="739" t="s">
        <v>2676</v>
      </c>
      <c r="C252" s="739" t="s">
        <v>1911</v>
      </c>
      <c r="D252" s="739" t="s">
        <v>559</v>
      </c>
      <c r="E252" s="739" t="s">
        <v>3367</v>
      </c>
      <c r="F252" s="755"/>
      <c r="G252" s="755"/>
      <c r="H252" s="744">
        <v>0</v>
      </c>
      <c r="I252" s="755">
        <v>1</v>
      </c>
      <c r="J252" s="755">
        <v>57.64</v>
      </c>
      <c r="K252" s="744">
        <v>1</v>
      </c>
      <c r="L252" s="755">
        <v>1</v>
      </c>
      <c r="M252" s="756">
        <v>57.64</v>
      </c>
    </row>
    <row r="253" spans="1:13" ht="14.4" customHeight="1" x14ac:dyDescent="0.3">
      <c r="A253" s="737" t="s">
        <v>2885</v>
      </c>
      <c r="B253" s="739" t="s">
        <v>2678</v>
      </c>
      <c r="C253" s="739" t="s">
        <v>3242</v>
      </c>
      <c r="D253" s="739" t="s">
        <v>3243</v>
      </c>
      <c r="E253" s="739" t="s">
        <v>3244</v>
      </c>
      <c r="F253" s="755"/>
      <c r="G253" s="755"/>
      <c r="H253" s="744">
        <v>0</v>
      </c>
      <c r="I253" s="755">
        <v>1</v>
      </c>
      <c r="J253" s="755">
        <v>57.64</v>
      </c>
      <c r="K253" s="744">
        <v>1</v>
      </c>
      <c r="L253" s="755">
        <v>1</v>
      </c>
      <c r="M253" s="756">
        <v>57.64</v>
      </c>
    </row>
    <row r="254" spans="1:13" ht="14.4" customHeight="1" x14ac:dyDescent="0.3">
      <c r="A254" s="737" t="s">
        <v>2885</v>
      </c>
      <c r="B254" s="739" t="s">
        <v>2696</v>
      </c>
      <c r="C254" s="739" t="s">
        <v>1998</v>
      </c>
      <c r="D254" s="739" t="s">
        <v>2700</v>
      </c>
      <c r="E254" s="739" t="s">
        <v>1082</v>
      </c>
      <c r="F254" s="755"/>
      <c r="G254" s="755"/>
      <c r="H254" s="744">
        <v>0</v>
      </c>
      <c r="I254" s="755">
        <v>2</v>
      </c>
      <c r="J254" s="755">
        <v>369.48</v>
      </c>
      <c r="K254" s="744">
        <v>1</v>
      </c>
      <c r="L254" s="755">
        <v>2</v>
      </c>
      <c r="M254" s="756">
        <v>369.48</v>
      </c>
    </row>
    <row r="255" spans="1:13" ht="14.4" customHeight="1" x14ac:dyDescent="0.3">
      <c r="A255" s="737" t="s">
        <v>2885</v>
      </c>
      <c r="B255" s="739" t="s">
        <v>2701</v>
      </c>
      <c r="C255" s="739" t="s">
        <v>3031</v>
      </c>
      <c r="D255" s="739" t="s">
        <v>1882</v>
      </c>
      <c r="E255" s="739" t="s">
        <v>2706</v>
      </c>
      <c r="F255" s="755"/>
      <c r="G255" s="755"/>
      <c r="H255" s="744">
        <v>0</v>
      </c>
      <c r="I255" s="755">
        <v>2</v>
      </c>
      <c r="J255" s="755">
        <v>1086.78</v>
      </c>
      <c r="K255" s="744">
        <v>1</v>
      </c>
      <c r="L255" s="755">
        <v>2</v>
      </c>
      <c r="M255" s="756">
        <v>1086.78</v>
      </c>
    </row>
    <row r="256" spans="1:13" ht="14.4" customHeight="1" x14ac:dyDescent="0.3">
      <c r="A256" s="737" t="s">
        <v>2885</v>
      </c>
      <c r="B256" s="739" t="s">
        <v>2701</v>
      </c>
      <c r="C256" s="739" t="s">
        <v>3346</v>
      </c>
      <c r="D256" s="739" t="s">
        <v>1951</v>
      </c>
      <c r="E256" s="739" t="s">
        <v>2703</v>
      </c>
      <c r="F256" s="755"/>
      <c r="G256" s="755"/>
      <c r="H256" s="744">
        <v>0</v>
      </c>
      <c r="I256" s="755">
        <v>2</v>
      </c>
      <c r="J256" s="755">
        <v>2771.24</v>
      </c>
      <c r="K256" s="744">
        <v>1</v>
      </c>
      <c r="L256" s="755">
        <v>2</v>
      </c>
      <c r="M256" s="756">
        <v>2771.24</v>
      </c>
    </row>
    <row r="257" spans="1:13" ht="14.4" customHeight="1" x14ac:dyDescent="0.3">
      <c r="A257" s="737" t="s">
        <v>2885</v>
      </c>
      <c r="B257" s="739" t="s">
        <v>2701</v>
      </c>
      <c r="C257" s="739" t="s">
        <v>1950</v>
      </c>
      <c r="D257" s="739" t="s">
        <v>1951</v>
      </c>
      <c r="E257" s="739" t="s">
        <v>2708</v>
      </c>
      <c r="F257" s="755"/>
      <c r="G257" s="755"/>
      <c r="H257" s="744">
        <v>0</v>
      </c>
      <c r="I257" s="755">
        <v>1</v>
      </c>
      <c r="J257" s="755">
        <v>1847.49</v>
      </c>
      <c r="K257" s="744">
        <v>1</v>
      </c>
      <c r="L257" s="755">
        <v>1</v>
      </c>
      <c r="M257" s="756">
        <v>1847.49</v>
      </c>
    </row>
    <row r="258" spans="1:13" ht="14.4" customHeight="1" x14ac:dyDescent="0.3">
      <c r="A258" s="737" t="s">
        <v>2885</v>
      </c>
      <c r="B258" s="739" t="s">
        <v>2701</v>
      </c>
      <c r="C258" s="739" t="s">
        <v>2267</v>
      </c>
      <c r="D258" s="739" t="s">
        <v>1882</v>
      </c>
      <c r="E258" s="739" t="s">
        <v>2705</v>
      </c>
      <c r="F258" s="755"/>
      <c r="G258" s="755"/>
      <c r="H258" s="744">
        <v>0</v>
      </c>
      <c r="I258" s="755">
        <v>1</v>
      </c>
      <c r="J258" s="755">
        <v>815.1</v>
      </c>
      <c r="K258" s="744">
        <v>1</v>
      </c>
      <c r="L258" s="755">
        <v>1</v>
      </c>
      <c r="M258" s="756">
        <v>815.1</v>
      </c>
    </row>
    <row r="259" spans="1:13" ht="14.4" customHeight="1" x14ac:dyDescent="0.3">
      <c r="A259" s="737" t="s">
        <v>2885</v>
      </c>
      <c r="B259" s="739" t="s">
        <v>2701</v>
      </c>
      <c r="C259" s="739" t="s">
        <v>2258</v>
      </c>
      <c r="D259" s="739" t="s">
        <v>1882</v>
      </c>
      <c r="E259" s="739" t="s">
        <v>2706</v>
      </c>
      <c r="F259" s="755"/>
      <c r="G259" s="755"/>
      <c r="H259" s="744">
        <v>0</v>
      </c>
      <c r="I259" s="755">
        <v>1</v>
      </c>
      <c r="J259" s="755">
        <v>543.39</v>
      </c>
      <c r="K259" s="744">
        <v>1</v>
      </c>
      <c r="L259" s="755">
        <v>1</v>
      </c>
      <c r="M259" s="756">
        <v>543.39</v>
      </c>
    </row>
    <row r="260" spans="1:13" ht="14.4" customHeight="1" x14ac:dyDescent="0.3">
      <c r="A260" s="737" t="s">
        <v>2885</v>
      </c>
      <c r="B260" s="739" t="s">
        <v>2709</v>
      </c>
      <c r="C260" s="739" t="s">
        <v>3360</v>
      </c>
      <c r="D260" s="739" t="s">
        <v>3361</v>
      </c>
      <c r="E260" s="739" t="s">
        <v>3362</v>
      </c>
      <c r="F260" s="755">
        <v>2</v>
      </c>
      <c r="G260" s="755">
        <v>600.66</v>
      </c>
      <c r="H260" s="744">
        <v>1</v>
      </c>
      <c r="I260" s="755"/>
      <c r="J260" s="755"/>
      <c r="K260" s="744">
        <v>0</v>
      </c>
      <c r="L260" s="755">
        <v>2</v>
      </c>
      <c r="M260" s="756">
        <v>600.66</v>
      </c>
    </row>
    <row r="261" spans="1:13" ht="14.4" customHeight="1" x14ac:dyDescent="0.3">
      <c r="A261" s="737" t="s">
        <v>2885</v>
      </c>
      <c r="B261" s="739" t="s">
        <v>2709</v>
      </c>
      <c r="C261" s="739" t="s">
        <v>2225</v>
      </c>
      <c r="D261" s="739" t="s">
        <v>2226</v>
      </c>
      <c r="E261" s="739" t="s">
        <v>2227</v>
      </c>
      <c r="F261" s="755"/>
      <c r="G261" s="755"/>
      <c r="H261" s="744">
        <v>0</v>
      </c>
      <c r="I261" s="755">
        <v>2</v>
      </c>
      <c r="J261" s="755">
        <v>186.86</v>
      </c>
      <c r="K261" s="744">
        <v>1</v>
      </c>
      <c r="L261" s="755">
        <v>2</v>
      </c>
      <c r="M261" s="756">
        <v>186.86</v>
      </c>
    </row>
    <row r="262" spans="1:13" ht="14.4" customHeight="1" x14ac:dyDescent="0.3">
      <c r="A262" s="737" t="s">
        <v>2885</v>
      </c>
      <c r="B262" s="739" t="s">
        <v>2712</v>
      </c>
      <c r="C262" s="739" t="s">
        <v>3090</v>
      </c>
      <c r="D262" s="739" t="s">
        <v>1868</v>
      </c>
      <c r="E262" s="739" t="s">
        <v>3091</v>
      </c>
      <c r="F262" s="755"/>
      <c r="G262" s="755"/>
      <c r="H262" s="744">
        <v>0</v>
      </c>
      <c r="I262" s="755">
        <v>1</v>
      </c>
      <c r="J262" s="755">
        <v>72</v>
      </c>
      <c r="K262" s="744">
        <v>1</v>
      </c>
      <c r="L262" s="755">
        <v>1</v>
      </c>
      <c r="M262" s="756">
        <v>72</v>
      </c>
    </row>
    <row r="263" spans="1:13" ht="14.4" customHeight="1" x14ac:dyDescent="0.3">
      <c r="A263" s="737" t="s">
        <v>2885</v>
      </c>
      <c r="B263" s="739" t="s">
        <v>2712</v>
      </c>
      <c r="C263" s="739" t="s">
        <v>1867</v>
      </c>
      <c r="D263" s="739" t="s">
        <v>1868</v>
      </c>
      <c r="E263" s="739" t="s">
        <v>2714</v>
      </c>
      <c r="F263" s="755"/>
      <c r="G263" s="755"/>
      <c r="H263" s="744">
        <v>0</v>
      </c>
      <c r="I263" s="755">
        <v>1</v>
      </c>
      <c r="J263" s="755">
        <v>144.01</v>
      </c>
      <c r="K263" s="744">
        <v>1</v>
      </c>
      <c r="L263" s="755">
        <v>1</v>
      </c>
      <c r="M263" s="756">
        <v>144.01</v>
      </c>
    </row>
    <row r="264" spans="1:13" ht="14.4" customHeight="1" x14ac:dyDescent="0.3">
      <c r="A264" s="737" t="s">
        <v>2885</v>
      </c>
      <c r="B264" s="739" t="s">
        <v>2720</v>
      </c>
      <c r="C264" s="739" t="s">
        <v>1914</v>
      </c>
      <c r="D264" s="739" t="s">
        <v>1915</v>
      </c>
      <c r="E264" s="739" t="s">
        <v>1612</v>
      </c>
      <c r="F264" s="755"/>
      <c r="G264" s="755"/>
      <c r="H264" s="744">
        <v>0</v>
      </c>
      <c r="I264" s="755">
        <v>1</v>
      </c>
      <c r="J264" s="755">
        <v>65.540000000000006</v>
      </c>
      <c r="K264" s="744">
        <v>1</v>
      </c>
      <c r="L264" s="755">
        <v>1</v>
      </c>
      <c r="M264" s="756">
        <v>65.540000000000006</v>
      </c>
    </row>
    <row r="265" spans="1:13" ht="14.4" customHeight="1" x14ac:dyDescent="0.3">
      <c r="A265" s="737" t="s">
        <v>2885</v>
      </c>
      <c r="B265" s="739" t="s">
        <v>2722</v>
      </c>
      <c r="C265" s="739" t="s">
        <v>2042</v>
      </c>
      <c r="D265" s="739" t="s">
        <v>2043</v>
      </c>
      <c r="E265" s="739" t="s">
        <v>2044</v>
      </c>
      <c r="F265" s="755"/>
      <c r="G265" s="755"/>
      <c r="H265" s="744">
        <v>0</v>
      </c>
      <c r="I265" s="755">
        <v>2</v>
      </c>
      <c r="J265" s="755">
        <v>70.22</v>
      </c>
      <c r="K265" s="744">
        <v>1</v>
      </c>
      <c r="L265" s="755">
        <v>2</v>
      </c>
      <c r="M265" s="756">
        <v>70.22</v>
      </c>
    </row>
    <row r="266" spans="1:13" ht="14.4" customHeight="1" x14ac:dyDescent="0.3">
      <c r="A266" s="737" t="s">
        <v>2885</v>
      </c>
      <c r="B266" s="739" t="s">
        <v>2726</v>
      </c>
      <c r="C266" s="739" t="s">
        <v>2118</v>
      </c>
      <c r="D266" s="739" t="s">
        <v>2119</v>
      </c>
      <c r="E266" s="739" t="s">
        <v>1606</v>
      </c>
      <c r="F266" s="755"/>
      <c r="G266" s="755"/>
      <c r="H266" s="744">
        <v>0</v>
      </c>
      <c r="I266" s="755">
        <v>1</v>
      </c>
      <c r="J266" s="755">
        <v>31.09</v>
      </c>
      <c r="K266" s="744">
        <v>1</v>
      </c>
      <c r="L266" s="755">
        <v>1</v>
      </c>
      <c r="M266" s="756">
        <v>31.09</v>
      </c>
    </row>
    <row r="267" spans="1:13" ht="14.4" customHeight="1" x14ac:dyDescent="0.3">
      <c r="A267" s="737" t="s">
        <v>2885</v>
      </c>
      <c r="B267" s="739" t="s">
        <v>2727</v>
      </c>
      <c r="C267" s="739" t="s">
        <v>3072</v>
      </c>
      <c r="D267" s="739" t="s">
        <v>3073</v>
      </c>
      <c r="E267" s="739" t="s">
        <v>3074</v>
      </c>
      <c r="F267" s="755"/>
      <c r="G267" s="755"/>
      <c r="H267" s="744">
        <v>0</v>
      </c>
      <c r="I267" s="755">
        <v>1</v>
      </c>
      <c r="J267" s="755">
        <v>251.52</v>
      </c>
      <c r="K267" s="744">
        <v>1</v>
      </c>
      <c r="L267" s="755">
        <v>1</v>
      </c>
      <c r="M267" s="756">
        <v>251.52</v>
      </c>
    </row>
    <row r="268" spans="1:13" ht="14.4" customHeight="1" x14ac:dyDescent="0.3">
      <c r="A268" s="737" t="s">
        <v>2885</v>
      </c>
      <c r="B268" s="739" t="s">
        <v>2728</v>
      </c>
      <c r="C268" s="739" t="s">
        <v>2011</v>
      </c>
      <c r="D268" s="739" t="s">
        <v>2012</v>
      </c>
      <c r="E268" s="739" t="s">
        <v>1377</v>
      </c>
      <c r="F268" s="755"/>
      <c r="G268" s="755"/>
      <c r="H268" s="744">
        <v>0</v>
      </c>
      <c r="I268" s="755">
        <v>2</v>
      </c>
      <c r="J268" s="755">
        <v>96.54</v>
      </c>
      <c r="K268" s="744">
        <v>1</v>
      </c>
      <c r="L268" s="755">
        <v>2</v>
      </c>
      <c r="M268" s="756">
        <v>96.54</v>
      </c>
    </row>
    <row r="269" spans="1:13" ht="14.4" customHeight="1" x14ac:dyDescent="0.3">
      <c r="A269" s="737" t="s">
        <v>2885</v>
      </c>
      <c r="B269" s="739" t="s">
        <v>2729</v>
      </c>
      <c r="C269" s="739" t="s">
        <v>1844</v>
      </c>
      <c r="D269" s="739" t="s">
        <v>1845</v>
      </c>
      <c r="E269" s="739" t="s">
        <v>2730</v>
      </c>
      <c r="F269" s="755"/>
      <c r="G269" s="755"/>
      <c r="H269" s="744">
        <v>0</v>
      </c>
      <c r="I269" s="755">
        <v>9</v>
      </c>
      <c r="J269" s="755">
        <v>93.69</v>
      </c>
      <c r="K269" s="744">
        <v>1</v>
      </c>
      <c r="L269" s="755">
        <v>9</v>
      </c>
      <c r="M269" s="756">
        <v>93.69</v>
      </c>
    </row>
    <row r="270" spans="1:13" ht="14.4" customHeight="1" x14ac:dyDescent="0.3">
      <c r="A270" s="737" t="s">
        <v>2885</v>
      </c>
      <c r="B270" s="739" t="s">
        <v>2729</v>
      </c>
      <c r="C270" s="739" t="s">
        <v>1847</v>
      </c>
      <c r="D270" s="739" t="s">
        <v>1848</v>
      </c>
      <c r="E270" s="739" t="s">
        <v>2731</v>
      </c>
      <c r="F270" s="755"/>
      <c r="G270" s="755"/>
      <c r="H270" s="744">
        <v>0</v>
      </c>
      <c r="I270" s="755">
        <v>1</v>
      </c>
      <c r="J270" s="755">
        <v>16.09</v>
      </c>
      <c r="K270" s="744">
        <v>1</v>
      </c>
      <c r="L270" s="755">
        <v>1</v>
      </c>
      <c r="M270" s="756">
        <v>16.09</v>
      </c>
    </row>
    <row r="271" spans="1:13" ht="14.4" customHeight="1" x14ac:dyDescent="0.3">
      <c r="A271" s="737" t="s">
        <v>2885</v>
      </c>
      <c r="B271" s="739" t="s">
        <v>2737</v>
      </c>
      <c r="C271" s="739" t="s">
        <v>3725</v>
      </c>
      <c r="D271" s="739" t="s">
        <v>2110</v>
      </c>
      <c r="E271" s="739" t="s">
        <v>2192</v>
      </c>
      <c r="F271" s="755"/>
      <c r="G271" s="755"/>
      <c r="H271" s="744">
        <v>0</v>
      </c>
      <c r="I271" s="755">
        <v>1</v>
      </c>
      <c r="J271" s="755">
        <v>352.37</v>
      </c>
      <c r="K271" s="744">
        <v>1</v>
      </c>
      <c r="L271" s="755">
        <v>1</v>
      </c>
      <c r="M271" s="756">
        <v>352.37</v>
      </c>
    </row>
    <row r="272" spans="1:13" ht="14.4" customHeight="1" x14ac:dyDescent="0.3">
      <c r="A272" s="737" t="s">
        <v>2885</v>
      </c>
      <c r="B272" s="739" t="s">
        <v>2737</v>
      </c>
      <c r="C272" s="739" t="s">
        <v>3368</v>
      </c>
      <c r="D272" s="739" t="s">
        <v>3369</v>
      </c>
      <c r="E272" s="739" t="s">
        <v>972</v>
      </c>
      <c r="F272" s="755"/>
      <c r="G272" s="755"/>
      <c r="H272" s="744">
        <v>0</v>
      </c>
      <c r="I272" s="755">
        <v>1</v>
      </c>
      <c r="J272" s="755">
        <v>170.43</v>
      </c>
      <c r="K272" s="744">
        <v>1</v>
      </c>
      <c r="L272" s="755">
        <v>1</v>
      </c>
      <c r="M272" s="756">
        <v>170.43</v>
      </c>
    </row>
    <row r="273" spans="1:13" ht="14.4" customHeight="1" x14ac:dyDescent="0.3">
      <c r="A273" s="737" t="s">
        <v>2885</v>
      </c>
      <c r="B273" s="739" t="s">
        <v>2738</v>
      </c>
      <c r="C273" s="739" t="s">
        <v>2008</v>
      </c>
      <c r="D273" s="739" t="s">
        <v>2009</v>
      </c>
      <c r="E273" s="739" t="s">
        <v>3364</v>
      </c>
      <c r="F273" s="755"/>
      <c r="G273" s="755"/>
      <c r="H273" s="744">
        <v>0</v>
      </c>
      <c r="I273" s="755">
        <v>1</v>
      </c>
      <c r="J273" s="755">
        <v>54.98</v>
      </c>
      <c r="K273" s="744">
        <v>1</v>
      </c>
      <c r="L273" s="755">
        <v>1</v>
      </c>
      <c r="M273" s="756">
        <v>54.98</v>
      </c>
    </row>
    <row r="274" spans="1:13" ht="14.4" customHeight="1" x14ac:dyDescent="0.3">
      <c r="A274" s="737" t="s">
        <v>2885</v>
      </c>
      <c r="B274" s="739" t="s">
        <v>2743</v>
      </c>
      <c r="C274" s="739" t="s">
        <v>3711</v>
      </c>
      <c r="D274" s="739" t="s">
        <v>3712</v>
      </c>
      <c r="E274" s="739" t="s">
        <v>2126</v>
      </c>
      <c r="F274" s="755"/>
      <c r="G274" s="755"/>
      <c r="H274" s="744">
        <v>0</v>
      </c>
      <c r="I274" s="755">
        <v>2</v>
      </c>
      <c r="J274" s="755">
        <v>353.18</v>
      </c>
      <c r="K274" s="744">
        <v>1</v>
      </c>
      <c r="L274" s="755">
        <v>2</v>
      </c>
      <c r="M274" s="756">
        <v>353.18</v>
      </c>
    </row>
    <row r="275" spans="1:13" ht="14.4" customHeight="1" x14ac:dyDescent="0.3">
      <c r="A275" s="737" t="s">
        <v>2885</v>
      </c>
      <c r="B275" s="739" t="s">
        <v>2743</v>
      </c>
      <c r="C275" s="739" t="s">
        <v>1987</v>
      </c>
      <c r="D275" s="739" t="s">
        <v>2744</v>
      </c>
      <c r="E275" s="739" t="s">
        <v>892</v>
      </c>
      <c r="F275" s="755"/>
      <c r="G275" s="755"/>
      <c r="H275" s="744">
        <v>0</v>
      </c>
      <c r="I275" s="755">
        <v>1</v>
      </c>
      <c r="J275" s="755">
        <v>58.86</v>
      </c>
      <c r="K275" s="744">
        <v>1</v>
      </c>
      <c r="L275" s="755">
        <v>1</v>
      </c>
      <c r="M275" s="756">
        <v>58.86</v>
      </c>
    </row>
    <row r="276" spans="1:13" ht="14.4" customHeight="1" x14ac:dyDescent="0.3">
      <c r="A276" s="737" t="s">
        <v>2885</v>
      </c>
      <c r="B276" s="739" t="s">
        <v>2743</v>
      </c>
      <c r="C276" s="739" t="s">
        <v>1990</v>
      </c>
      <c r="D276" s="739" t="s">
        <v>1995</v>
      </c>
      <c r="E276" s="739" t="s">
        <v>1036</v>
      </c>
      <c r="F276" s="755"/>
      <c r="G276" s="755"/>
      <c r="H276" s="744">
        <v>0</v>
      </c>
      <c r="I276" s="755">
        <v>4</v>
      </c>
      <c r="J276" s="755">
        <v>470.92</v>
      </c>
      <c r="K276" s="744">
        <v>1</v>
      </c>
      <c r="L276" s="755">
        <v>4</v>
      </c>
      <c r="M276" s="756">
        <v>470.92</v>
      </c>
    </row>
    <row r="277" spans="1:13" ht="14.4" customHeight="1" x14ac:dyDescent="0.3">
      <c r="A277" s="737" t="s">
        <v>2885</v>
      </c>
      <c r="B277" s="739" t="s">
        <v>2743</v>
      </c>
      <c r="C277" s="739" t="s">
        <v>2089</v>
      </c>
      <c r="D277" s="739" t="s">
        <v>2094</v>
      </c>
      <c r="E277" s="739" t="s">
        <v>2746</v>
      </c>
      <c r="F277" s="755"/>
      <c r="G277" s="755"/>
      <c r="H277" s="744">
        <v>0</v>
      </c>
      <c r="I277" s="755">
        <v>1</v>
      </c>
      <c r="J277" s="755">
        <v>181.13</v>
      </c>
      <c r="K277" s="744">
        <v>1</v>
      </c>
      <c r="L277" s="755">
        <v>1</v>
      </c>
      <c r="M277" s="756">
        <v>181.13</v>
      </c>
    </row>
    <row r="278" spans="1:13" ht="14.4" customHeight="1" x14ac:dyDescent="0.3">
      <c r="A278" s="737" t="s">
        <v>2885</v>
      </c>
      <c r="B278" s="739" t="s">
        <v>2754</v>
      </c>
      <c r="C278" s="739" t="s">
        <v>2150</v>
      </c>
      <c r="D278" s="739" t="s">
        <v>2151</v>
      </c>
      <c r="E278" s="739" t="s">
        <v>2152</v>
      </c>
      <c r="F278" s="755"/>
      <c r="G278" s="755"/>
      <c r="H278" s="744">
        <v>0</v>
      </c>
      <c r="I278" s="755">
        <v>1</v>
      </c>
      <c r="J278" s="755">
        <v>69.55</v>
      </c>
      <c r="K278" s="744">
        <v>1</v>
      </c>
      <c r="L278" s="755">
        <v>1</v>
      </c>
      <c r="M278" s="756">
        <v>69.55</v>
      </c>
    </row>
    <row r="279" spans="1:13" ht="14.4" customHeight="1" x14ac:dyDescent="0.3">
      <c r="A279" s="737" t="s">
        <v>2885</v>
      </c>
      <c r="B279" s="739" t="s">
        <v>2754</v>
      </c>
      <c r="C279" s="739" t="s">
        <v>2074</v>
      </c>
      <c r="D279" s="739" t="s">
        <v>2757</v>
      </c>
      <c r="E279" s="739" t="s">
        <v>2758</v>
      </c>
      <c r="F279" s="755"/>
      <c r="G279" s="755"/>
      <c r="H279" s="744">
        <v>0</v>
      </c>
      <c r="I279" s="755">
        <v>1</v>
      </c>
      <c r="J279" s="755">
        <v>46.07</v>
      </c>
      <c r="K279" s="744">
        <v>1</v>
      </c>
      <c r="L279" s="755">
        <v>1</v>
      </c>
      <c r="M279" s="756">
        <v>46.07</v>
      </c>
    </row>
    <row r="280" spans="1:13" ht="14.4" customHeight="1" x14ac:dyDescent="0.3">
      <c r="A280" s="737" t="s">
        <v>2885</v>
      </c>
      <c r="B280" s="739" t="s">
        <v>2754</v>
      </c>
      <c r="C280" s="739" t="s">
        <v>3248</v>
      </c>
      <c r="D280" s="739" t="s">
        <v>3249</v>
      </c>
      <c r="E280" s="739" t="s">
        <v>3250</v>
      </c>
      <c r="F280" s="755">
        <v>2</v>
      </c>
      <c r="G280" s="755">
        <v>158.06</v>
      </c>
      <c r="H280" s="744">
        <v>1</v>
      </c>
      <c r="I280" s="755"/>
      <c r="J280" s="755"/>
      <c r="K280" s="744">
        <v>0</v>
      </c>
      <c r="L280" s="755">
        <v>2</v>
      </c>
      <c r="M280" s="756">
        <v>158.06</v>
      </c>
    </row>
    <row r="281" spans="1:13" ht="14.4" customHeight="1" x14ac:dyDescent="0.3">
      <c r="A281" s="737" t="s">
        <v>2885</v>
      </c>
      <c r="B281" s="739" t="s">
        <v>2822</v>
      </c>
      <c r="C281" s="739" t="s">
        <v>1976</v>
      </c>
      <c r="D281" s="739" t="s">
        <v>1977</v>
      </c>
      <c r="E281" s="739" t="s">
        <v>1978</v>
      </c>
      <c r="F281" s="755"/>
      <c r="G281" s="755"/>
      <c r="H281" s="744">
        <v>0</v>
      </c>
      <c r="I281" s="755">
        <v>2</v>
      </c>
      <c r="J281" s="755">
        <v>1696.98</v>
      </c>
      <c r="K281" s="744">
        <v>1</v>
      </c>
      <c r="L281" s="755">
        <v>2</v>
      </c>
      <c r="M281" s="756">
        <v>1696.98</v>
      </c>
    </row>
    <row r="282" spans="1:13" ht="14.4" customHeight="1" x14ac:dyDescent="0.3">
      <c r="A282" s="737" t="s">
        <v>2885</v>
      </c>
      <c r="B282" s="739" t="s">
        <v>2828</v>
      </c>
      <c r="C282" s="739" t="s">
        <v>3353</v>
      </c>
      <c r="D282" s="739" t="s">
        <v>3354</v>
      </c>
      <c r="E282" s="739" t="s">
        <v>2832</v>
      </c>
      <c r="F282" s="755">
        <v>1</v>
      </c>
      <c r="G282" s="755">
        <v>4.7</v>
      </c>
      <c r="H282" s="744">
        <v>1</v>
      </c>
      <c r="I282" s="755"/>
      <c r="J282" s="755"/>
      <c r="K282" s="744">
        <v>0</v>
      </c>
      <c r="L282" s="755">
        <v>1</v>
      </c>
      <c r="M282" s="756">
        <v>4.7</v>
      </c>
    </row>
    <row r="283" spans="1:13" ht="14.4" customHeight="1" x14ac:dyDescent="0.3">
      <c r="A283" s="737" t="s">
        <v>2885</v>
      </c>
      <c r="B283" s="739" t="s">
        <v>2837</v>
      </c>
      <c r="C283" s="739" t="s">
        <v>2056</v>
      </c>
      <c r="D283" s="739" t="s">
        <v>2057</v>
      </c>
      <c r="E283" s="739" t="s">
        <v>892</v>
      </c>
      <c r="F283" s="755"/>
      <c r="G283" s="755"/>
      <c r="H283" s="744">
        <v>0</v>
      </c>
      <c r="I283" s="755">
        <v>1</v>
      </c>
      <c r="J283" s="755">
        <v>65.989999999999995</v>
      </c>
      <c r="K283" s="744">
        <v>1</v>
      </c>
      <c r="L283" s="755">
        <v>1</v>
      </c>
      <c r="M283" s="756">
        <v>65.989999999999995</v>
      </c>
    </row>
    <row r="284" spans="1:13" ht="14.4" customHeight="1" x14ac:dyDescent="0.3">
      <c r="A284" s="737" t="s">
        <v>2885</v>
      </c>
      <c r="B284" s="739" t="s">
        <v>2837</v>
      </c>
      <c r="C284" s="739" t="s">
        <v>2165</v>
      </c>
      <c r="D284" s="739" t="s">
        <v>2166</v>
      </c>
      <c r="E284" s="739" t="s">
        <v>1036</v>
      </c>
      <c r="F284" s="755"/>
      <c r="G284" s="755"/>
      <c r="H284" s="744">
        <v>0</v>
      </c>
      <c r="I284" s="755">
        <v>3</v>
      </c>
      <c r="J284" s="755">
        <v>396</v>
      </c>
      <c r="K284" s="744">
        <v>1</v>
      </c>
      <c r="L284" s="755">
        <v>3</v>
      </c>
      <c r="M284" s="756">
        <v>396</v>
      </c>
    </row>
    <row r="285" spans="1:13" ht="14.4" customHeight="1" x14ac:dyDescent="0.3">
      <c r="A285" s="737" t="s">
        <v>2885</v>
      </c>
      <c r="B285" s="739" t="s">
        <v>2838</v>
      </c>
      <c r="C285" s="739" t="s">
        <v>2171</v>
      </c>
      <c r="D285" s="739" t="s">
        <v>2839</v>
      </c>
      <c r="E285" s="739" t="s">
        <v>2840</v>
      </c>
      <c r="F285" s="755"/>
      <c r="G285" s="755"/>
      <c r="H285" s="744">
        <v>0</v>
      </c>
      <c r="I285" s="755">
        <v>1</v>
      </c>
      <c r="J285" s="755">
        <v>123.2</v>
      </c>
      <c r="K285" s="744">
        <v>1</v>
      </c>
      <c r="L285" s="755">
        <v>1</v>
      </c>
      <c r="M285" s="756">
        <v>123.2</v>
      </c>
    </row>
    <row r="286" spans="1:13" ht="14.4" customHeight="1" x14ac:dyDescent="0.3">
      <c r="A286" s="737" t="s">
        <v>2885</v>
      </c>
      <c r="B286" s="739" t="s">
        <v>2846</v>
      </c>
      <c r="C286" s="739" t="s">
        <v>1250</v>
      </c>
      <c r="D286" s="739" t="s">
        <v>2100</v>
      </c>
      <c r="E286" s="739" t="s">
        <v>2101</v>
      </c>
      <c r="F286" s="755"/>
      <c r="G286" s="755"/>
      <c r="H286" s="744">
        <v>0</v>
      </c>
      <c r="I286" s="755">
        <v>1</v>
      </c>
      <c r="J286" s="755">
        <v>103.8</v>
      </c>
      <c r="K286" s="744">
        <v>1</v>
      </c>
      <c r="L286" s="755">
        <v>1</v>
      </c>
      <c r="M286" s="756">
        <v>103.8</v>
      </c>
    </row>
    <row r="287" spans="1:13" ht="14.4" customHeight="1" x14ac:dyDescent="0.3">
      <c r="A287" s="737" t="s">
        <v>2885</v>
      </c>
      <c r="B287" s="739" t="s">
        <v>2710</v>
      </c>
      <c r="C287" s="739" t="s">
        <v>3370</v>
      </c>
      <c r="D287" s="739" t="s">
        <v>2261</v>
      </c>
      <c r="E287" s="739" t="s">
        <v>3371</v>
      </c>
      <c r="F287" s="755"/>
      <c r="G287" s="755"/>
      <c r="H287" s="744">
        <v>0</v>
      </c>
      <c r="I287" s="755">
        <v>1</v>
      </c>
      <c r="J287" s="755">
        <v>2376.9299999999998</v>
      </c>
      <c r="K287" s="744">
        <v>1</v>
      </c>
      <c r="L287" s="755">
        <v>1</v>
      </c>
      <c r="M287" s="756">
        <v>2376.9299999999998</v>
      </c>
    </row>
    <row r="288" spans="1:13" ht="14.4" customHeight="1" x14ac:dyDescent="0.3">
      <c r="A288" s="737" t="s">
        <v>2885</v>
      </c>
      <c r="B288" s="739" t="s">
        <v>2680</v>
      </c>
      <c r="C288" s="739" t="s">
        <v>1958</v>
      </c>
      <c r="D288" s="739" t="s">
        <v>1959</v>
      </c>
      <c r="E288" s="739" t="s">
        <v>1960</v>
      </c>
      <c r="F288" s="755"/>
      <c r="G288" s="755"/>
      <c r="H288" s="744">
        <v>0</v>
      </c>
      <c r="I288" s="755">
        <v>1</v>
      </c>
      <c r="J288" s="755">
        <v>53.57</v>
      </c>
      <c r="K288" s="744">
        <v>1</v>
      </c>
      <c r="L288" s="755">
        <v>1</v>
      </c>
      <c r="M288" s="756">
        <v>53.57</v>
      </c>
    </row>
    <row r="289" spans="1:13" ht="14.4" customHeight="1" x14ac:dyDescent="0.3">
      <c r="A289" s="737" t="s">
        <v>2885</v>
      </c>
      <c r="B289" s="739" t="s">
        <v>2680</v>
      </c>
      <c r="C289" s="739" t="s">
        <v>2178</v>
      </c>
      <c r="D289" s="739" t="s">
        <v>1959</v>
      </c>
      <c r="E289" s="739" t="s">
        <v>2179</v>
      </c>
      <c r="F289" s="755"/>
      <c r="G289" s="755"/>
      <c r="H289" s="744">
        <v>0</v>
      </c>
      <c r="I289" s="755">
        <v>2</v>
      </c>
      <c r="J289" s="755">
        <v>267.88</v>
      </c>
      <c r="K289" s="744">
        <v>1</v>
      </c>
      <c r="L289" s="755">
        <v>2</v>
      </c>
      <c r="M289" s="756">
        <v>267.88</v>
      </c>
    </row>
    <row r="290" spans="1:13" ht="14.4" customHeight="1" x14ac:dyDescent="0.3">
      <c r="A290" s="737" t="s">
        <v>2886</v>
      </c>
      <c r="B290" s="739" t="s">
        <v>3781</v>
      </c>
      <c r="C290" s="739" t="s">
        <v>3759</v>
      </c>
      <c r="D290" s="739" t="s">
        <v>3760</v>
      </c>
      <c r="E290" s="739" t="s">
        <v>3761</v>
      </c>
      <c r="F290" s="755">
        <v>2</v>
      </c>
      <c r="G290" s="755">
        <v>640.41999999999996</v>
      </c>
      <c r="H290" s="744">
        <v>1</v>
      </c>
      <c r="I290" s="755"/>
      <c r="J290" s="755"/>
      <c r="K290" s="744">
        <v>0</v>
      </c>
      <c r="L290" s="755">
        <v>2</v>
      </c>
      <c r="M290" s="756">
        <v>640.41999999999996</v>
      </c>
    </row>
    <row r="291" spans="1:13" ht="14.4" customHeight="1" x14ac:dyDescent="0.3">
      <c r="A291" s="737" t="s">
        <v>2886</v>
      </c>
      <c r="B291" s="739" t="s">
        <v>2726</v>
      </c>
      <c r="C291" s="739" t="s">
        <v>3154</v>
      </c>
      <c r="D291" s="739" t="s">
        <v>3155</v>
      </c>
      <c r="E291" s="739" t="s">
        <v>2938</v>
      </c>
      <c r="F291" s="755">
        <v>3</v>
      </c>
      <c r="G291" s="755">
        <v>87.06</v>
      </c>
      <c r="H291" s="744">
        <v>1</v>
      </c>
      <c r="I291" s="755"/>
      <c r="J291" s="755"/>
      <c r="K291" s="744">
        <v>0</v>
      </c>
      <c r="L291" s="755">
        <v>3</v>
      </c>
      <c r="M291" s="756">
        <v>87.06</v>
      </c>
    </row>
    <row r="292" spans="1:13" ht="14.4" customHeight="1" x14ac:dyDescent="0.3">
      <c r="A292" s="737" t="s">
        <v>2886</v>
      </c>
      <c r="B292" s="739" t="s">
        <v>2733</v>
      </c>
      <c r="C292" s="739" t="s">
        <v>2107</v>
      </c>
      <c r="D292" s="739" t="s">
        <v>2734</v>
      </c>
      <c r="E292" s="739" t="s">
        <v>1188</v>
      </c>
      <c r="F292" s="755"/>
      <c r="G292" s="755"/>
      <c r="H292" s="744">
        <v>0</v>
      </c>
      <c r="I292" s="755">
        <v>3</v>
      </c>
      <c r="J292" s="755">
        <v>786.69</v>
      </c>
      <c r="K292" s="744">
        <v>1</v>
      </c>
      <c r="L292" s="755">
        <v>3</v>
      </c>
      <c r="M292" s="756">
        <v>786.69</v>
      </c>
    </row>
    <row r="293" spans="1:13" ht="14.4" customHeight="1" x14ac:dyDescent="0.3">
      <c r="A293" s="737" t="s">
        <v>2886</v>
      </c>
      <c r="B293" s="739" t="s">
        <v>2733</v>
      </c>
      <c r="C293" s="739" t="s">
        <v>2163</v>
      </c>
      <c r="D293" s="739" t="s">
        <v>2036</v>
      </c>
      <c r="E293" s="739" t="s">
        <v>1188</v>
      </c>
      <c r="F293" s="755"/>
      <c r="G293" s="755"/>
      <c r="H293" s="744">
        <v>0</v>
      </c>
      <c r="I293" s="755">
        <v>1</v>
      </c>
      <c r="J293" s="755">
        <v>524.45000000000005</v>
      </c>
      <c r="K293" s="744">
        <v>1</v>
      </c>
      <c r="L293" s="755">
        <v>1</v>
      </c>
      <c r="M293" s="756">
        <v>524.45000000000005</v>
      </c>
    </row>
    <row r="294" spans="1:13" ht="14.4" customHeight="1" x14ac:dyDescent="0.3">
      <c r="A294" s="737" t="s">
        <v>2886</v>
      </c>
      <c r="B294" s="739" t="s">
        <v>3779</v>
      </c>
      <c r="C294" s="739" t="s">
        <v>3525</v>
      </c>
      <c r="D294" s="739" t="s">
        <v>3001</v>
      </c>
      <c r="E294" s="739" t="s">
        <v>1188</v>
      </c>
      <c r="F294" s="755"/>
      <c r="G294" s="755"/>
      <c r="H294" s="744">
        <v>0</v>
      </c>
      <c r="I294" s="755">
        <v>1</v>
      </c>
      <c r="J294" s="755">
        <v>145.66999999999999</v>
      </c>
      <c r="K294" s="744">
        <v>1</v>
      </c>
      <c r="L294" s="755">
        <v>1</v>
      </c>
      <c r="M294" s="756">
        <v>145.66999999999999</v>
      </c>
    </row>
    <row r="295" spans="1:13" ht="14.4" customHeight="1" x14ac:dyDescent="0.3">
      <c r="A295" s="737" t="s">
        <v>2886</v>
      </c>
      <c r="B295" s="739" t="s">
        <v>2743</v>
      </c>
      <c r="C295" s="739" t="s">
        <v>3738</v>
      </c>
      <c r="D295" s="739" t="s">
        <v>1995</v>
      </c>
      <c r="E295" s="739" t="s">
        <v>3419</v>
      </c>
      <c r="F295" s="755">
        <v>3</v>
      </c>
      <c r="G295" s="755">
        <v>0</v>
      </c>
      <c r="H295" s="744"/>
      <c r="I295" s="755"/>
      <c r="J295" s="755"/>
      <c r="K295" s="744"/>
      <c r="L295" s="755">
        <v>3</v>
      </c>
      <c r="M295" s="756">
        <v>0</v>
      </c>
    </row>
    <row r="296" spans="1:13" ht="14.4" customHeight="1" x14ac:dyDescent="0.3">
      <c r="A296" s="737" t="s">
        <v>2886</v>
      </c>
      <c r="B296" s="739" t="s">
        <v>2743</v>
      </c>
      <c r="C296" s="739" t="s">
        <v>3711</v>
      </c>
      <c r="D296" s="739" t="s">
        <v>3712</v>
      </c>
      <c r="E296" s="739" t="s">
        <v>2126</v>
      </c>
      <c r="F296" s="755"/>
      <c r="G296" s="755"/>
      <c r="H296" s="744">
        <v>0</v>
      </c>
      <c r="I296" s="755">
        <v>1</v>
      </c>
      <c r="J296" s="755">
        <v>176.59</v>
      </c>
      <c r="K296" s="744">
        <v>1</v>
      </c>
      <c r="L296" s="755">
        <v>1</v>
      </c>
      <c r="M296" s="756">
        <v>176.59</v>
      </c>
    </row>
    <row r="297" spans="1:13" ht="14.4" customHeight="1" x14ac:dyDescent="0.3">
      <c r="A297" s="737" t="s">
        <v>2886</v>
      </c>
      <c r="B297" s="739" t="s">
        <v>2743</v>
      </c>
      <c r="C297" s="739" t="s">
        <v>3739</v>
      </c>
      <c r="D297" s="739" t="s">
        <v>2744</v>
      </c>
      <c r="E297" s="739" t="s">
        <v>2126</v>
      </c>
      <c r="F297" s="755">
        <v>2</v>
      </c>
      <c r="G297" s="755">
        <v>0</v>
      </c>
      <c r="H297" s="744"/>
      <c r="I297" s="755"/>
      <c r="J297" s="755"/>
      <c r="K297" s="744"/>
      <c r="L297" s="755">
        <v>2</v>
      </c>
      <c r="M297" s="756">
        <v>0</v>
      </c>
    </row>
    <row r="298" spans="1:13" ht="14.4" customHeight="1" x14ac:dyDescent="0.3">
      <c r="A298" s="737" t="s">
        <v>2886</v>
      </c>
      <c r="B298" s="739" t="s">
        <v>2743</v>
      </c>
      <c r="C298" s="739" t="s">
        <v>3740</v>
      </c>
      <c r="D298" s="739" t="s">
        <v>2744</v>
      </c>
      <c r="E298" s="739" t="s">
        <v>2126</v>
      </c>
      <c r="F298" s="755">
        <v>4</v>
      </c>
      <c r="G298" s="755">
        <v>0</v>
      </c>
      <c r="H298" s="744"/>
      <c r="I298" s="755"/>
      <c r="J298" s="755"/>
      <c r="K298" s="744"/>
      <c r="L298" s="755">
        <v>4</v>
      </c>
      <c r="M298" s="756">
        <v>0</v>
      </c>
    </row>
    <row r="299" spans="1:13" ht="14.4" customHeight="1" x14ac:dyDescent="0.3">
      <c r="A299" s="737" t="s">
        <v>2886</v>
      </c>
      <c r="B299" s="739" t="s">
        <v>2743</v>
      </c>
      <c r="C299" s="739" t="s">
        <v>3741</v>
      </c>
      <c r="D299" s="739" t="s">
        <v>2094</v>
      </c>
      <c r="E299" s="739" t="s">
        <v>3742</v>
      </c>
      <c r="F299" s="755">
        <v>1</v>
      </c>
      <c r="G299" s="755">
        <v>0</v>
      </c>
      <c r="H299" s="744"/>
      <c r="I299" s="755"/>
      <c r="J299" s="755"/>
      <c r="K299" s="744"/>
      <c r="L299" s="755">
        <v>1</v>
      </c>
      <c r="M299" s="756">
        <v>0</v>
      </c>
    </row>
    <row r="300" spans="1:13" ht="14.4" customHeight="1" x14ac:dyDescent="0.3">
      <c r="A300" s="737" t="s">
        <v>2886</v>
      </c>
      <c r="B300" s="739" t="s">
        <v>2754</v>
      </c>
      <c r="C300" s="739" t="s">
        <v>2233</v>
      </c>
      <c r="D300" s="739" t="s">
        <v>2234</v>
      </c>
      <c r="E300" s="739" t="s">
        <v>2235</v>
      </c>
      <c r="F300" s="755"/>
      <c r="G300" s="755"/>
      <c r="H300" s="744">
        <v>0</v>
      </c>
      <c r="I300" s="755">
        <v>1</v>
      </c>
      <c r="J300" s="755">
        <v>59.27</v>
      </c>
      <c r="K300" s="744">
        <v>1</v>
      </c>
      <c r="L300" s="755">
        <v>1</v>
      </c>
      <c r="M300" s="756">
        <v>59.27</v>
      </c>
    </row>
    <row r="301" spans="1:13" ht="14.4" customHeight="1" x14ac:dyDescent="0.3">
      <c r="A301" s="737" t="s">
        <v>2886</v>
      </c>
      <c r="B301" s="739" t="s">
        <v>2853</v>
      </c>
      <c r="C301" s="739" t="s">
        <v>2125</v>
      </c>
      <c r="D301" s="739" t="s">
        <v>1855</v>
      </c>
      <c r="E301" s="739" t="s">
        <v>2126</v>
      </c>
      <c r="F301" s="755"/>
      <c r="G301" s="755"/>
      <c r="H301" s="744">
        <v>0</v>
      </c>
      <c r="I301" s="755">
        <v>1</v>
      </c>
      <c r="J301" s="755">
        <v>207.45</v>
      </c>
      <c r="K301" s="744">
        <v>1</v>
      </c>
      <c r="L301" s="755">
        <v>1</v>
      </c>
      <c r="M301" s="756">
        <v>207.45</v>
      </c>
    </row>
    <row r="302" spans="1:13" ht="14.4" customHeight="1" thickBot="1" x14ac:dyDescent="0.35">
      <c r="A302" s="745" t="s">
        <v>2886</v>
      </c>
      <c r="B302" s="746" t="s">
        <v>2680</v>
      </c>
      <c r="C302" s="746" t="s">
        <v>2178</v>
      </c>
      <c r="D302" s="746" t="s">
        <v>1959</v>
      </c>
      <c r="E302" s="746" t="s">
        <v>2179</v>
      </c>
      <c r="F302" s="757"/>
      <c r="G302" s="757"/>
      <c r="H302" s="751">
        <v>0</v>
      </c>
      <c r="I302" s="757">
        <v>1</v>
      </c>
      <c r="J302" s="757">
        <v>133.94</v>
      </c>
      <c r="K302" s="751">
        <v>1</v>
      </c>
      <c r="L302" s="757">
        <v>1</v>
      </c>
      <c r="M302" s="758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505</v>
      </c>
      <c r="B5" s="636" t="s">
        <v>506</v>
      </c>
      <c r="C5" s="637" t="s">
        <v>507</v>
      </c>
      <c r="D5" s="637" t="s">
        <v>507</v>
      </c>
      <c r="E5" s="637"/>
      <c r="F5" s="637" t="s">
        <v>507</v>
      </c>
      <c r="G5" s="637" t="s">
        <v>507</v>
      </c>
      <c r="H5" s="637" t="s">
        <v>507</v>
      </c>
      <c r="I5" s="638" t="s">
        <v>507</v>
      </c>
      <c r="J5" s="639" t="s">
        <v>74</v>
      </c>
    </row>
    <row r="6" spans="1:10" ht="14.4" customHeight="1" x14ac:dyDescent="0.3">
      <c r="A6" s="635" t="s">
        <v>505</v>
      </c>
      <c r="B6" s="636" t="s">
        <v>328</v>
      </c>
      <c r="C6" s="637">
        <v>2.5359600000000002</v>
      </c>
      <c r="D6" s="637">
        <v>2.6985600000000001</v>
      </c>
      <c r="E6" s="637"/>
      <c r="F6" s="637">
        <v>4.0471000000000004</v>
      </c>
      <c r="G6" s="637">
        <v>2.6666674017483332</v>
      </c>
      <c r="H6" s="637">
        <v>1.3804325982516672</v>
      </c>
      <c r="I6" s="638">
        <v>1.5176620816479105</v>
      </c>
      <c r="J6" s="639" t="s">
        <v>1</v>
      </c>
    </row>
    <row r="7" spans="1:10" ht="14.4" customHeight="1" x14ac:dyDescent="0.3">
      <c r="A7" s="635" t="s">
        <v>505</v>
      </c>
      <c r="B7" s="636" t="s">
        <v>329</v>
      </c>
      <c r="C7" s="637">
        <v>0</v>
      </c>
      <c r="D7" s="637">
        <v>0.15898999999999999</v>
      </c>
      <c r="E7" s="637"/>
      <c r="F7" s="637">
        <v>0.47916000000000003</v>
      </c>
      <c r="G7" s="637">
        <v>0.26363007267099997</v>
      </c>
      <c r="H7" s="637">
        <v>0.21552992732900006</v>
      </c>
      <c r="I7" s="638">
        <v>1.8175468190913597</v>
      </c>
      <c r="J7" s="639" t="s">
        <v>1</v>
      </c>
    </row>
    <row r="8" spans="1:10" ht="14.4" customHeight="1" x14ac:dyDescent="0.3">
      <c r="A8" s="635" t="s">
        <v>505</v>
      </c>
      <c r="B8" s="636" t="s">
        <v>330</v>
      </c>
      <c r="C8" s="637">
        <v>91.490960000000001</v>
      </c>
      <c r="D8" s="637">
        <v>80.513469999999998</v>
      </c>
      <c r="E8" s="637"/>
      <c r="F8" s="637">
        <v>82.396639999999991</v>
      </c>
      <c r="G8" s="637">
        <v>83.666689729857666</v>
      </c>
      <c r="H8" s="637">
        <v>-1.2700497298576749</v>
      </c>
      <c r="I8" s="638">
        <v>0.98482012693512311</v>
      </c>
      <c r="J8" s="639" t="s">
        <v>1</v>
      </c>
    </row>
    <row r="9" spans="1:10" ht="14.4" customHeight="1" x14ac:dyDescent="0.3">
      <c r="A9" s="635" t="s">
        <v>505</v>
      </c>
      <c r="B9" s="636" t="s">
        <v>331</v>
      </c>
      <c r="C9" s="637">
        <v>64.308949999999996</v>
      </c>
      <c r="D9" s="637">
        <v>88.819270000000017</v>
      </c>
      <c r="E9" s="637"/>
      <c r="F9" s="637">
        <v>105.27001000000001</v>
      </c>
      <c r="G9" s="637">
        <v>116.75652351540532</v>
      </c>
      <c r="H9" s="637">
        <v>-11.486513515405306</v>
      </c>
      <c r="I9" s="638">
        <v>0.90161994234189635</v>
      </c>
      <c r="J9" s="639" t="s">
        <v>1</v>
      </c>
    </row>
    <row r="10" spans="1:10" ht="14.4" customHeight="1" x14ac:dyDescent="0.3">
      <c r="A10" s="635" t="s">
        <v>505</v>
      </c>
      <c r="B10" s="636" t="s">
        <v>332</v>
      </c>
      <c r="C10" s="637">
        <v>14.099299999999999</v>
      </c>
      <c r="D10" s="637">
        <v>14.0291</v>
      </c>
      <c r="E10" s="637"/>
      <c r="F10" s="637">
        <v>13.885000000000002</v>
      </c>
      <c r="G10" s="637">
        <v>16.666671260927668</v>
      </c>
      <c r="H10" s="637">
        <v>-2.7816712609276664</v>
      </c>
      <c r="I10" s="638">
        <v>0.83309977035133298</v>
      </c>
      <c r="J10" s="639" t="s">
        <v>1</v>
      </c>
    </row>
    <row r="11" spans="1:10" ht="14.4" customHeight="1" x14ac:dyDescent="0.3">
      <c r="A11" s="635" t="s">
        <v>505</v>
      </c>
      <c r="B11" s="636" t="s">
        <v>333</v>
      </c>
      <c r="C11" s="637">
        <v>0</v>
      </c>
      <c r="D11" s="637">
        <v>0</v>
      </c>
      <c r="E11" s="637"/>
      <c r="F11" s="637">
        <v>0.98099999999999998</v>
      </c>
      <c r="G11" s="637">
        <v>0</v>
      </c>
      <c r="H11" s="637">
        <v>0.98099999999999998</v>
      </c>
      <c r="I11" s="638" t="s">
        <v>507</v>
      </c>
      <c r="J11" s="639" t="s">
        <v>1</v>
      </c>
    </row>
    <row r="12" spans="1:10" ht="14.4" customHeight="1" x14ac:dyDescent="0.3">
      <c r="A12" s="635" t="s">
        <v>505</v>
      </c>
      <c r="B12" s="636" t="s">
        <v>334</v>
      </c>
      <c r="C12" s="637">
        <v>1.1579999999999999</v>
      </c>
      <c r="D12" s="637">
        <v>4.2780000000000005</v>
      </c>
      <c r="E12" s="637"/>
      <c r="F12" s="637">
        <v>3.7440000000000002</v>
      </c>
      <c r="G12" s="637">
        <v>3.3333342521853333</v>
      </c>
      <c r="H12" s="637">
        <v>0.41066574781466691</v>
      </c>
      <c r="I12" s="638">
        <v>1.1231996903837156</v>
      </c>
      <c r="J12" s="639" t="s">
        <v>1</v>
      </c>
    </row>
    <row r="13" spans="1:10" ht="14.4" customHeight="1" x14ac:dyDescent="0.3">
      <c r="A13" s="635" t="s">
        <v>505</v>
      </c>
      <c r="B13" s="636" t="s">
        <v>335</v>
      </c>
      <c r="C13" s="637">
        <v>34.155100000000004</v>
      </c>
      <c r="D13" s="637">
        <v>34.08</v>
      </c>
      <c r="E13" s="637"/>
      <c r="F13" s="637">
        <v>35.357999999999997</v>
      </c>
      <c r="G13" s="637">
        <v>40.666677876664004</v>
      </c>
      <c r="H13" s="637">
        <v>-5.3086778766640066</v>
      </c>
      <c r="I13" s="638">
        <v>0.86945877672219896</v>
      </c>
      <c r="J13" s="639" t="s">
        <v>1</v>
      </c>
    </row>
    <row r="14" spans="1:10" ht="14.4" customHeight="1" x14ac:dyDescent="0.3">
      <c r="A14" s="635" t="s">
        <v>505</v>
      </c>
      <c r="B14" s="636" t="s">
        <v>336</v>
      </c>
      <c r="C14" s="637">
        <v>0</v>
      </c>
      <c r="D14" s="637">
        <v>0</v>
      </c>
      <c r="E14" s="637"/>
      <c r="F14" s="637">
        <v>1.3389</v>
      </c>
      <c r="G14" s="637">
        <v>1.6666671260926667</v>
      </c>
      <c r="H14" s="637">
        <v>-0.32776712609266667</v>
      </c>
      <c r="I14" s="638">
        <v>0.80333977855489136</v>
      </c>
      <c r="J14" s="639" t="s">
        <v>1</v>
      </c>
    </row>
    <row r="15" spans="1:10" ht="14.4" customHeight="1" x14ac:dyDescent="0.3">
      <c r="A15" s="635" t="s">
        <v>505</v>
      </c>
      <c r="B15" s="636" t="s">
        <v>337</v>
      </c>
      <c r="C15" s="637" t="s">
        <v>507</v>
      </c>
      <c r="D15" s="637">
        <v>0.15540000000000001</v>
      </c>
      <c r="E15" s="637"/>
      <c r="F15" s="637">
        <v>0.23414999999999997</v>
      </c>
      <c r="G15" s="637">
        <v>5.1800014278666671E-2</v>
      </c>
      <c r="H15" s="637">
        <v>0.18234998572133329</v>
      </c>
      <c r="I15" s="638">
        <v>4.520269024258404</v>
      </c>
      <c r="J15" s="639" t="s">
        <v>1</v>
      </c>
    </row>
    <row r="16" spans="1:10" ht="14.4" customHeight="1" x14ac:dyDescent="0.3">
      <c r="A16" s="635" t="s">
        <v>505</v>
      </c>
      <c r="B16" s="636" t="s">
        <v>508</v>
      </c>
      <c r="C16" s="637">
        <v>207.74826999999999</v>
      </c>
      <c r="D16" s="637">
        <v>224.73278999999997</v>
      </c>
      <c r="E16" s="637"/>
      <c r="F16" s="637">
        <v>247.73396</v>
      </c>
      <c r="G16" s="637">
        <v>265.73866124983067</v>
      </c>
      <c r="H16" s="637">
        <v>-18.004701249830674</v>
      </c>
      <c r="I16" s="638">
        <v>0.93224658705981889</v>
      </c>
      <c r="J16" s="639" t="s">
        <v>509</v>
      </c>
    </row>
    <row r="18" spans="1:10" ht="14.4" customHeight="1" x14ac:dyDescent="0.3">
      <c r="A18" s="635" t="s">
        <v>505</v>
      </c>
      <c r="B18" s="636" t="s">
        <v>506</v>
      </c>
      <c r="C18" s="637" t="s">
        <v>507</v>
      </c>
      <c r="D18" s="637" t="s">
        <v>507</v>
      </c>
      <c r="E18" s="637"/>
      <c r="F18" s="637" t="s">
        <v>507</v>
      </c>
      <c r="G18" s="637" t="s">
        <v>507</v>
      </c>
      <c r="H18" s="637" t="s">
        <v>507</v>
      </c>
      <c r="I18" s="638" t="s">
        <v>507</v>
      </c>
      <c r="J18" s="639" t="s">
        <v>74</v>
      </c>
    </row>
    <row r="19" spans="1:10" ht="14.4" customHeight="1" x14ac:dyDescent="0.3">
      <c r="A19" s="635" t="s">
        <v>515</v>
      </c>
      <c r="B19" s="636" t="s">
        <v>516</v>
      </c>
      <c r="C19" s="637" t="s">
        <v>507</v>
      </c>
      <c r="D19" s="637" t="s">
        <v>507</v>
      </c>
      <c r="E19" s="637"/>
      <c r="F19" s="637" t="s">
        <v>507</v>
      </c>
      <c r="G19" s="637" t="s">
        <v>507</v>
      </c>
      <c r="H19" s="637" t="s">
        <v>507</v>
      </c>
      <c r="I19" s="638" t="s">
        <v>507</v>
      </c>
      <c r="J19" s="639" t="s">
        <v>0</v>
      </c>
    </row>
    <row r="20" spans="1:10" ht="14.4" customHeight="1" x14ac:dyDescent="0.3">
      <c r="A20" s="635" t="s">
        <v>515</v>
      </c>
      <c r="B20" s="636" t="s">
        <v>328</v>
      </c>
      <c r="C20" s="637">
        <v>2.5359600000000002</v>
      </c>
      <c r="D20" s="637">
        <v>2.6985600000000001</v>
      </c>
      <c r="E20" s="637"/>
      <c r="F20" s="637">
        <v>4.0471000000000004</v>
      </c>
      <c r="G20" s="637">
        <v>2.6666674017483332</v>
      </c>
      <c r="H20" s="637">
        <v>1.3804325982516672</v>
      </c>
      <c r="I20" s="638">
        <v>1.5176620816479105</v>
      </c>
      <c r="J20" s="639" t="s">
        <v>1</v>
      </c>
    </row>
    <row r="21" spans="1:10" ht="14.4" customHeight="1" x14ac:dyDescent="0.3">
      <c r="A21" s="635" t="s">
        <v>515</v>
      </c>
      <c r="B21" s="636" t="s">
        <v>329</v>
      </c>
      <c r="C21" s="637">
        <v>0</v>
      </c>
      <c r="D21" s="637">
        <v>0.15898999999999999</v>
      </c>
      <c r="E21" s="637"/>
      <c r="F21" s="637">
        <v>0.47916000000000003</v>
      </c>
      <c r="G21" s="637">
        <v>0.26363007267099997</v>
      </c>
      <c r="H21" s="637">
        <v>0.21552992732900006</v>
      </c>
      <c r="I21" s="638">
        <v>1.8175468190913597</v>
      </c>
      <c r="J21" s="639" t="s">
        <v>1</v>
      </c>
    </row>
    <row r="22" spans="1:10" ht="14.4" customHeight="1" x14ac:dyDescent="0.3">
      <c r="A22" s="635" t="s">
        <v>515</v>
      </c>
      <c r="B22" s="636" t="s">
        <v>330</v>
      </c>
      <c r="C22" s="637">
        <v>91.34496</v>
      </c>
      <c r="D22" s="637">
        <v>80.513469999999998</v>
      </c>
      <c r="E22" s="637"/>
      <c r="F22" s="637">
        <v>82.269319999999993</v>
      </c>
      <c r="G22" s="637">
        <v>83.611633733584327</v>
      </c>
      <c r="H22" s="637">
        <v>-1.3423137335843336</v>
      </c>
      <c r="I22" s="638">
        <v>0.98394584971439014</v>
      </c>
      <c r="J22" s="639" t="s">
        <v>1</v>
      </c>
    </row>
    <row r="23" spans="1:10" ht="14.4" customHeight="1" x14ac:dyDescent="0.3">
      <c r="A23" s="635" t="s">
        <v>515</v>
      </c>
      <c r="B23" s="636" t="s">
        <v>331</v>
      </c>
      <c r="C23" s="637">
        <v>58.98903</v>
      </c>
      <c r="D23" s="637">
        <v>83.44971000000001</v>
      </c>
      <c r="E23" s="637"/>
      <c r="F23" s="637">
        <v>102.13569000000001</v>
      </c>
      <c r="G23" s="637">
        <v>111.73127864442365</v>
      </c>
      <c r="H23" s="637">
        <v>-9.5955886444236427</v>
      </c>
      <c r="I23" s="638">
        <v>0.91411904740694072</v>
      </c>
      <c r="J23" s="639" t="s">
        <v>1</v>
      </c>
    </row>
    <row r="24" spans="1:10" ht="14.4" customHeight="1" x14ac:dyDescent="0.3">
      <c r="A24" s="635" t="s">
        <v>515</v>
      </c>
      <c r="B24" s="636" t="s">
        <v>332</v>
      </c>
      <c r="C24" s="637">
        <v>13.282299999999999</v>
      </c>
      <c r="D24" s="637">
        <v>13.2121</v>
      </c>
      <c r="E24" s="637"/>
      <c r="F24" s="637">
        <v>13.885000000000002</v>
      </c>
      <c r="G24" s="637">
        <v>15.06937414261</v>
      </c>
      <c r="H24" s="637">
        <v>-1.1843741426099985</v>
      </c>
      <c r="I24" s="638">
        <v>0.92140522019019522</v>
      </c>
      <c r="J24" s="639" t="s">
        <v>1</v>
      </c>
    </row>
    <row r="25" spans="1:10" ht="14.4" customHeight="1" x14ac:dyDescent="0.3">
      <c r="A25" s="635" t="s">
        <v>515</v>
      </c>
      <c r="B25" s="636" t="s">
        <v>333</v>
      </c>
      <c r="C25" s="637">
        <v>0</v>
      </c>
      <c r="D25" s="637" t="s">
        <v>507</v>
      </c>
      <c r="E25" s="637"/>
      <c r="F25" s="637">
        <v>0.98099999999999998</v>
      </c>
      <c r="G25" s="637">
        <v>0</v>
      </c>
      <c r="H25" s="637">
        <v>0.98099999999999998</v>
      </c>
      <c r="I25" s="638" t="s">
        <v>507</v>
      </c>
      <c r="J25" s="639" t="s">
        <v>1</v>
      </c>
    </row>
    <row r="26" spans="1:10" ht="14.4" customHeight="1" x14ac:dyDescent="0.3">
      <c r="A26" s="635" t="s">
        <v>515</v>
      </c>
      <c r="B26" s="636" t="s">
        <v>334</v>
      </c>
      <c r="C26" s="637">
        <v>1.1579999999999999</v>
      </c>
      <c r="D26" s="637">
        <v>4.2780000000000005</v>
      </c>
      <c r="E26" s="637"/>
      <c r="F26" s="637">
        <v>3.286</v>
      </c>
      <c r="G26" s="637">
        <v>3.1758905086386666</v>
      </c>
      <c r="H26" s="637">
        <v>0.11010949136133341</v>
      </c>
      <c r="I26" s="638">
        <v>1.0346704305648533</v>
      </c>
      <c r="J26" s="639" t="s">
        <v>1</v>
      </c>
    </row>
    <row r="27" spans="1:10" ht="14.4" customHeight="1" x14ac:dyDescent="0.3">
      <c r="A27" s="635" t="s">
        <v>515</v>
      </c>
      <c r="B27" s="636" t="s">
        <v>335</v>
      </c>
      <c r="C27" s="637">
        <v>34.155100000000004</v>
      </c>
      <c r="D27" s="637">
        <v>34.08</v>
      </c>
      <c r="E27" s="637"/>
      <c r="F27" s="637">
        <v>35.357999999999997</v>
      </c>
      <c r="G27" s="637">
        <v>40.666677876664004</v>
      </c>
      <c r="H27" s="637">
        <v>-5.3086778766640066</v>
      </c>
      <c r="I27" s="638">
        <v>0.86945877672219896</v>
      </c>
      <c r="J27" s="639" t="s">
        <v>1</v>
      </c>
    </row>
    <row r="28" spans="1:10" ht="14.4" customHeight="1" x14ac:dyDescent="0.3">
      <c r="A28" s="635" t="s">
        <v>515</v>
      </c>
      <c r="B28" s="636" t="s">
        <v>336</v>
      </c>
      <c r="C28" s="637">
        <v>0</v>
      </c>
      <c r="D28" s="637">
        <v>0</v>
      </c>
      <c r="E28" s="637"/>
      <c r="F28" s="637">
        <v>1.3389</v>
      </c>
      <c r="G28" s="637">
        <v>1.6666671260926667</v>
      </c>
      <c r="H28" s="637">
        <v>-0.32776712609266667</v>
      </c>
      <c r="I28" s="638">
        <v>0.80333977855489136</v>
      </c>
      <c r="J28" s="639" t="s">
        <v>1</v>
      </c>
    </row>
    <row r="29" spans="1:10" ht="14.4" customHeight="1" x14ac:dyDescent="0.3">
      <c r="A29" s="635" t="s">
        <v>515</v>
      </c>
      <c r="B29" s="636" t="s">
        <v>337</v>
      </c>
      <c r="C29" s="637" t="s">
        <v>507</v>
      </c>
      <c r="D29" s="637">
        <v>0.15540000000000001</v>
      </c>
      <c r="E29" s="637"/>
      <c r="F29" s="637">
        <v>0.23414999999999997</v>
      </c>
      <c r="G29" s="637">
        <v>5.1800014278666671E-2</v>
      </c>
      <c r="H29" s="637">
        <v>0.18234998572133329</v>
      </c>
      <c r="I29" s="638">
        <v>4.520269024258404</v>
      </c>
      <c r="J29" s="639" t="s">
        <v>1</v>
      </c>
    </row>
    <row r="30" spans="1:10" ht="14.4" customHeight="1" x14ac:dyDescent="0.3">
      <c r="A30" s="635" t="s">
        <v>515</v>
      </c>
      <c r="B30" s="636" t="s">
        <v>517</v>
      </c>
      <c r="C30" s="637">
        <v>201.46535</v>
      </c>
      <c r="D30" s="637">
        <v>218.54622999999998</v>
      </c>
      <c r="E30" s="637"/>
      <c r="F30" s="637">
        <v>244.01432</v>
      </c>
      <c r="G30" s="637">
        <v>258.90361952071135</v>
      </c>
      <c r="H30" s="637">
        <v>-14.889299520711347</v>
      </c>
      <c r="I30" s="638">
        <v>0.94249095648691672</v>
      </c>
      <c r="J30" s="639" t="s">
        <v>513</v>
      </c>
    </row>
    <row r="31" spans="1:10" ht="14.4" customHeight="1" x14ac:dyDescent="0.3">
      <c r="A31" s="635" t="s">
        <v>507</v>
      </c>
      <c r="B31" s="636" t="s">
        <v>507</v>
      </c>
      <c r="C31" s="637" t="s">
        <v>507</v>
      </c>
      <c r="D31" s="637" t="s">
        <v>507</v>
      </c>
      <c r="E31" s="637"/>
      <c r="F31" s="637" t="s">
        <v>507</v>
      </c>
      <c r="G31" s="637" t="s">
        <v>507</v>
      </c>
      <c r="H31" s="637" t="s">
        <v>507</v>
      </c>
      <c r="I31" s="638" t="s">
        <v>507</v>
      </c>
      <c r="J31" s="639" t="s">
        <v>514</v>
      </c>
    </row>
    <row r="32" spans="1:10" ht="14.4" customHeight="1" x14ac:dyDescent="0.3">
      <c r="A32" s="635" t="s">
        <v>518</v>
      </c>
      <c r="B32" s="636" t="s">
        <v>519</v>
      </c>
      <c r="C32" s="637" t="s">
        <v>507</v>
      </c>
      <c r="D32" s="637" t="s">
        <v>507</v>
      </c>
      <c r="E32" s="637"/>
      <c r="F32" s="637" t="s">
        <v>507</v>
      </c>
      <c r="G32" s="637" t="s">
        <v>507</v>
      </c>
      <c r="H32" s="637" t="s">
        <v>507</v>
      </c>
      <c r="I32" s="638" t="s">
        <v>507</v>
      </c>
      <c r="J32" s="639" t="s">
        <v>0</v>
      </c>
    </row>
    <row r="33" spans="1:10" ht="14.4" customHeight="1" x14ac:dyDescent="0.3">
      <c r="A33" s="635" t="s">
        <v>518</v>
      </c>
      <c r="B33" s="636" t="s">
        <v>330</v>
      </c>
      <c r="C33" s="637">
        <v>0.14600000000000002</v>
      </c>
      <c r="D33" s="637">
        <v>0</v>
      </c>
      <c r="E33" s="637"/>
      <c r="F33" s="637">
        <v>0.12731999999999999</v>
      </c>
      <c r="G33" s="637">
        <v>5.5055996273333331E-2</v>
      </c>
      <c r="H33" s="637">
        <v>7.2264003726666665E-2</v>
      </c>
      <c r="I33" s="638">
        <v>2.3125546465075617</v>
      </c>
      <c r="J33" s="639" t="s">
        <v>1</v>
      </c>
    </row>
    <row r="34" spans="1:10" ht="14.4" customHeight="1" x14ac:dyDescent="0.3">
      <c r="A34" s="635" t="s">
        <v>518</v>
      </c>
      <c r="B34" s="636" t="s">
        <v>331</v>
      </c>
      <c r="C34" s="637">
        <v>5.3199199999999998</v>
      </c>
      <c r="D34" s="637">
        <v>5.3695599999999999</v>
      </c>
      <c r="E34" s="637"/>
      <c r="F34" s="637">
        <v>3.1343199999999998</v>
      </c>
      <c r="G34" s="637">
        <v>5.0252448709816671</v>
      </c>
      <c r="H34" s="637">
        <v>-1.8909248709816673</v>
      </c>
      <c r="I34" s="638">
        <v>0.62371487966669359</v>
      </c>
      <c r="J34" s="639" t="s">
        <v>1</v>
      </c>
    </row>
    <row r="35" spans="1:10" ht="14.4" customHeight="1" x14ac:dyDescent="0.3">
      <c r="A35" s="635" t="s">
        <v>518</v>
      </c>
      <c r="B35" s="636" t="s">
        <v>332</v>
      </c>
      <c r="C35" s="637">
        <v>0.81699999999999995</v>
      </c>
      <c r="D35" s="637">
        <v>0.81699999999999995</v>
      </c>
      <c r="E35" s="637"/>
      <c r="F35" s="637">
        <v>0</v>
      </c>
      <c r="G35" s="637">
        <v>1.5972971183176667</v>
      </c>
      <c r="H35" s="637">
        <v>-1.5972971183176667</v>
      </c>
      <c r="I35" s="638">
        <v>0</v>
      </c>
      <c r="J35" s="639" t="s">
        <v>1</v>
      </c>
    </row>
    <row r="36" spans="1:10" ht="14.4" customHeight="1" x14ac:dyDescent="0.3">
      <c r="A36" s="635" t="s">
        <v>518</v>
      </c>
      <c r="B36" s="636" t="s">
        <v>333</v>
      </c>
      <c r="C36" s="637" t="s">
        <v>507</v>
      </c>
      <c r="D36" s="637">
        <v>0</v>
      </c>
      <c r="E36" s="637"/>
      <c r="F36" s="637" t="s">
        <v>507</v>
      </c>
      <c r="G36" s="637" t="s">
        <v>507</v>
      </c>
      <c r="H36" s="637" t="s">
        <v>507</v>
      </c>
      <c r="I36" s="638" t="s">
        <v>507</v>
      </c>
      <c r="J36" s="639" t="s">
        <v>1</v>
      </c>
    </row>
    <row r="37" spans="1:10" ht="14.4" customHeight="1" x14ac:dyDescent="0.3">
      <c r="A37" s="635" t="s">
        <v>518</v>
      </c>
      <c r="B37" s="636" t="s">
        <v>334</v>
      </c>
      <c r="C37" s="637">
        <v>0</v>
      </c>
      <c r="D37" s="637">
        <v>0</v>
      </c>
      <c r="E37" s="637"/>
      <c r="F37" s="637">
        <v>0.45800000000000002</v>
      </c>
      <c r="G37" s="637">
        <v>0.15744374354666665</v>
      </c>
      <c r="H37" s="637">
        <v>0.30055625645333339</v>
      </c>
      <c r="I37" s="638">
        <v>2.9089755469657508</v>
      </c>
      <c r="J37" s="639" t="s">
        <v>1</v>
      </c>
    </row>
    <row r="38" spans="1:10" ht="14.4" customHeight="1" x14ac:dyDescent="0.3">
      <c r="A38" s="635" t="s">
        <v>518</v>
      </c>
      <c r="B38" s="636" t="s">
        <v>335</v>
      </c>
      <c r="C38" s="637">
        <v>0</v>
      </c>
      <c r="D38" s="637" t="s">
        <v>507</v>
      </c>
      <c r="E38" s="637"/>
      <c r="F38" s="637" t="s">
        <v>507</v>
      </c>
      <c r="G38" s="637" t="s">
        <v>507</v>
      </c>
      <c r="H38" s="637" t="s">
        <v>507</v>
      </c>
      <c r="I38" s="638" t="s">
        <v>507</v>
      </c>
      <c r="J38" s="639" t="s">
        <v>1</v>
      </c>
    </row>
    <row r="39" spans="1:10" ht="14.4" customHeight="1" x14ac:dyDescent="0.3">
      <c r="A39" s="635" t="s">
        <v>518</v>
      </c>
      <c r="B39" s="636" t="s">
        <v>520</v>
      </c>
      <c r="C39" s="637">
        <v>6.2829199999999998</v>
      </c>
      <c r="D39" s="637">
        <v>6.1865600000000001</v>
      </c>
      <c r="E39" s="637"/>
      <c r="F39" s="637">
        <v>3.7196400000000001</v>
      </c>
      <c r="G39" s="637">
        <v>6.8350417291193342</v>
      </c>
      <c r="H39" s="637">
        <v>-3.1154017291193341</v>
      </c>
      <c r="I39" s="638">
        <v>0.54420150562552017</v>
      </c>
      <c r="J39" s="639" t="s">
        <v>513</v>
      </c>
    </row>
    <row r="40" spans="1:10" ht="14.4" customHeight="1" x14ac:dyDescent="0.3">
      <c r="A40" s="635" t="s">
        <v>507</v>
      </c>
      <c r="B40" s="636" t="s">
        <v>507</v>
      </c>
      <c r="C40" s="637" t="s">
        <v>507</v>
      </c>
      <c r="D40" s="637" t="s">
        <v>507</v>
      </c>
      <c r="E40" s="637"/>
      <c r="F40" s="637" t="s">
        <v>507</v>
      </c>
      <c r="G40" s="637" t="s">
        <v>507</v>
      </c>
      <c r="H40" s="637" t="s">
        <v>507</v>
      </c>
      <c r="I40" s="638" t="s">
        <v>507</v>
      </c>
      <c r="J40" s="639" t="s">
        <v>514</v>
      </c>
    </row>
    <row r="41" spans="1:10" ht="14.4" customHeight="1" x14ac:dyDescent="0.3">
      <c r="A41" s="635" t="s">
        <v>505</v>
      </c>
      <c r="B41" s="636" t="s">
        <v>508</v>
      </c>
      <c r="C41" s="637">
        <v>207.74826999999999</v>
      </c>
      <c r="D41" s="637">
        <v>224.73278999999999</v>
      </c>
      <c r="E41" s="637"/>
      <c r="F41" s="637">
        <v>247.73396</v>
      </c>
      <c r="G41" s="637">
        <v>265.73866124983067</v>
      </c>
      <c r="H41" s="637">
        <v>-18.004701249830674</v>
      </c>
      <c r="I41" s="638">
        <v>0.93224658705981889</v>
      </c>
      <c r="J41" s="639" t="s">
        <v>509</v>
      </c>
    </row>
  </sheetData>
  <mergeCells count="3">
    <mergeCell ref="A1:I1"/>
    <mergeCell ref="F3:I3"/>
    <mergeCell ref="C4:D4"/>
  </mergeCells>
  <conditionalFormatting sqref="F17 F42:F65537">
    <cfRule type="cellIs" dxfId="40" priority="18" stopIfTrue="1" operator="greaterThan">
      <formula>1</formula>
    </cfRule>
  </conditionalFormatting>
  <conditionalFormatting sqref="H5:H16">
    <cfRule type="expression" dxfId="39" priority="14">
      <formula>$H5&gt;0</formula>
    </cfRule>
  </conditionalFormatting>
  <conditionalFormatting sqref="I5:I16">
    <cfRule type="expression" dxfId="38" priority="15">
      <formula>$I5&gt;1</formula>
    </cfRule>
  </conditionalFormatting>
  <conditionalFormatting sqref="B5:B16">
    <cfRule type="expression" dxfId="37" priority="11">
      <formula>OR($J5="NS",$J5="SumaNS",$J5="Účet")</formula>
    </cfRule>
  </conditionalFormatting>
  <conditionalFormatting sqref="F5:I16 B5:D16">
    <cfRule type="expression" dxfId="36" priority="17">
      <formula>AND($J5&lt;&gt;"",$J5&lt;&gt;"mezeraKL")</formula>
    </cfRule>
  </conditionalFormatting>
  <conditionalFormatting sqref="B5:D16 F5:I16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4" priority="13">
      <formula>OR($J5="SumaNS",$J5="NS")</formula>
    </cfRule>
  </conditionalFormatting>
  <conditionalFormatting sqref="A5:A16">
    <cfRule type="expression" dxfId="33" priority="9">
      <formula>AND($J5&lt;&gt;"mezeraKL",$J5&lt;&gt;"")</formula>
    </cfRule>
  </conditionalFormatting>
  <conditionalFormatting sqref="A5:A16">
    <cfRule type="expression" dxfId="32" priority="10">
      <formula>AND($J5&lt;&gt;"",$J5&lt;&gt;"mezeraKL")</formula>
    </cfRule>
  </conditionalFormatting>
  <conditionalFormatting sqref="H18:H41">
    <cfRule type="expression" dxfId="31" priority="5">
      <formula>$H18&gt;0</formula>
    </cfRule>
  </conditionalFormatting>
  <conditionalFormatting sqref="A18:A41">
    <cfRule type="expression" dxfId="30" priority="2">
      <formula>AND($J18&lt;&gt;"mezeraKL",$J18&lt;&gt;"")</formula>
    </cfRule>
  </conditionalFormatting>
  <conditionalFormatting sqref="I18:I41">
    <cfRule type="expression" dxfId="29" priority="6">
      <formula>$I18&gt;1</formula>
    </cfRule>
  </conditionalFormatting>
  <conditionalFormatting sqref="B18:B41">
    <cfRule type="expression" dxfId="28" priority="1">
      <formula>OR($J18="NS",$J18="SumaNS",$J18="Účet")</formula>
    </cfRule>
  </conditionalFormatting>
  <conditionalFormatting sqref="A18:D41 F18:I41">
    <cfRule type="expression" dxfId="27" priority="8">
      <formula>AND($J18&lt;&gt;"",$J18&lt;&gt;"mezeraKL")</formula>
    </cfRule>
  </conditionalFormatting>
  <conditionalFormatting sqref="B18:D41 F18:I41">
    <cfRule type="expression" dxfId="2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4059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2.8604380708256842</v>
      </c>
      <c r="J3" s="207">
        <f>SUBTOTAL(9,J5:J1048576)</f>
        <v>86607</v>
      </c>
      <c r="K3" s="208">
        <f>SUBTOTAL(9,K5:K1048576)</f>
        <v>247733.96000000002</v>
      </c>
    </row>
    <row r="4" spans="1:11" s="337" customFormat="1" ht="14.4" customHeight="1" thickBot="1" x14ac:dyDescent="0.35">
      <c r="A4" s="766" t="s">
        <v>4</v>
      </c>
      <c r="B4" s="767" t="s">
        <v>5</v>
      </c>
      <c r="C4" s="767" t="s">
        <v>0</v>
      </c>
      <c r="D4" s="767" t="s">
        <v>6</v>
      </c>
      <c r="E4" s="767" t="s">
        <v>7</v>
      </c>
      <c r="F4" s="767" t="s">
        <v>1</v>
      </c>
      <c r="G4" s="767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30" t="s">
        <v>505</v>
      </c>
      <c r="B5" s="731" t="s">
        <v>506</v>
      </c>
      <c r="C5" s="734" t="s">
        <v>515</v>
      </c>
      <c r="D5" s="768" t="s">
        <v>2590</v>
      </c>
      <c r="E5" s="734" t="s">
        <v>4039</v>
      </c>
      <c r="F5" s="768" t="s">
        <v>4040</v>
      </c>
      <c r="G5" s="734" t="s">
        <v>3785</v>
      </c>
      <c r="H5" s="734" t="s">
        <v>3786</v>
      </c>
      <c r="I5" s="229">
        <v>42.435000000000002</v>
      </c>
      <c r="J5" s="229">
        <v>3</v>
      </c>
      <c r="K5" s="754">
        <v>127.32000000000001</v>
      </c>
    </row>
    <row r="6" spans="1:11" ht="14.4" customHeight="1" x14ac:dyDescent="0.3">
      <c r="A6" s="737" t="s">
        <v>505</v>
      </c>
      <c r="B6" s="739" t="s">
        <v>506</v>
      </c>
      <c r="C6" s="742" t="s">
        <v>515</v>
      </c>
      <c r="D6" s="769" t="s">
        <v>2590</v>
      </c>
      <c r="E6" s="742" t="s">
        <v>4039</v>
      </c>
      <c r="F6" s="769" t="s">
        <v>4040</v>
      </c>
      <c r="G6" s="742" t="s">
        <v>3787</v>
      </c>
      <c r="H6" s="742" t="s">
        <v>3788</v>
      </c>
      <c r="I6" s="755">
        <v>4.3014285714285716</v>
      </c>
      <c r="J6" s="755">
        <v>168</v>
      </c>
      <c r="K6" s="756">
        <v>722.6400000000001</v>
      </c>
    </row>
    <row r="7" spans="1:11" ht="14.4" customHeight="1" x14ac:dyDescent="0.3">
      <c r="A7" s="737" t="s">
        <v>505</v>
      </c>
      <c r="B7" s="739" t="s">
        <v>506</v>
      </c>
      <c r="C7" s="742" t="s">
        <v>515</v>
      </c>
      <c r="D7" s="769" t="s">
        <v>2590</v>
      </c>
      <c r="E7" s="742" t="s">
        <v>4039</v>
      </c>
      <c r="F7" s="769" t="s">
        <v>4040</v>
      </c>
      <c r="G7" s="742" t="s">
        <v>3789</v>
      </c>
      <c r="H7" s="742" t="s">
        <v>3790</v>
      </c>
      <c r="I7" s="755">
        <v>4.84</v>
      </c>
      <c r="J7" s="755">
        <v>150</v>
      </c>
      <c r="K7" s="756">
        <v>726</v>
      </c>
    </row>
    <row r="8" spans="1:11" ht="14.4" customHeight="1" x14ac:dyDescent="0.3">
      <c r="A8" s="737" t="s">
        <v>505</v>
      </c>
      <c r="B8" s="739" t="s">
        <v>506</v>
      </c>
      <c r="C8" s="742" t="s">
        <v>515</v>
      </c>
      <c r="D8" s="769" t="s">
        <v>2590</v>
      </c>
      <c r="E8" s="742" t="s">
        <v>4039</v>
      </c>
      <c r="F8" s="769" t="s">
        <v>4040</v>
      </c>
      <c r="G8" s="742" t="s">
        <v>3791</v>
      </c>
      <c r="H8" s="742" t="s">
        <v>3792</v>
      </c>
      <c r="I8" s="755">
        <v>73.209999999999994</v>
      </c>
      <c r="J8" s="755">
        <v>30</v>
      </c>
      <c r="K8" s="756">
        <v>2196.34</v>
      </c>
    </row>
    <row r="9" spans="1:11" ht="14.4" customHeight="1" x14ac:dyDescent="0.3">
      <c r="A9" s="737" t="s">
        <v>505</v>
      </c>
      <c r="B9" s="739" t="s">
        <v>506</v>
      </c>
      <c r="C9" s="742" t="s">
        <v>515</v>
      </c>
      <c r="D9" s="769" t="s">
        <v>2590</v>
      </c>
      <c r="E9" s="742" t="s">
        <v>4039</v>
      </c>
      <c r="F9" s="769" t="s">
        <v>4040</v>
      </c>
      <c r="G9" s="742" t="s">
        <v>3793</v>
      </c>
      <c r="H9" s="742" t="s">
        <v>3794</v>
      </c>
      <c r="I9" s="755">
        <v>3.2657142857142851</v>
      </c>
      <c r="J9" s="755">
        <v>320</v>
      </c>
      <c r="K9" s="756">
        <v>1044.8</v>
      </c>
    </row>
    <row r="10" spans="1:11" ht="14.4" customHeight="1" x14ac:dyDescent="0.3">
      <c r="A10" s="737" t="s">
        <v>505</v>
      </c>
      <c r="B10" s="739" t="s">
        <v>506</v>
      </c>
      <c r="C10" s="742" t="s">
        <v>515</v>
      </c>
      <c r="D10" s="769" t="s">
        <v>2590</v>
      </c>
      <c r="E10" s="742" t="s">
        <v>4039</v>
      </c>
      <c r="F10" s="769" t="s">
        <v>4040</v>
      </c>
      <c r="G10" s="742" t="s">
        <v>3795</v>
      </c>
      <c r="H10" s="742" t="s">
        <v>3796</v>
      </c>
      <c r="I10" s="755">
        <v>3.9687499999999996</v>
      </c>
      <c r="J10" s="755">
        <v>340</v>
      </c>
      <c r="K10" s="756">
        <v>1349.4000000000003</v>
      </c>
    </row>
    <row r="11" spans="1:11" ht="14.4" customHeight="1" x14ac:dyDescent="0.3">
      <c r="A11" s="737" t="s">
        <v>505</v>
      </c>
      <c r="B11" s="739" t="s">
        <v>506</v>
      </c>
      <c r="C11" s="742" t="s">
        <v>515</v>
      </c>
      <c r="D11" s="769" t="s">
        <v>2590</v>
      </c>
      <c r="E11" s="742" t="s">
        <v>4039</v>
      </c>
      <c r="F11" s="769" t="s">
        <v>4040</v>
      </c>
      <c r="G11" s="742" t="s">
        <v>3797</v>
      </c>
      <c r="H11" s="742" t="s">
        <v>3798</v>
      </c>
      <c r="I11" s="755">
        <v>28.729999999999997</v>
      </c>
      <c r="J11" s="755">
        <v>34</v>
      </c>
      <c r="K11" s="756">
        <v>976.82</v>
      </c>
    </row>
    <row r="12" spans="1:11" ht="14.4" customHeight="1" x14ac:dyDescent="0.3">
      <c r="A12" s="737" t="s">
        <v>505</v>
      </c>
      <c r="B12" s="739" t="s">
        <v>506</v>
      </c>
      <c r="C12" s="742" t="s">
        <v>515</v>
      </c>
      <c r="D12" s="769" t="s">
        <v>2590</v>
      </c>
      <c r="E12" s="742" t="s">
        <v>4039</v>
      </c>
      <c r="F12" s="769" t="s">
        <v>4040</v>
      </c>
      <c r="G12" s="742" t="s">
        <v>3799</v>
      </c>
      <c r="H12" s="742" t="s">
        <v>3800</v>
      </c>
      <c r="I12" s="755">
        <v>129.26</v>
      </c>
      <c r="J12" s="755">
        <v>70</v>
      </c>
      <c r="K12" s="756">
        <v>9048.2000000000007</v>
      </c>
    </row>
    <row r="13" spans="1:11" ht="14.4" customHeight="1" x14ac:dyDescent="0.3">
      <c r="A13" s="737" t="s">
        <v>505</v>
      </c>
      <c r="B13" s="739" t="s">
        <v>506</v>
      </c>
      <c r="C13" s="742" t="s">
        <v>515</v>
      </c>
      <c r="D13" s="769" t="s">
        <v>2590</v>
      </c>
      <c r="E13" s="742" t="s">
        <v>4039</v>
      </c>
      <c r="F13" s="769" t="s">
        <v>4040</v>
      </c>
      <c r="G13" s="742" t="s">
        <v>3801</v>
      </c>
      <c r="H13" s="742" t="s">
        <v>3802</v>
      </c>
      <c r="I13" s="755">
        <v>86.38</v>
      </c>
      <c r="J13" s="755">
        <v>10</v>
      </c>
      <c r="K13" s="756">
        <v>863.77</v>
      </c>
    </row>
    <row r="14" spans="1:11" ht="14.4" customHeight="1" x14ac:dyDescent="0.3">
      <c r="A14" s="737" t="s">
        <v>505</v>
      </c>
      <c r="B14" s="739" t="s">
        <v>506</v>
      </c>
      <c r="C14" s="742" t="s">
        <v>515</v>
      </c>
      <c r="D14" s="769" t="s">
        <v>2590</v>
      </c>
      <c r="E14" s="742" t="s">
        <v>4039</v>
      </c>
      <c r="F14" s="769" t="s">
        <v>4040</v>
      </c>
      <c r="G14" s="742" t="s">
        <v>3803</v>
      </c>
      <c r="H14" s="742" t="s">
        <v>3804</v>
      </c>
      <c r="I14" s="755">
        <v>233.79250000000002</v>
      </c>
      <c r="J14" s="755">
        <v>50</v>
      </c>
      <c r="K14" s="756">
        <v>11689.8</v>
      </c>
    </row>
    <row r="15" spans="1:11" ht="14.4" customHeight="1" x14ac:dyDescent="0.3">
      <c r="A15" s="737" t="s">
        <v>505</v>
      </c>
      <c r="B15" s="739" t="s">
        <v>506</v>
      </c>
      <c r="C15" s="742" t="s">
        <v>515</v>
      </c>
      <c r="D15" s="769" t="s">
        <v>2590</v>
      </c>
      <c r="E15" s="742" t="s">
        <v>4039</v>
      </c>
      <c r="F15" s="769" t="s">
        <v>4040</v>
      </c>
      <c r="G15" s="742" t="s">
        <v>3805</v>
      </c>
      <c r="H15" s="742" t="s">
        <v>3806</v>
      </c>
      <c r="I15" s="755">
        <v>0.44166666666666665</v>
      </c>
      <c r="J15" s="755">
        <v>3600</v>
      </c>
      <c r="K15" s="756">
        <v>1590</v>
      </c>
    </row>
    <row r="16" spans="1:11" ht="14.4" customHeight="1" x14ac:dyDescent="0.3">
      <c r="A16" s="737" t="s">
        <v>505</v>
      </c>
      <c r="B16" s="739" t="s">
        <v>506</v>
      </c>
      <c r="C16" s="742" t="s">
        <v>515</v>
      </c>
      <c r="D16" s="769" t="s">
        <v>2590</v>
      </c>
      <c r="E16" s="742" t="s">
        <v>4039</v>
      </c>
      <c r="F16" s="769" t="s">
        <v>4040</v>
      </c>
      <c r="G16" s="742" t="s">
        <v>3807</v>
      </c>
      <c r="H16" s="742" t="s">
        <v>3808</v>
      </c>
      <c r="I16" s="755">
        <v>30.17</v>
      </c>
      <c r="J16" s="755">
        <v>75</v>
      </c>
      <c r="K16" s="756">
        <v>2262.75</v>
      </c>
    </row>
    <row r="17" spans="1:11" ht="14.4" customHeight="1" x14ac:dyDescent="0.3">
      <c r="A17" s="737" t="s">
        <v>505</v>
      </c>
      <c r="B17" s="739" t="s">
        <v>506</v>
      </c>
      <c r="C17" s="742" t="s">
        <v>515</v>
      </c>
      <c r="D17" s="769" t="s">
        <v>2590</v>
      </c>
      <c r="E17" s="742" t="s">
        <v>4039</v>
      </c>
      <c r="F17" s="769" t="s">
        <v>4040</v>
      </c>
      <c r="G17" s="742" t="s">
        <v>3809</v>
      </c>
      <c r="H17" s="742" t="s">
        <v>3810</v>
      </c>
      <c r="I17" s="755">
        <v>18.399999999999999</v>
      </c>
      <c r="J17" s="755">
        <v>10</v>
      </c>
      <c r="K17" s="756">
        <v>184</v>
      </c>
    </row>
    <row r="18" spans="1:11" ht="14.4" customHeight="1" x14ac:dyDescent="0.3">
      <c r="A18" s="737" t="s">
        <v>505</v>
      </c>
      <c r="B18" s="739" t="s">
        <v>506</v>
      </c>
      <c r="C18" s="742" t="s">
        <v>515</v>
      </c>
      <c r="D18" s="769" t="s">
        <v>2590</v>
      </c>
      <c r="E18" s="742" t="s">
        <v>4039</v>
      </c>
      <c r="F18" s="769" t="s">
        <v>4040</v>
      </c>
      <c r="G18" s="742" t="s">
        <v>3811</v>
      </c>
      <c r="H18" s="742" t="s">
        <v>3812</v>
      </c>
      <c r="I18" s="755">
        <v>13.04</v>
      </c>
      <c r="J18" s="755">
        <v>100</v>
      </c>
      <c r="K18" s="756">
        <v>1304</v>
      </c>
    </row>
    <row r="19" spans="1:11" ht="14.4" customHeight="1" x14ac:dyDescent="0.3">
      <c r="A19" s="737" t="s">
        <v>505</v>
      </c>
      <c r="B19" s="739" t="s">
        <v>506</v>
      </c>
      <c r="C19" s="742" t="s">
        <v>515</v>
      </c>
      <c r="D19" s="769" t="s">
        <v>2590</v>
      </c>
      <c r="E19" s="742" t="s">
        <v>4039</v>
      </c>
      <c r="F19" s="769" t="s">
        <v>4040</v>
      </c>
      <c r="G19" s="742" t="s">
        <v>3813</v>
      </c>
      <c r="H19" s="742" t="s">
        <v>3814</v>
      </c>
      <c r="I19" s="755">
        <v>8.59</v>
      </c>
      <c r="J19" s="755">
        <v>100</v>
      </c>
      <c r="K19" s="756">
        <v>859</v>
      </c>
    </row>
    <row r="20" spans="1:11" ht="14.4" customHeight="1" x14ac:dyDescent="0.3">
      <c r="A20" s="737" t="s">
        <v>505</v>
      </c>
      <c r="B20" s="739" t="s">
        <v>506</v>
      </c>
      <c r="C20" s="742" t="s">
        <v>515</v>
      </c>
      <c r="D20" s="769" t="s">
        <v>2590</v>
      </c>
      <c r="E20" s="742" t="s">
        <v>4039</v>
      </c>
      <c r="F20" s="769" t="s">
        <v>4040</v>
      </c>
      <c r="G20" s="742" t="s">
        <v>3815</v>
      </c>
      <c r="H20" s="742" t="s">
        <v>3816</v>
      </c>
      <c r="I20" s="755">
        <v>109.30999999999999</v>
      </c>
      <c r="J20" s="755">
        <v>12</v>
      </c>
      <c r="K20" s="756">
        <v>1311.73</v>
      </c>
    </row>
    <row r="21" spans="1:11" ht="14.4" customHeight="1" x14ac:dyDescent="0.3">
      <c r="A21" s="737" t="s">
        <v>505</v>
      </c>
      <c r="B21" s="739" t="s">
        <v>506</v>
      </c>
      <c r="C21" s="742" t="s">
        <v>515</v>
      </c>
      <c r="D21" s="769" t="s">
        <v>2590</v>
      </c>
      <c r="E21" s="742" t="s">
        <v>4039</v>
      </c>
      <c r="F21" s="769" t="s">
        <v>4040</v>
      </c>
      <c r="G21" s="742" t="s">
        <v>3817</v>
      </c>
      <c r="H21" s="742" t="s">
        <v>3818</v>
      </c>
      <c r="I21" s="755">
        <v>0.67</v>
      </c>
      <c r="J21" s="755">
        <v>3000</v>
      </c>
      <c r="K21" s="756">
        <v>2010</v>
      </c>
    </row>
    <row r="22" spans="1:11" ht="14.4" customHeight="1" x14ac:dyDescent="0.3">
      <c r="A22" s="737" t="s">
        <v>505</v>
      </c>
      <c r="B22" s="739" t="s">
        <v>506</v>
      </c>
      <c r="C22" s="742" t="s">
        <v>515</v>
      </c>
      <c r="D22" s="769" t="s">
        <v>2590</v>
      </c>
      <c r="E22" s="742" t="s">
        <v>4039</v>
      </c>
      <c r="F22" s="769" t="s">
        <v>4040</v>
      </c>
      <c r="G22" s="742" t="s">
        <v>3819</v>
      </c>
      <c r="H22" s="742" t="s">
        <v>3820</v>
      </c>
      <c r="I22" s="755">
        <v>3.4350000000000001</v>
      </c>
      <c r="J22" s="755">
        <v>200</v>
      </c>
      <c r="K22" s="756">
        <v>687</v>
      </c>
    </row>
    <row r="23" spans="1:11" ht="14.4" customHeight="1" x14ac:dyDescent="0.3">
      <c r="A23" s="737" t="s">
        <v>505</v>
      </c>
      <c r="B23" s="739" t="s">
        <v>506</v>
      </c>
      <c r="C23" s="742" t="s">
        <v>515</v>
      </c>
      <c r="D23" s="769" t="s">
        <v>2590</v>
      </c>
      <c r="E23" s="742" t="s">
        <v>4039</v>
      </c>
      <c r="F23" s="769" t="s">
        <v>4040</v>
      </c>
      <c r="G23" s="742" t="s">
        <v>3821</v>
      </c>
      <c r="H23" s="742" t="s">
        <v>3822</v>
      </c>
      <c r="I23" s="755">
        <v>13.020000000000001</v>
      </c>
      <c r="J23" s="755">
        <v>6</v>
      </c>
      <c r="K23" s="756">
        <v>78.12</v>
      </c>
    </row>
    <row r="24" spans="1:11" ht="14.4" customHeight="1" x14ac:dyDescent="0.3">
      <c r="A24" s="737" t="s">
        <v>505</v>
      </c>
      <c r="B24" s="739" t="s">
        <v>506</v>
      </c>
      <c r="C24" s="742" t="s">
        <v>515</v>
      </c>
      <c r="D24" s="769" t="s">
        <v>2590</v>
      </c>
      <c r="E24" s="742" t="s">
        <v>4039</v>
      </c>
      <c r="F24" s="769" t="s">
        <v>4040</v>
      </c>
      <c r="G24" s="742" t="s">
        <v>3823</v>
      </c>
      <c r="H24" s="742" t="s">
        <v>3824</v>
      </c>
      <c r="I24" s="755">
        <v>27.873333333333335</v>
      </c>
      <c r="J24" s="755">
        <v>12</v>
      </c>
      <c r="K24" s="756">
        <v>334.48</v>
      </c>
    </row>
    <row r="25" spans="1:11" ht="14.4" customHeight="1" x14ac:dyDescent="0.3">
      <c r="A25" s="737" t="s">
        <v>505</v>
      </c>
      <c r="B25" s="739" t="s">
        <v>506</v>
      </c>
      <c r="C25" s="742" t="s">
        <v>515</v>
      </c>
      <c r="D25" s="769" t="s">
        <v>2590</v>
      </c>
      <c r="E25" s="742" t="s">
        <v>4039</v>
      </c>
      <c r="F25" s="769" t="s">
        <v>4040</v>
      </c>
      <c r="G25" s="742" t="s">
        <v>3825</v>
      </c>
      <c r="H25" s="742" t="s">
        <v>3826</v>
      </c>
      <c r="I25" s="755">
        <v>0.63</v>
      </c>
      <c r="J25" s="755">
        <v>500</v>
      </c>
      <c r="K25" s="756">
        <v>315</v>
      </c>
    </row>
    <row r="26" spans="1:11" ht="14.4" customHeight="1" x14ac:dyDescent="0.3">
      <c r="A26" s="737" t="s">
        <v>505</v>
      </c>
      <c r="B26" s="739" t="s">
        <v>506</v>
      </c>
      <c r="C26" s="742" t="s">
        <v>515</v>
      </c>
      <c r="D26" s="769" t="s">
        <v>2590</v>
      </c>
      <c r="E26" s="742" t="s">
        <v>4039</v>
      </c>
      <c r="F26" s="769" t="s">
        <v>4040</v>
      </c>
      <c r="G26" s="742" t="s">
        <v>3827</v>
      </c>
      <c r="H26" s="742" t="s">
        <v>3828</v>
      </c>
      <c r="I26" s="755">
        <v>159.55111111111108</v>
      </c>
      <c r="J26" s="755">
        <v>110</v>
      </c>
      <c r="K26" s="756">
        <v>17550.620000000003</v>
      </c>
    </row>
    <row r="27" spans="1:11" ht="14.4" customHeight="1" x14ac:dyDescent="0.3">
      <c r="A27" s="737" t="s">
        <v>505</v>
      </c>
      <c r="B27" s="739" t="s">
        <v>506</v>
      </c>
      <c r="C27" s="742" t="s">
        <v>515</v>
      </c>
      <c r="D27" s="769" t="s">
        <v>2590</v>
      </c>
      <c r="E27" s="742" t="s">
        <v>4039</v>
      </c>
      <c r="F27" s="769" t="s">
        <v>4040</v>
      </c>
      <c r="G27" s="742" t="s">
        <v>3829</v>
      </c>
      <c r="H27" s="742" t="s">
        <v>3830</v>
      </c>
      <c r="I27" s="755">
        <v>1.29</v>
      </c>
      <c r="J27" s="755">
        <v>1000</v>
      </c>
      <c r="K27" s="756">
        <v>1290</v>
      </c>
    </row>
    <row r="28" spans="1:11" ht="14.4" customHeight="1" x14ac:dyDescent="0.3">
      <c r="A28" s="737" t="s">
        <v>505</v>
      </c>
      <c r="B28" s="739" t="s">
        <v>506</v>
      </c>
      <c r="C28" s="742" t="s">
        <v>515</v>
      </c>
      <c r="D28" s="769" t="s">
        <v>2590</v>
      </c>
      <c r="E28" s="742" t="s">
        <v>4039</v>
      </c>
      <c r="F28" s="769" t="s">
        <v>4040</v>
      </c>
      <c r="G28" s="742" t="s">
        <v>3831</v>
      </c>
      <c r="H28" s="742" t="s">
        <v>3832</v>
      </c>
      <c r="I28" s="755">
        <v>259.89999999999998</v>
      </c>
      <c r="J28" s="755">
        <v>2</v>
      </c>
      <c r="K28" s="756">
        <v>519.79999999999995</v>
      </c>
    </row>
    <row r="29" spans="1:11" ht="14.4" customHeight="1" x14ac:dyDescent="0.3">
      <c r="A29" s="737" t="s">
        <v>505</v>
      </c>
      <c r="B29" s="739" t="s">
        <v>506</v>
      </c>
      <c r="C29" s="742" t="s">
        <v>515</v>
      </c>
      <c r="D29" s="769" t="s">
        <v>2590</v>
      </c>
      <c r="E29" s="742" t="s">
        <v>4039</v>
      </c>
      <c r="F29" s="769" t="s">
        <v>4040</v>
      </c>
      <c r="G29" s="742" t="s">
        <v>3833</v>
      </c>
      <c r="H29" s="742" t="s">
        <v>3834</v>
      </c>
      <c r="I29" s="755">
        <v>123.1875</v>
      </c>
      <c r="J29" s="755">
        <v>60</v>
      </c>
      <c r="K29" s="756">
        <v>7391.2800000000007</v>
      </c>
    </row>
    <row r="30" spans="1:11" ht="14.4" customHeight="1" x14ac:dyDescent="0.3">
      <c r="A30" s="737" t="s">
        <v>505</v>
      </c>
      <c r="B30" s="739" t="s">
        <v>506</v>
      </c>
      <c r="C30" s="742" t="s">
        <v>515</v>
      </c>
      <c r="D30" s="769" t="s">
        <v>2590</v>
      </c>
      <c r="E30" s="742" t="s">
        <v>4039</v>
      </c>
      <c r="F30" s="769" t="s">
        <v>4040</v>
      </c>
      <c r="G30" s="742" t="s">
        <v>3835</v>
      </c>
      <c r="H30" s="742" t="s">
        <v>3836</v>
      </c>
      <c r="I30" s="755">
        <v>124.41</v>
      </c>
      <c r="J30" s="755">
        <v>20</v>
      </c>
      <c r="K30" s="756">
        <v>2488.16</v>
      </c>
    </row>
    <row r="31" spans="1:11" ht="14.4" customHeight="1" x14ac:dyDescent="0.3">
      <c r="A31" s="737" t="s">
        <v>505</v>
      </c>
      <c r="B31" s="739" t="s">
        <v>506</v>
      </c>
      <c r="C31" s="742" t="s">
        <v>515</v>
      </c>
      <c r="D31" s="769" t="s">
        <v>2590</v>
      </c>
      <c r="E31" s="742" t="s">
        <v>4039</v>
      </c>
      <c r="F31" s="769" t="s">
        <v>4040</v>
      </c>
      <c r="G31" s="742" t="s">
        <v>3837</v>
      </c>
      <c r="H31" s="742" t="s">
        <v>3838</v>
      </c>
      <c r="I31" s="755">
        <v>9.7200000000000006</v>
      </c>
      <c r="J31" s="755">
        <v>10</v>
      </c>
      <c r="K31" s="756">
        <v>97.2</v>
      </c>
    </row>
    <row r="32" spans="1:11" ht="14.4" customHeight="1" x14ac:dyDescent="0.3">
      <c r="A32" s="737" t="s">
        <v>505</v>
      </c>
      <c r="B32" s="739" t="s">
        <v>506</v>
      </c>
      <c r="C32" s="742" t="s">
        <v>515</v>
      </c>
      <c r="D32" s="769" t="s">
        <v>2590</v>
      </c>
      <c r="E32" s="742" t="s">
        <v>4039</v>
      </c>
      <c r="F32" s="769" t="s">
        <v>4040</v>
      </c>
      <c r="G32" s="742" t="s">
        <v>3839</v>
      </c>
      <c r="H32" s="742" t="s">
        <v>3840</v>
      </c>
      <c r="I32" s="755">
        <v>7.51</v>
      </c>
      <c r="J32" s="755">
        <v>20</v>
      </c>
      <c r="K32" s="756">
        <v>150.19999999999999</v>
      </c>
    </row>
    <row r="33" spans="1:11" ht="14.4" customHeight="1" x14ac:dyDescent="0.3">
      <c r="A33" s="737" t="s">
        <v>505</v>
      </c>
      <c r="B33" s="739" t="s">
        <v>506</v>
      </c>
      <c r="C33" s="742" t="s">
        <v>515</v>
      </c>
      <c r="D33" s="769" t="s">
        <v>2590</v>
      </c>
      <c r="E33" s="742" t="s">
        <v>4039</v>
      </c>
      <c r="F33" s="769" t="s">
        <v>4040</v>
      </c>
      <c r="G33" s="742" t="s">
        <v>3841</v>
      </c>
      <c r="H33" s="742" t="s">
        <v>3842</v>
      </c>
      <c r="I33" s="755">
        <v>1.51</v>
      </c>
      <c r="J33" s="755">
        <v>50</v>
      </c>
      <c r="K33" s="756">
        <v>75.5</v>
      </c>
    </row>
    <row r="34" spans="1:11" ht="14.4" customHeight="1" x14ac:dyDescent="0.3">
      <c r="A34" s="737" t="s">
        <v>505</v>
      </c>
      <c r="B34" s="739" t="s">
        <v>506</v>
      </c>
      <c r="C34" s="742" t="s">
        <v>515</v>
      </c>
      <c r="D34" s="769" t="s">
        <v>2590</v>
      </c>
      <c r="E34" s="742" t="s">
        <v>4039</v>
      </c>
      <c r="F34" s="769" t="s">
        <v>4040</v>
      </c>
      <c r="G34" s="742" t="s">
        <v>3843</v>
      </c>
      <c r="H34" s="742" t="s">
        <v>3844</v>
      </c>
      <c r="I34" s="755">
        <v>2.0699999999999998</v>
      </c>
      <c r="J34" s="755">
        <v>50</v>
      </c>
      <c r="K34" s="756">
        <v>103.5</v>
      </c>
    </row>
    <row r="35" spans="1:11" ht="14.4" customHeight="1" x14ac:dyDescent="0.3">
      <c r="A35" s="737" t="s">
        <v>505</v>
      </c>
      <c r="B35" s="739" t="s">
        <v>506</v>
      </c>
      <c r="C35" s="742" t="s">
        <v>515</v>
      </c>
      <c r="D35" s="769" t="s">
        <v>2590</v>
      </c>
      <c r="E35" s="742" t="s">
        <v>4039</v>
      </c>
      <c r="F35" s="769" t="s">
        <v>4040</v>
      </c>
      <c r="G35" s="742" t="s">
        <v>3845</v>
      </c>
      <c r="H35" s="742" t="s">
        <v>3846</v>
      </c>
      <c r="I35" s="755">
        <v>3.36</v>
      </c>
      <c r="J35" s="755">
        <v>25</v>
      </c>
      <c r="K35" s="756">
        <v>84</v>
      </c>
    </row>
    <row r="36" spans="1:11" ht="14.4" customHeight="1" x14ac:dyDescent="0.3">
      <c r="A36" s="737" t="s">
        <v>505</v>
      </c>
      <c r="B36" s="739" t="s">
        <v>506</v>
      </c>
      <c r="C36" s="742" t="s">
        <v>515</v>
      </c>
      <c r="D36" s="769" t="s">
        <v>2590</v>
      </c>
      <c r="E36" s="742" t="s">
        <v>4039</v>
      </c>
      <c r="F36" s="769" t="s">
        <v>4040</v>
      </c>
      <c r="G36" s="742" t="s">
        <v>3847</v>
      </c>
      <c r="H36" s="742" t="s">
        <v>3848</v>
      </c>
      <c r="I36" s="755">
        <v>58.53</v>
      </c>
      <c r="J36" s="755">
        <v>10</v>
      </c>
      <c r="K36" s="756">
        <v>585.29999999999995</v>
      </c>
    </row>
    <row r="37" spans="1:11" ht="14.4" customHeight="1" x14ac:dyDescent="0.3">
      <c r="A37" s="737" t="s">
        <v>505</v>
      </c>
      <c r="B37" s="739" t="s">
        <v>506</v>
      </c>
      <c r="C37" s="742" t="s">
        <v>515</v>
      </c>
      <c r="D37" s="769" t="s">
        <v>2590</v>
      </c>
      <c r="E37" s="742" t="s">
        <v>4039</v>
      </c>
      <c r="F37" s="769" t="s">
        <v>4040</v>
      </c>
      <c r="G37" s="742" t="s">
        <v>3849</v>
      </c>
      <c r="H37" s="742" t="s">
        <v>3850</v>
      </c>
      <c r="I37" s="755">
        <v>15.729999999999999</v>
      </c>
      <c r="J37" s="755">
        <v>90</v>
      </c>
      <c r="K37" s="756">
        <v>1415.6999999999998</v>
      </c>
    </row>
    <row r="38" spans="1:11" ht="14.4" customHeight="1" x14ac:dyDescent="0.3">
      <c r="A38" s="737" t="s">
        <v>505</v>
      </c>
      <c r="B38" s="739" t="s">
        <v>506</v>
      </c>
      <c r="C38" s="742" t="s">
        <v>515</v>
      </c>
      <c r="D38" s="769" t="s">
        <v>2590</v>
      </c>
      <c r="E38" s="742" t="s">
        <v>4039</v>
      </c>
      <c r="F38" s="769" t="s">
        <v>4040</v>
      </c>
      <c r="G38" s="742" t="s">
        <v>3851</v>
      </c>
      <c r="H38" s="742" t="s">
        <v>3852</v>
      </c>
      <c r="I38" s="755">
        <v>834.62000000000012</v>
      </c>
      <c r="J38" s="755">
        <v>5</v>
      </c>
      <c r="K38" s="756">
        <v>4173.1000000000004</v>
      </c>
    </row>
    <row r="39" spans="1:11" ht="14.4" customHeight="1" x14ac:dyDescent="0.3">
      <c r="A39" s="737" t="s">
        <v>505</v>
      </c>
      <c r="B39" s="739" t="s">
        <v>506</v>
      </c>
      <c r="C39" s="742" t="s">
        <v>515</v>
      </c>
      <c r="D39" s="769" t="s">
        <v>2590</v>
      </c>
      <c r="E39" s="742" t="s">
        <v>4039</v>
      </c>
      <c r="F39" s="769" t="s">
        <v>4040</v>
      </c>
      <c r="G39" s="742" t="s">
        <v>3853</v>
      </c>
      <c r="H39" s="742" t="s">
        <v>3854</v>
      </c>
      <c r="I39" s="755">
        <v>12.6</v>
      </c>
      <c r="J39" s="755">
        <v>200</v>
      </c>
      <c r="K39" s="756">
        <v>2519.62</v>
      </c>
    </row>
    <row r="40" spans="1:11" ht="14.4" customHeight="1" x14ac:dyDescent="0.3">
      <c r="A40" s="737" t="s">
        <v>505</v>
      </c>
      <c r="B40" s="739" t="s">
        <v>506</v>
      </c>
      <c r="C40" s="742" t="s">
        <v>515</v>
      </c>
      <c r="D40" s="769" t="s">
        <v>2590</v>
      </c>
      <c r="E40" s="742" t="s">
        <v>4039</v>
      </c>
      <c r="F40" s="769" t="s">
        <v>4040</v>
      </c>
      <c r="G40" s="742" t="s">
        <v>3855</v>
      </c>
      <c r="H40" s="742" t="s">
        <v>3856</v>
      </c>
      <c r="I40" s="755">
        <v>4.79</v>
      </c>
      <c r="J40" s="755">
        <v>108</v>
      </c>
      <c r="K40" s="756">
        <v>517.55999999999995</v>
      </c>
    </row>
    <row r="41" spans="1:11" ht="14.4" customHeight="1" x14ac:dyDescent="0.3">
      <c r="A41" s="737" t="s">
        <v>505</v>
      </c>
      <c r="B41" s="739" t="s">
        <v>506</v>
      </c>
      <c r="C41" s="742" t="s">
        <v>515</v>
      </c>
      <c r="D41" s="769" t="s">
        <v>2590</v>
      </c>
      <c r="E41" s="742" t="s">
        <v>4039</v>
      </c>
      <c r="F41" s="769" t="s">
        <v>4040</v>
      </c>
      <c r="G41" s="742" t="s">
        <v>3857</v>
      </c>
      <c r="H41" s="742" t="s">
        <v>3858</v>
      </c>
      <c r="I41" s="755">
        <v>7.1</v>
      </c>
      <c r="J41" s="755">
        <v>2</v>
      </c>
      <c r="K41" s="756">
        <v>14.2</v>
      </c>
    </row>
    <row r="42" spans="1:11" ht="14.4" customHeight="1" x14ac:dyDescent="0.3">
      <c r="A42" s="737" t="s">
        <v>505</v>
      </c>
      <c r="B42" s="739" t="s">
        <v>506</v>
      </c>
      <c r="C42" s="742" t="s">
        <v>515</v>
      </c>
      <c r="D42" s="769" t="s">
        <v>2590</v>
      </c>
      <c r="E42" s="742" t="s">
        <v>4039</v>
      </c>
      <c r="F42" s="769" t="s">
        <v>4040</v>
      </c>
      <c r="G42" s="742" t="s">
        <v>3859</v>
      </c>
      <c r="H42" s="742" t="s">
        <v>3860</v>
      </c>
      <c r="I42" s="755">
        <v>8.2799999999999994</v>
      </c>
      <c r="J42" s="755">
        <v>2</v>
      </c>
      <c r="K42" s="756">
        <v>16.559999999999999</v>
      </c>
    </row>
    <row r="43" spans="1:11" ht="14.4" customHeight="1" x14ac:dyDescent="0.3">
      <c r="A43" s="737" t="s">
        <v>505</v>
      </c>
      <c r="B43" s="739" t="s">
        <v>506</v>
      </c>
      <c r="C43" s="742" t="s">
        <v>515</v>
      </c>
      <c r="D43" s="769" t="s">
        <v>2590</v>
      </c>
      <c r="E43" s="742" t="s">
        <v>4039</v>
      </c>
      <c r="F43" s="769" t="s">
        <v>4040</v>
      </c>
      <c r="G43" s="742" t="s">
        <v>3861</v>
      </c>
      <c r="H43" s="742" t="s">
        <v>3862</v>
      </c>
      <c r="I43" s="755">
        <v>5.2720000000000002</v>
      </c>
      <c r="J43" s="755">
        <v>140</v>
      </c>
      <c r="K43" s="756">
        <v>738.1</v>
      </c>
    </row>
    <row r="44" spans="1:11" ht="14.4" customHeight="1" x14ac:dyDescent="0.3">
      <c r="A44" s="737" t="s">
        <v>505</v>
      </c>
      <c r="B44" s="739" t="s">
        <v>506</v>
      </c>
      <c r="C44" s="742" t="s">
        <v>515</v>
      </c>
      <c r="D44" s="769" t="s">
        <v>2590</v>
      </c>
      <c r="E44" s="742" t="s">
        <v>4039</v>
      </c>
      <c r="F44" s="769" t="s">
        <v>4040</v>
      </c>
      <c r="G44" s="742" t="s">
        <v>3863</v>
      </c>
      <c r="H44" s="742" t="s">
        <v>3864</v>
      </c>
      <c r="I44" s="755">
        <v>116.95</v>
      </c>
      <c r="J44" s="755">
        <v>10</v>
      </c>
      <c r="K44" s="756">
        <v>1169.55</v>
      </c>
    </row>
    <row r="45" spans="1:11" ht="14.4" customHeight="1" x14ac:dyDescent="0.3">
      <c r="A45" s="737" t="s">
        <v>505</v>
      </c>
      <c r="B45" s="739" t="s">
        <v>506</v>
      </c>
      <c r="C45" s="742" t="s">
        <v>515</v>
      </c>
      <c r="D45" s="769" t="s">
        <v>2590</v>
      </c>
      <c r="E45" s="742" t="s">
        <v>4039</v>
      </c>
      <c r="F45" s="769" t="s">
        <v>4040</v>
      </c>
      <c r="G45" s="742" t="s">
        <v>3865</v>
      </c>
      <c r="H45" s="742" t="s">
        <v>3866</v>
      </c>
      <c r="I45" s="755">
        <v>82.08</v>
      </c>
      <c r="J45" s="755">
        <v>10</v>
      </c>
      <c r="K45" s="756">
        <v>820.8</v>
      </c>
    </row>
    <row r="46" spans="1:11" ht="14.4" customHeight="1" x14ac:dyDescent="0.3">
      <c r="A46" s="737" t="s">
        <v>505</v>
      </c>
      <c r="B46" s="739" t="s">
        <v>506</v>
      </c>
      <c r="C46" s="742" t="s">
        <v>515</v>
      </c>
      <c r="D46" s="769" t="s">
        <v>2590</v>
      </c>
      <c r="E46" s="742" t="s">
        <v>4039</v>
      </c>
      <c r="F46" s="769" t="s">
        <v>4040</v>
      </c>
      <c r="G46" s="742" t="s">
        <v>3867</v>
      </c>
      <c r="H46" s="742" t="s">
        <v>3868</v>
      </c>
      <c r="I46" s="755">
        <v>16.329999999999998</v>
      </c>
      <c r="J46" s="755">
        <v>40</v>
      </c>
      <c r="K46" s="756">
        <v>653.20000000000005</v>
      </c>
    </row>
    <row r="47" spans="1:11" ht="14.4" customHeight="1" x14ac:dyDescent="0.3">
      <c r="A47" s="737" t="s">
        <v>505</v>
      </c>
      <c r="B47" s="739" t="s">
        <v>506</v>
      </c>
      <c r="C47" s="742" t="s">
        <v>515</v>
      </c>
      <c r="D47" s="769" t="s">
        <v>2590</v>
      </c>
      <c r="E47" s="742" t="s">
        <v>4039</v>
      </c>
      <c r="F47" s="769" t="s">
        <v>4040</v>
      </c>
      <c r="G47" s="742" t="s">
        <v>3869</v>
      </c>
      <c r="H47" s="742" t="s">
        <v>3870</v>
      </c>
      <c r="I47" s="755">
        <v>0.38</v>
      </c>
      <c r="J47" s="755">
        <v>10</v>
      </c>
      <c r="K47" s="756">
        <v>3.8</v>
      </c>
    </row>
    <row r="48" spans="1:11" ht="14.4" customHeight="1" x14ac:dyDescent="0.3">
      <c r="A48" s="737" t="s">
        <v>505</v>
      </c>
      <c r="B48" s="739" t="s">
        <v>506</v>
      </c>
      <c r="C48" s="742" t="s">
        <v>515</v>
      </c>
      <c r="D48" s="769" t="s">
        <v>2590</v>
      </c>
      <c r="E48" s="742" t="s">
        <v>4039</v>
      </c>
      <c r="F48" s="769" t="s">
        <v>4040</v>
      </c>
      <c r="G48" s="742" t="s">
        <v>3871</v>
      </c>
      <c r="H48" s="742" t="s">
        <v>3872</v>
      </c>
      <c r="I48" s="755">
        <v>10.52</v>
      </c>
      <c r="J48" s="755">
        <v>20</v>
      </c>
      <c r="K48" s="756">
        <v>210.4</v>
      </c>
    </row>
    <row r="49" spans="1:11" ht="14.4" customHeight="1" x14ac:dyDescent="0.3">
      <c r="A49" s="737" t="s">
        <v>505</v>
      </c>
      <c r="B49" s="739" t="s">
        <v>506</v>
      </c>
      <c r="C49" s="742" t="s">
        <v>515</v>
      </c>
      <c r="D49" s="769" t="s">
        <v>2590</v>
      </c>
      <c r="E49" s="742" t="s">
        <v>4041</v>
      </c>
      <c r="F49" s="769" t="s">
        <v>4042</v>
      </c>
      <c r="G49" s="742" t="s">
        <v>3873</v>
      </c>
      <c r="H49" s="742" t="s">
        <v>3874</v>
      </c>
      <c r="I49" s="755">
        <v>2.75</v>
      </c>
      <c r="J49" s="755">
        <v>40</v>
      </c>
      <c r="K49" s="756">
        <v>110</v>
      </c>
    </row>
    <row r="50" spans="1:11" ht="14.4" customHeight="1" x14ac:dyDescent="0.3">
      <c r="A50" s="737" t="s">
        <v>505</v>
      </c>
      <c r="B50" s="739" t="s">
        <v>506</v>
      </c>
      <c r="C50" s="742" t="s">
        <v>515</v>
      </c>
      <c r="D50" s="769" t="s">
        <v>2590</v>
      </c>
      <c r="E50" s="742" t="s">
        <v>4041</v>
      </c>
      <c r="F50" s="769" t="s">
        <v>4042</v>
      </c>
      <c r="G50" s="742" t="s">
        <v>3875</v>
      </c>
      <c r="H50" s="742" t="s">
        <v>3876</v>
      </c>
      <c r="I50" s="755">
        <v>0.252</v>
      </c>
      <c r="J50" s="755">
        <v>600</v>
      </c>
      <c r="K50" s="756">
        <v>151</v>
      </c>
    </row>
    <row r="51" spans="1:11" ht="14.4" customHeight="1" x14ac:dyDescent="0.3">
      <c r="A51" s="737" t="s">
        <v>505</v>
      </c>
      <c r="B51" s="739" t="s">
        <v>506</v>
      </c>
      <c r="C51" s="742" t="s">
        <v>515</v>
      </c>
      <c r="D51" s="769" t="s">
        <v>2590</v>
      </c>
      <c r="E51" s="742" t="s">
        <v>4041</v>
      </c>
      <c r="F51" s="769" t="s">
        <v>4042</v>
      </c>
      <c r="G51" s="742" t="s">
        <v>3877</v>
      </c>
      <c r="H51" s="742" t="s">
        <v>3878</v>
      </c>
      <c r="I51" s="755">
        <v>11.147142857142857</v>
      </c>
      <c r="J51" s="755">
        <v>190</v>
      </c>
      <c r="K51" s="756">
        <v>2118</v>
      </c>
    </row>
    <row r="52" spans="1:11" ht="14.4" customHeight="1" x14ac:dyDescent="0.3">
      <c r="A52" s="737" t="s">
        <v>505</v>
      </c>
      <c r="B52" s="739" t="s">
        <v>506</v>
      </c>
      <c r="C52" s="742" t="s">
        <v>515</v>
      </c>
      <c r="D52" s="769" t="s">
        <v>2590</v>
      </c>
      <c r="E52" s="742" t="s">
        <v>4041</v>
      </c>
      <c r="F52" s="769" t="s">
        <v>4042</v>
      </c>
      <c r="G52" s="742" t="s">
        <v>3879</v>
      </c>
      <c r="H52" s="742" t="s">
        <v>3880</v>
      </c>
      <c r="I52" s="755">
        <v>1.0900000000000001</v>
      </c>
      <c r="J52" s="755">
        <v>3400</v>
      </c>
      <c r="K52" s="756">
        <v>3706</v>
      </c>
    </row>
    <row r="53" spans="1:11" ht="14.4" customHeight="1" x14ac:dyDescent="0.3">
      <c r="A53" s="737" t="s">
        <v>505</v>
      </c>
      <c r="B53" s="739" t="s">
        <v>506</v>
      </c>
      <c r="C53" s="742" t="s">
        <v>515</v>
      </c>
      <c r="D53" s="769" t="s">
        <v>2590</v>
      </c>
      <c r="E53" s="742" t="s">
        <v>4041</v>
      </c>
      <c r="F53" s="769" t="s">
        <v>4042</v>
      </c>
      <c r="G53" s="742" t="s">
        <v>3881</v>
      </c>
      <c r="H53" s="742" t="s">
        <v>3882</v>
      </c>
      <c r="I53" s="755">
        <v>1.671</v>
      </c>
      <c r="J53" s="755">
        <v>1200</v>
      </c>
      <c r="K53" s="756">
        <v>2006</v>
      </c>
    </row>
    <row r="54" spans="1:11" ht="14.4" customHeight="1" x14ac:dyDescent="0.3">
      <c r="A54" s="737" t="s">
        <v>505</v>
      </c>
      <c r="B54" s="739" t="s">
        <v>506</v>
      </c>
      <c r="C54" s="742" t="s">
        <v>515</v>
      </c>
      <c r="D54" s="769" t="s">
        <v>2590</v>
      </c>
      <c r="E54" s="742" t="s">
        <v>4041</v>
      </c>
      <c r="F54" s="769" t="s">
        <v>4042</v>
      </c>
      <c r="G54" s="742" t="s">
        <v>3883</v>
      </c>
      <c r="H54" s="742" t="s">
        <v>3884</v>
      </c>
      <c r="I54" s="755">
        <v>0.47799999999999992</v>
      </c>
      <c r="J54" s="755">
        <v>600</v>
      </c>
      <c r="K54" s="756">
        <v>287</v>
      </c>
    </row>
    <row r="55" spans="1:11" ht="14.4" customHeight="1" x14ac:dyDescent="0.3">
      <c r="A55" s="737" t="s">
        <v>505</v>
      </c>
      <c r="B55" s="739" t="s">
        <v>506</v>
      </c>
      <c r="C55" s="742" t="s">
        <v>515</v>
      </c>
      <c r="D55" s="769" t="s">
        <v>2590</v>
      </c>
      <c r="E55" s="742" t="s">
        <v>4041</v>
      </c>
      <c r="F55" s="769" t="s">
        <v>4042</v>
      </c>
      <c r="G55" s="742" t="s">
        <v>3885</v>
      </c>
      <c r="H55" s="742" t="s">
        <v>3886</v>
      </c>
      <c r="I55" s="755">
        <v>0.67</v>
      </c>
      <c r="J55" s="755">
        <v>1900</v>
      </c>
      <c r="K55" s="756">
        <v>1273</v>
      </c>
    </row>
    <row r="56" spans="1:11" ht="14.4" customHeight="1" x14ac:dyDescent="0.3">
      <c r="A56" s="737" t="s">
        <v>505</v>
      </c>
      <c r="B56" s="739" t="s">
        <v>506</v>
      </c>
      <c r="C56" s="742" t="s">
        <v>515</v>
      </c>
      <c r="D56" s="769" t="s">
        <v>2590</v>
      </c>
      <c r="E56" s="742" t="s">
        <v>4041</v>
      </c>
      <c r="F56" s="769" t="s">
        <v>4042</v>
      </c>
      <c r="G56" s="742" t="s">
        <v>3887</v>
      </c>
      <c r="H56" s="742" t="s">
        <v>3888</v>
      </c>
      <c r="I56" s="755">
        <v>3.1371428571428575</v>
      </c>
      <c r="J56" s="755">
        <v>450</v>
      </c>
      <c r="K56" s="756">
        <v>1411.5</v>
      </c>
    </row>
    <row r="57" spans="1:11" ht="14.4" customHeight="1" x14ac:dyDescent="0.3">
      <c r="A57" s="737" t="s">
        <v>505</v>
      </c>
      <c r="B57" s="739" t="s">
        <v>506</v>
      </c>
      <c r="C57" s="742" t="s">
        <v>515</v>
      </c>
      <c r="D57" s="769" t="s">
        <v>2590</v>
      </c>
      <c r="E57" s="742" t="s">
        <v>4041</v>
      </c>
      <c r="F57" s="769" t="s">
        <v>4042</v>
      </c>
      <c r="G57" s="742" t="s">
        <v>3889</v>
      </c>
      <c r="H57" s="742" t="s">
        <v>3890</v>
      </c>
      <c r="I57" s="755">
        <v>6.23</v>
      </c>
      <c r="J57" s="755">
        <v>120</v>
      </c>
      <c r="K57" s="756">
        <v>747.6</v>
      </c>
    </row>
    <row r="58" spans="1:11" ht="14.4" customHeight="1" x14ac:dyDescent="0.3">
      <c r="A58" s="737" t="s">
        <v>505</v>
      </c>
      <c r="B58" s="739" t="s">
        <v>506</v>
      </c>
      <c r="C58" s="742" t="s">
        <v>515</v>
      </c>
      <c r="D58" s="769" t="s">
        <v>2590</v>
      </c>
      <c r="E58" s="742" t="s">
        <v>4041</v>
      </c>
      <c r="F58" s="769" t="s">
        <v>4042</v>
      </c>
      <c r="G58" s="742" t="s">
        <v>3891</v>
      </c>
      <c r="H58" s="742" t="s">
        <v>3892</v>
      </c>
      <c r="I58" s="755">
        <v>204.405</v>
      </c>
      <c r="J58" s="755">
        <v>120</v>
      </c>
      <c r="K58" s="756">
        <v>24528.6</v>
      </c>
    </row>
    <row r="59" spans="1:11" ht="14.4" customHeight="1" x14ac:dyDescent="0.3">
      <c r="A59" s="737" t="s">
        <v>505</v>
      </c>
      <c r="B59" s="739" t="s">
        <v>506</v>
      </c>
      <c r="C59" s="742" t="s">
        <v>515</v>
      </c>
      <c r="D59" s="769" t="s">
        <v>2590</v>
      </c>
      <c r="E59" s="742" t="s">
        <v>4041</v>
      </c>
      <c r="F59" s="769" t="s">
        <v>4042</v>
      </c>
      <c r="G59" s="742" t="s">
        <v>3893</v>
      </c>
      <c r="H59" s="742" t="s">
        <v>3894</v>
      </c>
      <c r="I59" s="755">
        <v>42.35</v>
      </c>
      <c r="J59" s="755">
        <v>3</v>
      </c>
      <c r="K59" s="756">
        <v>127.05</v>
      </c>
    </row>
    <row r="60" spans="1:11" ht="14.4" customHeight="1" x14ac:dyDescent="0.3">
      <c r="A60" s="737" t="s">
        <v>505</v>
      </c>
      <c r="B60" s="739" t="s">
        <v>506</v>
      </c>
      <c r="C60" s="742" t="s">
        <v>515</v>
      </c>
      <c r="D60" s="769" t="s">
        <v>2590</v>
      </c>
      <c r="E60" s="742" t="s">
        <v>4041</v>
      </c>
      <c r="F60" s="769" t="s">
        <v>4042</v>
      </c>
      <c r="G60" s="742" t="s">
        <v>3895</v>
      </c>
      <c r="H60" s="742" t="s">
        <v>3896</v>
      </c>
      <c r="I60" s="755">
        <v>15.04</v>
      </c>
      <c r="J60" s="755">
        <v>150</v>
      </c>
      <c r="K60" s="756">
        <v>2256</v>
      </c>
    </row>
    <row r="61" spans="1:11" ht="14.4" customHeight="1" x14ac:dyDescent="0.3">
      <c r="A61" s="737" t="s">
        <v>505</v>
      </c>
      <c r="B61" s="739" t="s">
        <v>506</v>
      </c>
      <c r="C61" s="742" t="s">
        <v>515</v>
      </c>
      <c r="D61" s="769" t="s">
        <v>2590</v>
      </c>
      <c r="E61" s="742" t="s">
        <v>4041</v>
      </c>
      <c r="F61" s="769" t="s">
        <v>4042</v>
      </c>
      <c r="G61" s="742" t="s">
        <v>3897</v>
      </c>
      <c r="H61" s="742" t="s">
        <v>3898</v>
      </c>
      <c r="I61" s="755">
        <v>15.57</v>
      </c>
      <c r="J61" s="755">
        <v>6</v>
      </c>
      <c r="K61" s="756">
        <v>93.42</v>
      </c>
    </row>
    <row r="62" spans="1:11" ht="14.4" customHeight="1" x14ac:dyDescent="0.3">
      <c r="A62" s="737" t="s">
        <v>505</v>
      </c>
      <c r="B62" s="739" t="s">
        <v>506</v>
      </c>
      <c r="C62" s="742" t="s">
        <v>515</v>
      </c>
      <c r="D62" s="769" t="s">
        <v>2590</v>
      </c>
      <c r="E62" s="742" t="s">
        <v>4041</v>
      </c>
      <c r="F62" s="769" t="s">
        <v>4042</v>
      </c>
      <c r="G62" s="742" t="s">
        <v>3899</v>
      </c>
      <c r="H62" s="742" t="s">
        <v>3900</v>
      </c>
      <c r="I62" s="755">
        <v>81.739999999999995</v>
      </c>
      <c r="J62" s="755">
        <v>1</v>
      </c>
      <c r="K62" s="756">
        <v>81.739999999999995</v>
      </c>
    </row>
    <row r="63" spans="1:11" ht="14.4" customHeight="1" x14ac:dyDescent="0.3">
      <c r="A63" s="737" t="s">
        <v>505</v>
      </c>
      <c r="B63" s="739" t="s">
        <v>506</v>
      </c>
      <c r="C63" s="742" t="s">
        <v>515</v>
      </c>
      <c r="D63" s="769" t="s">
        <v>2590</v>
      </c>
      <c r="E63" s="742" t="s">
        <v>4041</v>
      </c>
      <c r="F63" s="769" t="s">
        <v>4042</v>
      </c>
      <c r="G63" s="742" t="s">
        <v>3901</v>
      </c>
      <c r="H63" s="742" t="s">
        <v>3902</v>
      </c>
      <c r="I63" s="755">
        <v>80.569999999999993</v>
      </c>
      <c r="J63" s="755">
        <v>23</v>
      </c>
      <c r="K63" s="756">
        <v>1853.1100000000001</v>
      </c>
    </row>
    <row r="64" spans="1:11" ht="14.4" customHeight="1" x14ac:dyDescent="0.3">
      <c r="A64" s="737" t="s">
        <v>505</v>
      </c>
      <c r="B64" s="739" t="s">
        <v>506</v>
      </c>
      <c r="C64" s="742" t="s">
        <v>515</v>
      </c>
      <c r="D64" s="769" t="s">
        <v>2590</v>
      </c>
      <c r="E64" s="742" t="s">
        <v>4041</v>
      </c>
      <c r="F64" s="769" t="s">
        <v>4042</v>
      </c>
      <c r="G64" s="742" t="s">
        <v>3903</v>
      </c>
      <c r="H64" s="742" t="s">
        <v>3904</v>
      </c>
      <c r="I64" s="755">
        <v>2.4616666666666664</v>
      </c>
      <c r="J64" s="755">
        <v>700</v>
      </c>
      <c r="K64" s="756">
        <v>1724</v>
      </c>
    </row>
    <row r="65" spans="1:11" ht="14.4" customHeight="1" x14ac:dyDescent="0.3">
      <c r="A65" s="737" t="s">
        <v>505</v>
      </c>
      <c r="B65" s="739" t="s">
        <v>506</v>
      </c>
      <c r="C65" s="742" t="s">
        <v>515</v>
      </c>
      <c r="D65" s="769" t="s">
        <v>2590</v>
      </c>
      <c r="E65" s="742" t="s">
        <v>4041</v>
      </c>
      <c r="F65" s="769" t="s">
        <v>4042</v>
      </c>
      <c r="G65" s="742" t="s">
        <v>3905</v>
      </c>
      <c r="H65" s="742" t="s">
        <v>3906</v>
      </c>
      <c r="I65" s="755">
        <v>6.1700000000000008</v>
      </c>
      <c r="J65" s="755">
        <v>500</v>
      </c>
      <c r="K65" s="756">
        <v>3085</v>
      </c>
    </row>
    <row r="66" spans="1:11" ht="14.4" customHeight="1" x14ac:dyDescent="0.3">
      <c r="A66" s="737" t="s">
        <v>505</v>
      </c>
      <c r="B66" s="739" t="s">
        <v>506</v>
      </c>
      <c r="C66" s="742" t="s">
        <v>515</v>
      </c>
      <c r="D66" s="769" t="s">
        <v>2590</v>
      </c>
      <c r="E66" s="742" t="s">
        <v>4041</v>
      </c>
      <c r="F66" s="769" t="s">
        <v>4042</v>
      </c>
      <c r="G66" s="742" t="s">
        <v>3907</v>
      </c>
      <c r="H66" s="742" t="s">
        <v>3908</v>
      </c>
      <c r="I66" s="755">
        <v>206.04</v>
      </c>
      <c r="J66" s="755">
        <v>16</v>
      </c>
      <c r="K66" s="756">
        <v>3296.64</v>
      </c>
    </row>
    <row r="67" spans="1:11" ht="14.4" customHeight="1" x14ac:dyDescent="0.3">
      <c r="A67" s="737" t="s">
        <v>505</v>
      </c>
      <c r="B67" s="739" t="s">
        <v>506</v>
      </c>
      <c r="C67" s="742" t="s">
        <v>515</v>
      </c>
      <c r="D67" s="769" t="s">
        <v>2590</v>
      </c>
      <c r="E67" s="742" t="s">
        <v>4041</v>
      </c>
      <c r="F67" s="769" t="s">
        <v>4042</v>
      </c>
      <c r="G67" s="742" t="s">
        <v>3909</v>
      </c>
      <c r="H67" s="742" t="s">
        <v>3910</v>
      </c>
      <c r="I67" s="755">
        <v>2.3700000000000006</v>
      </c>
      <c r="J67" s="755">
        <v>650</v>
      </c>
      <c r="K67" s="756">
        <v>1540.5</v>
      </c>
    </row>
    <row r="68" spans="1:11" ht="14.4" customHeight="1" x14ac:dyDescent="0.3">
      <c r="A68" s="737" t="s">
        <v>505</v>
      </c>
      <c r="B68" s="739" t="s">
        <v>506</v>
      </c>
      <c r="C68" s="742" t="s">
        <v>515</v>
      </c>
      <c r="D68" s="769" t="s">
        <v>2590</v>
      </c>
      <c r="E68" s="742" t="s">
        <v>4041</v>
      </c>
      <c r="F68" s="769" t="s">
        <v>4042</v>
      </c>
      <c r="G68" s="742" t="s">
        <v>3911</v>
      </c>
      <c r="H68" s="742" t="s">
        <v>3912</v>
      </c>
      <c r="I68" s="755">
        <v>1.98</v>
      </c>
      <c r="J68" s="755">
        <v>10</v>
      </c>
      <c r="K68" s="756">
        <v>19.8</v>
      </c>
    </row>
    <row r="69" spans="1:11" ht="14.4" customHeight="1" x14ac:dyDescent="0.3">
      <c r="A69" s="737" t="s">
        <v>505</v>
      </c>
      <c r="B69" s="739" t="s">
        <v>506</v>
      </c>
      <c r="C69" s="742" t="s">
        <v>515</v>
      </c>
      <c r="D69" s="769" t="s">
        <v>2590</v>
      </c>
      <c r="E69" s="742" t="s">
        <v>4041</v>
      </c>
      <c r="F69" s="769" t="s">
        <v>4042</v>
      </c>
      <c r="G69" s="742" t="s">
        <v>3913</v>
      </c>
      <c r="H69" s="742" t="s">
        <v>3914</v>
      </c>
      <c r="I69" s="755">
        <v>2.04</v>
      </c>
      <c r="J69" s="755">
        <v>10</v>
      </c>
      <c r="K69" s="756">
        <v>20.399999999999999</v>
      </c>
    </row>
    <row r="70" spans="1:11" ht="14.4" customHeight="1" x14ac:dyDescent="0.3">
      <c r="A70" s="737" t="s">
        <v>505</v>
      </c>
      <c r="B70" s="739" t="s">
        <v>506</v>
      </c>
      <c r="C70" s="742" t="s">
        <v>515</v>
      </c>
      <c r="D70" s="769" t="s">
        <v>2590</v>
      </c>
      <c r="E70" s="742" t="s">
        <v>4041</v>
      </c>
      <c r="F70" s="769" t="s">
        <v>4042</v>
      </c>
      <c r="G70" s="742" t="s">
        <v>3915</v>
      </c>
      <c r="H70" s="742" t="s">
        <v>3916</v>
      </c>
      <c r="I70" s="755">
        <v>3.0979999999999999</v>
      </c>
      <c r="J70" s="755">
        <v>250</v>
      </c>
      <c r="K70" s="756">
        <v>774.5</v>
      </c>
    </row>
    <row r="71" spans="1:11" ht="14.4" customHeight="1" x14ac:dyDescent="0.3">
      <c r="A71" s="737" t="s">
        <v>505</v>
      </c>
      <c r="B71" s="739" t="s">
        <v>506</v>
      </c>
      <c r="C71" s="742" t="s">
        <v>515</v>
      </c>
      <c r="D71" s="769" t="s">
        <v>2590</v>
      </c>
      <c r="E71" s="742" t="s">
        <v>4041</v>
      </c>
      <c r="F71" s="769" t="s">
        <v>4042</v>
      </c>
      <c r="G71" s="742" t="s">
        <v>3917</v>
      </c>
      <c r="H71" s="742" t="s">
        <v>3918</v>
      </c>
      <c r="I71" s="755">
        <v>1.93</v>
      </c>
      <c r="J71" s="755">
        <v>50</v>
      </c>
      <c r="K71" s="756">
        <v>96.5</v>
      </c>
    </row>
    <row r="72" spans="1:11" ht="14.4" customHeight="1" x14ac:dyDescent="0.3">
      <c r="A72" s="737" t="s">
        <v>505</v>
      </c>
      <c r="B72" s="739" t="s">
        <v>506</v>
      </c>
      <c r="C72" s="742" t="s">
        <v>515</v>
      </c>
      <c r="D72" s="769" t="s">
        <v>2590</v>
      </c>
      <c r="E72" s="742" t="s">
        <v>4041</v>
      </c>
      <c r="F72" s="769" t="s">
        <v>4042</v>
      </c>
      <c r="G72" s="742" t="s">
        <v>3919</v>
      </c>
      <c r="H72" s="742" t="s">
        <v>3920</v>
      </c>
      <c r="I72" s="755">
        <v>2.5299999999999998</v>
      </c>
      <c r="J72" s="755">
        <v>10</v>
      </c>
      <c r="K72" s="756">
        <v>25.3</v>
      </c>
    </row>
    <row r="73" spans="1:11" ht="14.4" customHeight="1" x14ac:dyDescent="0.3">
      <c r="A73" s="737" t="s">
        <v>505</v>
      </c>
      <c r="B73" s="739" t="s">
        <v>506</v>
      </c>
      <c r="C73" s="742" t="s">
        <v>515</v>
      </c>
      <c r="D73" s="769" t="s">
        <v>2590</v>
      </c>
      <c r="E73" s="742" t="s">
        <v>4041</v>
      </c>
      <c r="F73" s="769" t="s">
        <v>4042</v>
      </c>
      <c r="G73" s="742" t="s">
        <v>3921</v>
      </c>
      <c r="H73" s="742" t="s">
        <v>3922</v>
      </c>
      <c r="I73" s="755">
        <v>0.01</v>
      </c>
      <c r="J73" s="755">
        <v>850</v>
      </c>
      <c r="K73" s="756">
        <v>8.5</v>
      </c>
    </row>
    <row r="74" spans="1:11" ht="14.4" customHeight="1" x14ac:dyDescent="0.3">
      <c r="A74" s="737" t="s">
        <v>505</v>
      </c>
      <c r="B74" s="739" t="s">
        <v>506</v>
      </c>
      <c r="C74" s="742" t="s">
        <v>515</v>
      </c>
      <c r="D74" s="769" t="s">
        <v>2590</v>
      </c>
      <c r="E74" s="742" t="s">
        <v>4041</v>
      </c>
      <c r="F74" s="769" t="s">
        <v>4042</v>
      </c>
      <c r="G74" s="742" t="s">
        <v>3923</v>
      </c>
      <c r="H74" s="742" t="s">
        <v>3924</v>
      </c>
      <c r="I74" s="755">
        <v>2.1640000000000001</v>
      </c>
      <c r="J74" s="755">
        <v>250</v>
      </c>
      <c r="K74" s="756">
        <v>541</v>
      </c>
    </row>
    <row r="75" spans="1:11" ht="14.4" customHeight="1" x14ac:dyDescent="0.3">
      <c r="A75" s="737" t="s">
        <v>505</v>
      </c>
      <c r="B75" s="739" t="s">
        <v>506</v>
      </c>
      <c r="C75" s="742" t="s">
        <v>515</v>
      </c>
      <c r="D75" s="769" t="s">
        <v>2590</v>
      </c>
      <c r="E75" s="742" t="s">
        <v>4041</v>
      </c>
      <c r="F75" s="769" t="s">
        <v>4042</v>
      </c>
      <c r="G75" s="742" t="s">
        <v>3925</v>
      </c>
      <c r="H75" s="742" t="s">
        <v>3926</v>
      </c>
      <c r="I75" s="755">
        <v>2.6837499999999999</v>
      </c>
      <c r="J75" s="755">
        <v>500</v>
      </c>
      <c r="K75" s="756">
        <v>1343.5</v>
      </c>
    </row>
    <row r="76" spans="1:11" ht="14.4" customHeight="1" x14ac:dyDescent="0.3">
      <c r="A76" s="737" t="s">
        <v>505</v>
      </c>
      <c r="B76" s="739" t="s">
        <v>506</v>
      </c>
      <c r="C76" s="742" t="s">
        <v>515</v>
      </c>
      <c r="D76" s="769" t="s">
        <v>2590</v>
      </c>
      <c r="E76" s="742" t="s">
        <v>4041</v>
      </c>
      <c r="F76" s="769" t="s">
        <v>4042</v>
      </c>
      <c r="G76" s="742" t="s">
        <v>3927</v>
      </c>
      <c r="H76" s="742" t="s">
        <v>3928</v>
      </c>
      <c r="I76" s="755">
        <v>148.71</v>
      </c>
      <c r="J76" s="755">
        <v>2</v>
      </c>
      <c r="K76" s="756">
        <v>297.42</v>
      </c>
    </row>
    <row r="77" spans="1:11" ht="14.4" customHeight="1" x14ac:dyDescent="0.3">
      <c r="A77" s="737" t="s">
        <v>505</v>
      </c>
      <c r="B77" s="739" t="s">
        <v>506</v>
      </c>
      <c r="C77" s="742" t="s">
        <v>515</v>
      </c>
      <c r="D77" s="769" t="s">
        <v>2590</v>
      </c>
      <c r="E77" s="742" t="s">
        <v>4041</v>
      </c>
      <c r="F77" s="769" t="s">
        <v>4042</v>
      </c>
      <c r="G77" s="742" t="s">
        <v>3929</v>
      </c>
      <c r="H77" s="742" t="s">
        <v>3930</v>
      </c>
      <c r="I77" s="755">
        <v>2.1800000000000002</v>
      </c>
      <c r="J77" s="755">
        <v>100</v>
      </c>
      <c r="K77" s="756">
        <v>218</v>
      </c>
    </row>
    <row r="78" spans="1:11" ht="14.4" customHeight="1" x14ac:dyDescent="0.3">
      <c r="A78" s="737" t="s">
        <v>505</v>
      </c>
      <c r="B78" s="739" t="s">
        <v>506</v>
      </c>
      <c r="C78" s="742" t="s">
        <v>515</v>
      </c>
      <c r="D78" s="769" t="s">
        <v>2590</v>
      </c>
      <c r="E78" s="742" t="s">
        <v>4041</v>
      </c>
      <c r="F78" s="769" t="s">
        <v>4042</v>
      </c>
      <c r="G78" s="742" t="s">
        <v>3931</v>
      </c>
      <c r="H78" s="742" t="s">
        <v>3932</v>
      </c>
      <c r="I78" s="755">
        <v>29.9</v>
      </c>
      <c r="J78" s="755">
        <v>32</v>
      </c>
      <c r="K78" s="756">
        <v>956.8</v>
      </c>
    </row>
    <row r="79" spans="1:11" ht="14.4" customHeight="1" x14ac:dyDescent="0.3">
      <c r="A79" s="737" t="s">
        <v>505</v>
      </c>
      <c r="B79" s="739" t="s">
        <v>506</v>
      </c>
      <c r="C79" s="742" t="s">
        <v>515</v>
      </c>
      <c r="D79" s="769" t="s">
        <v>2590</v>
      </c>
      <c r="E79" s="742" t="s">
        <v>4041</v>
      </c>
      <c r="F79" s="769" t="s">
        <v>4042</v>
      </c>
      <c r="G79" s="742" t="s">
        <v>3933</v>
      </c>
      <c r="H79" s="742" t="s">
        <v>3934</v>
      </c>
      <c r="I79" s="755">
        <v>6.0499999999999989</v>
      </c>
      <c r="J79" s="755">
        <v>90</v>
      </c>
      <c r="K79" s="756">
        <v>544.5</v>
      </c>
    </row>
    <row r="80" spans="1:11" ht="14.4" customHeight="1" x14ac:dyDescent="0.3">
      <c r="A80" s="737" t="s">
        <v>505</v>
      </c>
      <c r="B80" s="739" t="s">
        <v>506</v>
      </c>
      <c r="C80" s="742" t="s">
        <v>515</v>
      </c>
      <c r="D80" s="769" t="s">
        <v>2590</v>
      </c>
      <c r="E80" s="742" t="s">
        <v>4041</v>
      </c>
      <c r="F80" s="769" t="s">
        <v>4042</v>
      </c>
      <c r="G80" s="742" t="s">
        <v>3935</v>
      </c>
      <c r="H80" s="742" t="s">
        <v>3936</v>
      </c>
      <c r="I80" s="755">
        <v>34.501999999999995</v>
      </c>
      <c r="J80" s="755">
        <v>50</v>
      </c>
      <c r="K80" s="756">
        <v>1725.13</v>
      </c>
    </row>
    <row r="81" spans="1:11" ht="14.4" customHeight="1" x14ac:dyDescent="0.3">
      <c r="A81" s="737" t="s">
        <v>505</v>
      </c>
      <c r="B81" s="739" t="s">
        <v>506</v>
      </c>
      <c r="C81" s="742" t="s">
        <v>515</v>
      </c>
      <c r="D81" s="769" t="s">
        <v>2590</v>
      </c>
      <c r="E81" s="742" t="s">
        <v>4041</v>
      </c>
      <c r="F81" s="769" t="s">
        <v>4042</v>
      </c>
      <c r="G81" s="742" t="s">
        <v>3937</v>
      </c>
      <c r="H81" s="742" t="s">
        <v>3938</v>
      </c>
      <c r="I81" s="755">
        <v>17.981250000000003</v>
      </c>
      <c r="J81" s="755">
        <v>750</v>
      </c>
      <c r="K81" s="756">
        <v>13486</v>
      </c>
    </row>
    <row r="82" spans="1:11" ht="14.4" customHeight="1" x14ac:dyDescent="0.3">
      <c r="A82" s="737" t="s">
        <v>505</v>
      </c>
      <c r="B82" s="739" t="s">
        <v>506</v>
      </c>
      <c r="C82" s="742" t="s">
        <v>515</v>
      </c>
      <c r="D82" s="769" t="s">
        <v>2590</v>
      </c>
      <c r="E82" s="742" t="s">
        <v>4041</v>
      </c>
      <c r="F82" s="769" t="s">
        <v>4042</v>
      </c>
      <c r="G82" s="742" t="s">
        <v>3939</v>
      </c>
      <c r="H82" s="742" t="s">
        <v>3940</v>
      </c>
      <c r="I82" s="755">
        <v>1.94</v>
      </c>
      <c r="J82" s="755">
        <v>10</v>
      </c>
      <c r="K82" s="756">
        <v>19.399999999999999</v>
      </c>
    </row>
    <row r="83" spans="1:11" ht="14.4" customHeight="1" x14ac:dyDescent="0.3">
      <c r="A83" s="737" t="s">
        <v>505</v>
      </c>
      <c r="B83" s="739" t="s">
        <v>506</v>
      </c>
      <c r="C83" s="742" t="s">
        <v>515</v>
      </c>
      <c r="D83" s="769" t="s">
        <v>2590</v>
      </c>
      <c r="E83" s="742" t="s">
        <v>4041</v>
      </c>
      <c r="F83" s="769" t="s">
        <v>4042</v>
      </c>
      <c r="G83" s="742" t="s">
        <v>3941</v>
      </c>
      <c r="H83" s="742" t="s">
        <v>3942</v>
      </c>
      <c r="I83" s="755">
        <v>15.002857142857142</v>
      </c>
      <c r="J83" s="755">
        <v>170</v>
      </c>
      <c r="K83" s="756">
        <v>2550.5</v>
      </c>
    </row>
    <row r="84" spans="1:11" ht="14.4" customHeight="1" x14ac:dyDescent="0.3">
      <c r="A84" s="737" t="s">
        <v>505</v>
      </c>
      <c r="B84" s="739" t="s">
        <v>506</v>
      </c>
      <c r="C84" s="742" t="s">
        <v>515</v>
      </c>
      <c r="D84" s="769" t="s">
        <v>2590</v>
      </c>
      <c r="E84" s="742" t="s">
        <v>4041</v>
      </c>
      <c r="F84" s="769" t="s">
        <v>4042</v>
      </c>
      <c r="G84" s="742" t="s">
        <v>3943</v>
      </c>
      <c r="H84" s="742" t="s">
        <v>3944</v>
      </c>
      <c r="I84" s="755">
        <v>12.11</v>
      </c>
      <c r="J84" s="755">
        <v>20</v>
      </c>
      <c r="K84" s="756">
        <v>242.2</v>
      </c>
    </row>
    <row r="85" spans="1:11" ht="14.4" customHeight="1" x14ac:dyDescent="0.3">
      <c r="A85" s="737" t="s">
        <v>505</v>
      </c>
      <c r="B85" s="739" t="s">
        <v>506</v>
      </c>
      <c r="C85" s="742" t="s">
        <v>515</v>
      </c>
      <c r="D85" s="769" t="s">
        <v>2590</v>
      </c>
      <c r="E85" s="742" t="s">
        <v>4041</v>
      </c>
      <c r="F85" s="769" t="s">
        <v>4042</v>
      </c>
      <c r="G85" s="742" t="s">
        <v>3945</v>
      </c>
      <c r="H85" s="742" t="s">
        <v>3946</v>
      </c>
      <c r="I85" s="755">
        <v>2.5185714285714282</v>
      </c>
      <c r="J85" s="755">
        <v>550</v>
      </c>
      <c r="K85" s="756">
        <v>1385</v>
      </c>
    </row>
    <row r="86" spans="1:11" ht="14.4" customHeight="1" x14ac:dyDescent="0.3">
      <c r="A86" s="737" t="s">
        <v>505</v>
      </c>
      <c r="B86" s="739" t="s">
        <v>506</v>
      </c>
      <c r="C86" s="742" t="s">
        <v>515</v>
      </c>
      <c r="D86" s="769" t="s">
        <v>2590</v>
      </c>
      <c r="E86" s="742" t="s">
        <v>4041</v>
      </c>
      <c r="F86" s="769" t="s">
        <v>4042</v>
      </c>
      <c r="G86" s="742" t="s">
        <v>3947</v>
      </c>
      <c r="H86" s="742" t="s">
        <v>3948</v>
      </c>
      <c r="I86" s="755">
        <v>1.2699999999999998</v>
      </c>
      <c r="J86" s="755">
        <v>675</v>
      </c>
      <c r="K86" s="756">
        <v>857.25</v>
      </c>
    </row>
    <row r="87" spans="1:11" ht="14.4" customHeight="1" x14ac:dyDescent="0.3">
      <c r="A87" s="737" t="s">
        <v>505</v>
      </c>
      <c r="B87" s="739" t="s">
        <v>506</v>
      </c>
      <c r="C87" s="742" t="s">
        <v>515</v>
      </c>
      <c r="D87" s="769" t="s">
        <v>2590</v>
      </c>
      <c r="E87" s="742" t="s">
        <v>4041</v>
      </c>
      <c r="F87" s="769" t="s">
        <v>4042</v>
      </c>
      <c r="G87" s="742" t="s">
        <v>3949</v>
      </c>
      <c r="H87" s="742" t="s">
        <v>3950</v>
      </c>
      <c r="I87" s="755">
        <v>21.234999999999999</v>
      </c>
      <c r="J87" s="755">
        <v>80</v>
      </c>
      <c r="K87" s="756">
        <v>1698.78</v>
      </c>
    </row>
    <row r="88" spans="1:11" ht="14.4" customHeight="1" x14ac:dyDescent="0.3">
      <c r="A88" s="737" t="s">
        <v>505</v>
      </c>
      <c r="B88" s="739" t="s">
        <v>506</v>
      </c>
      <c r="C88" s="742" t="s">
        <v>515</v>
      </c>
      <c r="D88" s="769" t="s">
        <v>2590</v>
      </c>
      <c r="E88" s="742" t="s">
        <v>4041</v>
      </c>
      <c r="F88" s="769" t="s">
        <v>4042</v>
      </c>
      <c r="G88" s="742" t="s">
        <v>3951</v>
      </c>
      <c r="H88" s="742" t="s">
        <v>3952</v>
      </c>
      <c r="I88" s="755">
        <v>21.233749999999997</v>
      </c>
      <c r="J88" s="755">
        <v>150</v>
      </c>
      <c r="K88" s="756">
        <v>3185.1</v>
      </c>
    </row>
    <row r="89" spans="1:11" ht="14.4" customHeight="1" x14ac:dyDescent="0.3">
      <c r="A89" s="737" t="s">
        <v>505</v>
      </c>
      <c r="B89" s="739" t="s">
        <v>506</v>
      </c>
      <c r="C89" s="742" t="s">
        <v>515</v>
      </c>
      <c r="D89" s="769" t="s">
        <v>2590</v>
      </c>
      <c r="E89" s="742" t="s">
        <v>4041</v>
      </c>
      <c r="F89" s="769" t="s">
        <v>4042</v>
      </c>
      <c r="G89" s="742" t="s">
        <v>3953</v>
      </c>
      <c r="H89" s="742" t="s">
        <v>3954</v>
      </c>
      <c r="I89" s="755">
        <v>11.493333333333334</v>
      </c>
      <c r="J89" s="755">
        <v>30</v>
      </c>
      <c r="K89" s="756">
        <v>344.8</v>
      </c>
    </row>
    <row r="90" spans="1:11" ht="14.4" customHeight="1" x14ac:dyDescent="0.3">
      <c r="A90" s="737" t="s">
        <v>505</v>
      </c>
      <c r="B90" s="739" t="s">
        <v>506</v>
      </c>
      <c r="C90" s="742" t="s">
        <v>515</v>
      </c>
      <c r="D90" s="769" t="s">
        <v>2590</v>
      </c>
      <c r="E90" s="742" t="s">
        <v>4041</v>
      </c>
      <c r="F90" s="769" t="s">
        <v>4042</v>
      </c>
      <c r="G90" s="742" t="s">
        <v>3955</v>
      </c>
      <c r="H90" s="742" t="s">
        <v>3956</v>
      </c>
      <c r="I90" s="755">
        <v>6.66</v>
      </c>
      <c r="J90" s="755">
        <v>10</v>
      </c>
      <c r="K90" s="756">
        <v>66.599999999999994</v>
      </c>
    </row>
    <row r="91" spans="1:11" ht="14.4" customHeight="1" x14ac:dyDescent="0.3">
      <c r="A91" s="737" t="s">
        <v>505</v>
      </c>
      <c r="B91" s="739" t="s">
        <v>506</v>
      </c>
      <c r="C91" s="742" t="s">
        <v>515</v>
      </c>
      <c r="D91" s="769" t="s">
        <v>2590</v>
      </c>
      <c r="E91" s="742" t="s">
        <v>4041</v>
      </c>
      <c r="F91" s="769" t="s">
        <v>4042</v>
      </c>
      <c r="G91" s="742" t="s">
        <v>3957</v>
      </c>
      <c r="H91" s="742" t="s">
        <v>3958</v>
      </c>
      <c r="I91" s="755">
        <v>6.66</v>
      </c>
      <c r="J91" s="755">
        <v>15</v>
      </c>
      <c r="K91" s="756">
        <v>99.899999999999991</v>
      </c>
    </row>
    <row r="92" spans="1:11" ht="14.4" customHeight="1" x14ac:dyDescent="0.3">
      <c r="A92" s="737" t="s">
        <v>505</v>
      </c>
      <c r="B92" s="739" t="s">
        <v>506</v>
      </c>
      <c r="C92" s="742" t="s">
        <v>515</v>
      </c>
      <c r="D92" s="769" t="s">
        <v>2590</v>
      </c>
      <c r="E92" s="742" t="s">
        <v>4041</v>
      </c>
      <c r="F92" s="769" t="s">
        <v>4042</v>
      </c>
      <c r="G92" s="742" t="s">
        <v>3959</v>
      </c>
      <c r="H92" s="742" t="s">
        <v>3960</v>
      </c>
      <c r="I92" s="755">
        <v>6.65</v>
      </c>
      <c r="J92" s="755">
        <v>10</v>
      </c>
      <c r="K92" s="756">
        <v>66.5</v>
      </c>
    </row>
    <row r="93" spans="1:11" ht="14.4" customHeight="1" x14ac:dyDescent="0.3">
      <c r="A93" s="737" t="s">
        <v>505</v>
      </c>
      <c r="B93" s="739" t="s">
        <v>506</v>
      </c>
      <c r="C93" s="742" t="s">
        <v>515</v>
      </c>
      <c r="D93" s="769" t="s">
        <v>2590</v>
      </c>
      <c r="E93" s="742" t="s">
        <v>4041</v>
      </c>
      <c r="F93" s="769" t="s">
        <v>4042</v>
      </c>
      <c r="G93" s="742" t="s">
        <v>3961</v>
      </c>
      <c r="H93" s="742" t="s">
        <v>3962</v>
      </c>
      <c r="I93" s="755">
        <v>0.47</v>
      </c>
      <c r="J93" s="755">
        <v>400</v>
      </c>
      <c r="K93" s="756">
        <v>188</v>
      </c>
    </row>
    <row r="94" spans="1:11" ht="14.4" customHeight="1" x14ac:dyDescent="0.3">
      <c r="A94" s="737" t="s">
        <v>505</v>
      </c>
      <c r="B94" s="739" t="s">
        <v>506</v>
      </c>
      <c r="C94" s="742" t="s">
        <v>515</v>
      </c>
      <c r="D94" s="769" t="s">
        <v>2590</v>
      </c>
      <c r="E94" s="742" t="s">
        <v>4041</v>
      </c>
      <c r="F94" s="769" t="s">
        <v>4042</v>
      </c>
      <c r="G94" s="742" t="s">
        <v>3963</v>
      </c>
      <c r="H94" s="742" t="s">
        <v>3964</v>
      </c>
      <c r="I94" s="755">
        <v>4.03</v>
      </c>
      <c r="J94" s="755">
        <v>20</v>
      </c>
      <c r="K94" s="756">
        <v>80.599999999999994</v>
      </c>
    </row>
    <row r="95" spans="1:11" ht="14.4" customHeight="1" x14ac:dyDescent="0.3">
      <c r="A95" s="737" t="s">
        <v>505</v>
      </c>
      <c r="B95" s="739" t="s">
        <v>506</v>
      </c>
      <c r="C95" s="742" t="s">
        <v>515</v>
      </c>
      <c r="D95" s="769" t="s">
        <v>2590</v>
      </c>
      <c r="E95" s="742" t="s">
        <v>4041</v>
      </c>
      <c r="F95" s="769" t="s">
        <v>4042</v>
      </c>
      <c r="G95" s="742" t="s">
        <v>3965</v>
      </c>
      <c r="H95" s="742" t="s">
        <v>3966</v>
      </c>
      <c r="I95" s="755">
        <v>2.9</v>
      </c>
      <c r="J95" s="755">
        <v>20</v>
      </c>
      <c r="K95" s="756">
        <v>58</v>
      </c>
    </row>
    <row r="96" spans="1:11" ht="14.4" customHeight="1" x14ac:dyDescent="0.3">
      <c r="A96" s="737" t="s">
        <v>505</v>
      </c>
      <c r="B96" s="739" t="s">
        <v>506</v>
      </c>
      <c r="C96" s="742" t="s">
        <v>515</v>
      </c>
      <c r="D96" s="769" t="s">
        <v>2590</v>
      </c>
      <c r="E96" s="742" t="s">
        <v>4041</v>
      </c>
      <c r="F96" s="769" t="s">
        <v>4042</v>
      </c>
      <c r="G96" s="742" t="s">
        <v>3967</v>
      </c>
      <c r="H96" s="742" t="s">
        <v>3968</v>
      </c>
      <c r="I96" s="755">
        <v>2.9042857142857139</v>
      </c>
      <c r="J96" s="755">
        <v>210</v>
      </c>
      <c r="K96" s="756">
        <v>609.9</v>
      </c>
    </row>
    <row r="97" spans="1:11" ht="14.4" customHeight="1" x14ac:dyDescent="0.3">
      <c r="A97" s="737" t="s">
        <v>505</v>
      </c>
      <c r="B97" s="739" t="s">
        <v>506</v>
      </c>
      <c r="C97" s="742" t="s">
        <v>515</v>
      </c>
      <c r="D97" s="769" t="s">
        <v>2590</v>
      </c>
      <c r="E97" s="742" t="s">
        <v>4041</v>
      </c>
      <c r="F97" s="769" t="s">
        <v>4042</v>
      </c>
      <c r="G97" s="742" t="s">
        <v>3969</v>
      </c>
      <c r="H97" s="742" t="s">
        <v>3970</v>
      </c>
      <c r="I97" s="755">
        <v>2.9</v>
      </c>
      <c r="J97" s="755">
        <v>60</v>
      </c>
      <c r="K97" s="756">
        <v>174</v>
      </c>
    </row>
    <row r="98" spans="1:11" ht="14.4" customHeight="1" x14ac:dyDescent="0.3">
      <c r="A98" s="737" t="s">
        <v>505</v>
      </c>
      <c r="B98" s="739" t="s">
        <v>506</v>
      </c>
      <c r="C98" s="742" t="s">
        <v>515</v>
      </c>
      <c r="D98" s="769" t="s">
        <v>2590</v>
      </c>
      <c r="E98" s="742" t="s">
        <v>4041</v>
      </c>
      <c r="F98" s="769" t="s">
        <v>4042</v>
      </c>
      <c r="G98" s="742" t="s">
        <v>3971</v>
      </c>
      <c r="H98" s="742" t="s">
        <v>3972</v>
      </c>
      <c r="I98" s="755">
        <v>117.38</v>
      </c>
      <c r="J98" s="755">
        <v>2</v>
      </c>
      <c r="K98" s="756">
        <v>234.76</v>
      </c>
    </row>
    <row r="99" spans="1:11" ht="14.4" customHeight="1" x14ac:dyDescent="0.3">
      <c r="A99" s="737" t="s">
        <v>505</v>
      </c>
      <c r="B99" s="739" t="s">
        <v>506</v>
      </c>
      <c r="C99" s="742" t="s">
        <v>515</v>
      </c>
      <c r="D99" s="769" t="s">
        <v>2590</v>
      </c>
      <c r="E99" s="742" t="s">
        <v>4041</v>
      </c>
      <c r="F99" s="769" t="s">
        <v>4042</v>
      </c>
      <c r="G99" s="742" t="s">
        <v>3973</v>
      </c>
      <c r="H99" s="742" t="s">
        <v>3974</v>
      </c>
      <c r="I99" s="755">
        <v>9.2000000000000011</v>
      </c>
      <c r="J99" s="755">
        <v>900</v>
      </c>
      <c r="K99" s="756">
        <v>8280</v>
      </c>
    </row>
    <row r="100" spans="1:11" ht="14.4" customHeight="1" x14ac:dyDescent="0.3">
      <c r="A100" s="737" t="s">
        <v>505</v>
      </c>
      <c r="B100" s="739" t="s">
        <v>506</v>
      </c>
      <c r="C100" s="742" t="s">
        <v>515</v>
      </c>
      <c r="D100" s="769" t="s">
        <v>2590</v>
      </c>
      <c r="E100" s="742" t="s">
        <v>4041</v>
      </c>
      <c r="F100" s="769" t="s">
        <v>4042</v>
      </c>
      <c r="G100" s="742" t="s">
        <v>3975</v>
      </c>
      <c r="H100" s="742" t="s">
        <v>3976</v>
      </c>
      <c r="I100" s="755">
        <v>172.5</v>
      </c>
      <c r="J100" s="755">
        <v>4</v>
      </c>
      <c r="K100" s="756">
        <v>690</v>
      </c>
    </row>
    <row r="101" spans="1:11" ht="14.4" customHeight="1" x14ac:dyDescent="0.3">
      <c r="A101" s="737" t="s">
        <v>505</v>
      </c>
      <c r="B101" s="739" t="s">
        <v>506</v>
      </c>
      <c r="C101" s="742" t="s">
        <v>515</v>
      </c>
      <c r="D101" s="769" t="s">
        <v>2590</v>
      </c>
      <c r="E101" s="742" t="s">
        <v>4041</v>
      </c>
      <c r="F101" s="769" t="s">
        <v>4042</v>
      </c>
      <c r="G101" s="742" t="s">
        <v>3977</v>
      </c>
      <c r="H101" s="742" t="s">
        <v>3978</v>
      </c>
      <c r="I101" s="755">
        <v>272</v>
      </c>
      <c r="J101" s="755">
        <v>1</v>
      </c>
      <c r="K101" s="756">
        <v>272</v>
      </c>
    </row>
    <row r="102" spans="1:11" ht="14.4" customHeight="1" x14ac:dyDescent="0.3">
      <c r="A102" s="737" t="s">
        <v>505</v>
      </c>
      <c r="B102" s="739" t="s">
        <v>506</v>
      </c>
      <c r="C102" s="742" t="s">
        <v>515</v>
      </c>
      <c r="D102" s="769" t="s">
        <v>2590</v>
      </c>
      <c r="E102" s="742" t="s">
        <v>4041</v>
      </c>
      <c r="F102" s="769" t="s">
        <v>4042</v>
      </c>
      <c r="G102" s="742" t="s">
        <v>3979</v>
      </c>
      <c r="H102" s="742" t="s">
        <v>3980</v>
      </c>
      <c r="I102" s="755">
        <v>136.54</v>
      </c>
      <c r="J102" s="755">
        <v>2</v>
      </c>
      <c r="K102" s="756">
        <v>273.08</v>
      </c>
    </row>
    <row r="103" spans="1:11" ht="14.4" customHeight="1" x14ac:dyDescent="0.3">
      <c r="A103" s="737" t="s">
        <v>505</v>
      </c>
      <c r="B103" s="739" t="s">
        <v>506</v>
      </c>
      <c r="C103" s="742" t="s">
        <v>515</v>
      </c>
      <c r="D103" s="769" t="s">
        <v>2590</v>
      </c>
      <c r="E103" s="742" t="s">
        <v>4041</v>
      </c>
      <c r="F103" s="769" t="s">
        <v>4042</v>
      </c>
      <c r="G103" s="742" t="s">
        <v>3981</v>
      </c>
      <c r="H103" s="742" t="s">
        <v>3982</v>
      </c>
      <c r="I103" s="755">
        <v>3.4122222222222232</v>
      </c>
      <c r="J103" s="755">
        <v>520</v>
      </c>
      <c r="K103" s="756">
        <v>1774.4</v>
      </c>
    </row>
    <row r="104" spans="1:11" ht="14.4" customHeight="1" x14ac:dyDescent="0.3">
      <c r="A104" s="737" t="s">
        <v>505</v>
      </c>
      <c r="B104" s="739" t="s">
        <v>506</v>
      </c>
      <c r="C104" s="742" t="s">
        <v>515</v>
      </c>
      <c r="D104" s="769" t="s">
        <v>2590</v>
      </c>
      <c r="E104" s="742" t="s">
        <v>4041</v>
      </c>
      <c r="F104" s="769" t="s">
        <v>4042</v>
      </c>
      <c r="G104" s="742" t="s">
        <v>3983</v>
      </c>
      <c r="H104" s="742" t="s">
        <v>3984</v>
      </c>
      <c r="I104" s="755">
        <v>9.44</v>
      </c>
      <c r="J104" s="755">
        <v>450</v>
      </c>
      <c r="K104" s="756">
        <v>4248</v>
      </c>
    </row>
    <row r="105" spans="1:11" ht="14.4" customHeight="1" x14ac:dyDescent="0.3">
      <c r="A105" s="737" t="s">
        <v>505</v>
      </c>
      <c r="B105" s="739" t="s">
        <v>506</v>
      </c>
      <c r="C105" s="742" t="s">
        <v>515</v>
      </c>
      <c r="D105" s="769" t="s">
        <v>2590</v>
      </c>
      <c r="E105" s="742" t="s">
        <v>4041</v>
      </c>
      <c r="F105" s="769" t="s">
        <v>4042</v>
      </c>
      <c r="G105" s="742" t="s">
        <v>3985</v>
      </c>
      <c r="H105" s="742" t="s">
        <v>3986</v>
      </c>
      <c r="I105" s="755">
        <v>22.99</v>
      </c>
      <c r="J105" s="755">
        <v>50</v>
      </c>
      <c r="K105" s="756">
        <v>1149.5</v>
      </c>
    </row>
    <row r="106" spans="1:11" ht="14.4" customHeight="1" x14ac:dyDescent="0.3">
      <c r="A106" s="737" t="s">
        <v>505</v>
      </c>
      <c r="B106" s="739" t="s">
        <v>506</v>
      </c>
      <c r="C106" s="742" t="s">
        <v>515</v>
      </c>
      <c r="D106" s="769" t="s">
        <v>2590</v>
      </c>
      <c r="E106" s="742" t="s">
        <v>4041</v>
      </c>
      <c r="F106" s="769" t="s">
        <v>4042</v>
      </c>
      <c r="G106" s="742" t="s">
        <v>3987</v>
      </c>
      <c r="H106" s="742" t="s">
        <v>3988</v>
      </c>
      <c r="I106" s="755">
        <v>22.99</v>
      </c>
      <c r="J106" s="755">
        <v>40</v>
      </c>
      <c r="K106" s="756">
        <v>919.6</v>
      </c>
    </row>
    <row r="107" spans="1:11" ht="14.4" customHeight="1" x14ac:dyDescent="0.3">
      <c r="A107" s="737" t="s">
        <v>505</v>
      </c>
      <c r="B107" s="739" t="s">
        <v>506</v>
      </c>
      <c r="C107" s="742" t="s">
        <v>515</v>
      </c>
      <c r="D107" s="769" t="s">
        <v>2590</v>
      </c>
      <c r="E107" s="742" t="s">
        <v>4041</v>
      </c>
      <c r="F107" s="769" t="s">
        <v>4042</v>
      </c>
      <c r="G107" s="742" t="s">
        <v>3989</v>
      </c>
      <c r="H107" s="742" t="s">
        <v>3990</v>
      </c>
      <c r="I107" s="755">
        <v>22.99</v>
      </c>
      <c r="J107" s="755">
        <v>30</v>
      </c>
      <c r="K107" s="756">
        <v>689.7</v>
      </c>
    </row>
    <row r="108" spans="1:11" ht="14.4" customHeight="1" x14ac:dyDescent="0.3">
      <c r="A108" s="737" t="s">
        <v>505</v>
      </c>
      <c r="B108" s="739" t="s">
        <v>506</v>
      </c>
      <c r="C108" s="742" t="s">
        <v>515</v>
      </c>
      <c r="D108" s="769" t="s">
        <v>2590</v>
      </c>
      <c r="E108" s="742" t="s">
        <v>4041</v>
      </c>
      <c r="F108" s="769" t="s">
        <v>4042</v>
      </c>
      <c r="G108" s="742" t="s">
        <v>3991</v>
      </c>
      <c r="H108" s="742" t="s">
        <v>3992</v>
      </c>
      <c r="I108" s="755">
        <v>22.99</v>
      </c>
      <c r="J108" s="755">
        <v>10</v>
      </c>
      <c r="K108" s="756">
        <v>229.9</v>
      </c>
    </row>
    <row r="109" spans="1:11" ht="14.4" customHeight="1" x14ac:dyDescent="0.3">
      <c r="A109" s="737" t="s">
        <v>505</v>
      </c>
      <c r="B109" s="739" t="s">
        <v>506</v>
      </c>
      <c r="C109" s="742" t="s">
        <v>515</v>
      </c>
      <c r="D109" s="769" t="s">
        <v>2590</v>
      </c>
      <c r="E109" s="742" t="s">
        <v>4041</v>
      </c>
      <c r="F109" s="769" t="s">
        <v>4042</v>
      </c>
      <c r="G109" s="742" t="s">
        <v>3993</v>
      </c>
      <c r="H109" s="742" t="s">
        <v>3994</v>
      </c>
      <c r="I109" s="755">
        <v>64.150000000000006</v>
      </c>
      <c r="J109" s="755">
        <v>3</v>
      </c>
      <c r="K109" s="756">
        <v>192.45000000000002</v>
      </c>
    </row>
    <row r="110" spans="1:11" ht="14.4" customHeight="1" x14ac:dyDescent="0.3">
      <c r="A110" s="737" t="s">
        <v>505</v>
      </c>
      <c r="B110" s="739" t="s">
        <v>506</v>
      </c>
      <c r="C110" s="742" t="s">
        <v>515</v>
      </c>
      <c r="D110" s="769" t="s">
        <v>2590</v>
      </c>
      <c r="E110" s="742" t="s">
        <v>4041</v>
      </c>
      <c r="F110" s="769" t="s">
        <v>4042</v>
      </c>
      <c r="G110" s="742" t="s">
        <v>3995</v>
      </c>
      <c r="H110" s="742" t="s">
        <v>3996</v>
      </c>
      <c r="I110" s="755">
        <v>551.13</v>
      </c>
      <c r="J110" s="755">
        <v>2</v>
      </c>
      <c r="K110" s="756">
        <v>1102.26</v>
      </c>
    </row>
    <row r="111" spans="1:11" ht="14.4" customHeight="1" x14ac:dyDescent="0.3">
      <c r="A111" s="737" t="s">
        <v>505</v>
      </c>
      <c r="B111" s="739" t="s">
        <v>506</v>
      </c>
      <c r="C111" s="742" t="s">
        <v>515</v>
      </c>
      <c r="D111" s="769" t="s">
        <v>2590</v>
      </c>
      <c r="E111" s="742" t="s">
        <v>4043</v>
      </c>
      <c r="F111" s="769" t="s">
        <v>4044</v>
      </c>
      <c r="G111" s="742" t="s">
        <v>3997</v>
      </c>
      <c r="H111" s="742" t="s">
        <v>3998</v>
      </c>
      <c r="I111" s="755">
        <v>50.82</v>
      </c>
      <c r="J111" s="755">
        <v>6</v>
      </c>
      <c r="K111" s="756">
        <v>304.92</v>
      </c>
    </row>
    <row r="112" spans="1:11" ht="14.4" customHeight="1" x14ac:dyDescent="0.3">
      <c r="A112" s="737" t="s">
        <v>505</v>
      </c>
      <c r="B112" s="739" t="s">
        <v>506</v>
      </c>
      <c r="C112" s="742" t="s">
        <v>515</v>
      </c>
      <c r="D112" s="769" t="s">
        <v>2590</v>
      </c>
      <c r="E112" s="742" t="s">
        <v>4043</v>
      </c>
      <c r="F112" s="769" t="s">
        <v>4044</v>
      </c>
      <c r="G112" s="742" t="s">
        <v>3999</v>
      </c>
      <c r="H112" s="742" t="s">
        <v>4000</v>
      </c>
      <c r="I112" s="755">
        <v>87.12</v>
      </c>
      <c r="J112" s="755">
        <v>2</v>
      </c>
      <c r="K112" s="756">
        <v>174.24</v>
      </c>
    </row>
    <row r="113" spans="1:11" ht="14.4" customHeight="1" x14ac:dyDescent="0.3">
      <c r="A113" s="737" t="s">
        <v>505</v>
      </c>
      <c r="B113" s="739" t="s">
        <v>506</v>
      </c>
      <c r="C113" s="742" t="s">
        <v>515</v>
      </c>
      <c r="D113" s="769" t="s">
        <v>2590</v>
      </c>
      <c r="E113" s="742" t="s">
        <v>4045</v>
      </c>
      <c r="F113" s="769" t="s">
        <v>4046</v>
      </c>
      <c r="G113" s="742" t="s">
        <v>4001</v>
      </c>
      <c r="H113" s="742" t="s">
        <v>4002</v>
      </c>
      <c r="I113" s="755">
        <v>267.77999999999997</v>
      </c>
      <c r="J113" s="755">
        <v>5</v>
      </c>
      <c r="K113" s="756">
        <v>1338.9</v>
      </c>
    </row>
    <row r="114" spans="1:11" ht="14.4" customHeight="1" x14ac:dyDescent="0.3">
      <c r="A114" s="737" t="s">
        <v>505</v>
      </c>
      <c r="B114" s="739" t="s">
        <v>506</v>
      </c>
      <c r="C114" s="742" t="s">
        <v>515</v>
      </c>
      <c r="D114" s="769" t="s">
        <v>2590</v>
      </c>
      <c r="E114" s="742" t="s">
        <v>4047</v>
      </c>
      <c r="F114" s="769" t="s">
        <v>4048</v>
      </c>
      <c r="G114" s="742" t="s">
        <v>4003</v>
      </c>
      <c r="H114" s="742" t="s">
        <v>4004</v>
      </c>
      <c r="I114" s="755">
        <v>8.168000000000001</v>
      </c>
      <c r="J114" s="755">
        <v>1700</v>
      </c>
      <c r="K114" s="756">
        <v>13885</v>
      </c>
    </row>
    <row r="115" spans="1:11" ht="14.4" customHeight="1" x14ac:dyDescent="0.3">
      <c r="A115" s="737" t="s">
        <v>505</v>
      </c>
      <c r="B115" s="739" t="s">
        <v>506</v>
      </c>
      <c r="C115" s="742" t="s">
        <v>515</v>
      </c>
      <c r="D115" s="769" t="s">
        <v>2590</v>
      </c>
      <c r="E115" s="742" t="s">
        <v>4049</v>
      </c>
      <c r="F115" s="769" t="s">
        <v>4050</v>
      </c>
      <c r="G115" s="742" t="s">
        <v>4005</v>
      </c>
      <c r="H115" s="742" t="s">
        <v>4006</v>
      </c>
      <c r="I115" s="755">
        <v>27.25</v>
      </c>
      <c r="J115" s="755">
        <v>36</v>
      </c>
      <c r="K115" s="756">
        <v>981</v>
      </c>
    </row>
    <row r="116" spans="1:11" ht="14.4" customHeight="1" x14ac:dyDescent="0.3">
      <c r="A116" s="737" t="s">
        <v>505</v>
      </c>
      <c r="B116" s="739" t="s">
        <v>506</v>
      </c>
      <c r="C116" s="742" t="s">
        <v>515</v>
      </c>
      <c r="D116" s="769" t="s">
        <v>2590</v>
      </c>
      <c r="E116" s="742" t="s">
        <v>4051</v>
      </c>
      <c r="F116" s="769" t="s">
        <v>4052</v>
      </c>
      <c r="G116" s="742" t="s">
        <v>4007</v>
      </c>
      <c r="H116" s="742" t="s">
        <v>4008</v>
      </c>
      <c r="I116" s="755">
        <v>0.3</v>
      </c>
      <c r="J116" s="755">
        <v>300</v>
      </c>
      <c r="K116" s="756">
        <v>90</v>
      </c>
    </row>
    <row r="117" spans="1:11" ht="14.4" customHeight="1" x14ac:dyDescent="0.3">
      <c r="A117" s="737" t="s">
        <v>505</v>
      </c>
      <c r="B117" s="739" t="s">
        <v>506</v>
      </c>
      <c r="C117" s="742" t="s">
        <v>515</v>
      </c>
      <c r="D117" s="769" t="s">
        <v>2590</v>
      </c>
      <c r="E117" s="742" t="s">
        <v>4051</v>
      </c>
      <c r="F117" s="769" t="s">
        <v>4052</v>
      </c>
      <c r="G117" s="742" t="s">
        <v>4009</v>
      </c>
      <c r="H117" s="742" t="s">
        <v>4010</v>
      </c>
      <c r="I117" s="755">
        <v>0.31</v>
      </c>
      <c r="J117" s="755">
        <v>100</v>
      </c>
      <c r="K117" s="756">
        <v>31</v>
      </c>
    </row>
    <row r="118" spans="1:11" ht="14.4" customHeight="1" x14ac:dyDescent="0.3">
      <c r="A118" s="737" t="s">
        <v>505</v>
      </c>
      <c r="B118" s="739" t="s">
        <v>506</v>
      </c>
      <c r="C118" s="742" t="s">
        <v>515</v>
      </c>
      <c r="D118" s="769" t="s">
        <v>2590</v>
      </c>
      <c r="E118" s="742" t="s">
        <v>4051</v>
      </c>
      <c r="F118" s="769" t="s">
        <v>4052</v>
      </c>
      <c r="G118" s="742" t="s">
        <v>4011</v>
      </c>
      <c r="H118" s="742" t="s">
        <v>4012</v>
      </c>
      <c r="I118" s="755">
        <v>0.3</v>
      </c>
      <c r="J118" s="755">
        <v>300</v>
      </c>
      <c r="K118" s="756">
        <v>90</v>
      </c>
    </row>
    <row r="119" spans="1:11" ht="14.4" customHeight="1" x14ac:dyDescent="0.3">
      <c r="A119" s="737" t="s">
        <v>505</v>
      </c>
      <c r="B119" s="739" t="s">
        <v>506</v>
      </c>
      <c r="C119" s="742" t="s">
        <v>515</v>
      </c>
      <c r="D119" s="769" t="s">
        <v>2590</v>
      </c>
      <c r="E119" s="742" t="s">
        <v>4051</v>
      </c>
      <c r="F119" s="769" t="s">
        <v>4052</v>
      </c>
      <c r="G119" s="742" t="s">
        <v>4013</v>
      </c>
      <c r="H119" s="742" t="s">
        <v>4014</v>
      </c>
      <c r="I119" s="755">
        <v>0.30333333333333329</v>
      </c>
      <c r="J119" s="755">
        <v>300</v>
      </c>
      <c r="K119" s="756">
        <v>91</v>
      </c>
    </row>
    <row r="120" spans="1:11" ht="14.4" customHeight="1" x14ac:dyDescent="0.3">
      <c r="A120" s="737" t="s">
        <v>505</v>
      </c>
      <c r="B120" s="739" t="s">
        <v>506</v>
      </c>
      <c r="C120" s="742" t="s">
        <v>515</v>
      </c>
      <c r="D120" s="769" t="s">
        <v>2590</v>
      </c>
      <c r="E120" s="742" t="s">
        <v>4051</v>
      </c>
      <c r="F120" s="769" t="s">
        <v>4052</v>
      </c>
      <c r="G120" s="742" t="s">
        <v>4015</v>
      </c>
      <c r="H120" s="742" t="s">
        <v>4016</v>
      </c>
      <c r="I120" s="755">
        <v>0.48666666666666658</v>
      </c>
      <c r="J120" s="755">
        <v>2800</v>
      </c>
      <c r="K120" s="756">
        <v>1361</v>
      </c>
    </row>
    <row r="121" spans="1:11" ht="14.4" customHeight="1" x14ac:dyDescent="0.3">
      <c r="A121" s="737" t="s">
        <v>505</v>
      </c>
      <c r="B121" s="739" t="s">
        <v>506</v>
      </c>
      <c r="C121" s="742" t="s">
        <v>515</v>
      </c>
      <c r="D121" s="769" t="s">
        <v>2590</v>
      </c>
      <c r="E121" s="742" t="s">
        <v>4051</v>
      </c>
      <c r="F121" s="769" t="s">
        <v>4052</v>
      </c>
      <c r="G121" s="742" t="s">
        <v>4017</v>
      </c>
      <c r="H121" s="742" t="s">
        <v>4018</v>
      </c>
      <c r="I121" s="755">
        <v>1.8037500000000002</v>
      </c>
      <c r="J121" s="755">
        <v>900</v>
      </c>
      <c r="K121" s="756">
        <v>1623</v>
      </c>
    </row>
    <row r="122" spans="1:11" ht="14.4" customHeight="1" x14ac:dyDescent="0.3">
      <c r="A122" s="737" t="s">
        <v>505</v>
      </c>
      <c r="B122" s="739" t="s">
        <v>506</v>
      </c>
      <c r="C122" s="742" t="s">
        <v>515</v>
      </c>
      <c r="D122" s="769" t="s">
        <v>2590</v>
      </c>
      <c r="E122" s="742" t="s">
        <v>4053</v>
      </c>
      <c r="F122" s="769" t="s">
        <v>4054</v>
      </c>
      <c r="G122" s="742" t="s">
        <v>4019</v>
      </c>
      <c r="H122" s="742" t="s">
        <v>4020</v>
      </c>
      <c r="I122" s="755">
        <v>0.71</v>
      </c>
      <c r="J122" s="755">
        <v>36000</v>
      </c>
      <c r="K122" s="756">
        <v>25560</v>
      </c>
    </row>
    <row r="123" spans="1:11" ht="14.4" customHeight="1" x14ac:dyDescent="0.3">
      <c r="A123" s="737" t="s">
        <v>505</v>
      </c>
      <c r="B123" s="739" t="s">
        <v>506</v>
      </c>
      <c r="C123" s="742" t="s">
        <v>515</v>
      </c>
      <c r="D123" s="769" t="s">
        <v>2590</v>
      </c>
      <c r="E123" s="742" t="s">
        <v>4053</v>
      </c>
      <c r="F123" s="769" t="s">
        <v>4054</v>
      </c>
      <c r="G123" s="742" t="s">
        <v>4021</v>
      </c>
      <c r="H123" s="742" t="s">
        <v>4022</v>
      </c>
      <c r="I123" s="755">
        <v>0.71</v>
      </c>
      <c r="J123" s="755">
        <v>1800</v>
      </c>
      <c r="K123" s="756">
        <v>1278</v>
      </c>
    </row>
    <row r="124" spans="1:11" ht="14.4" customHeight="1" x14ac:dyDescent="0.3">
      <c r="A124" s="737" t="s">
        <v>505</v>
      </c>
      <c r="B124" s="739" t="s">
        <v>506</v>
      </c>
      <c r="C124" s="742" t="s">
        <v>515</v>
      </c>
      <c r="D124" s="769" t="s">
        <v>2590</v>
      </c>
      <c r="E124" s="742" t="s">
        <v>4053</v>
      </c>
      <c r="F124" s="769" t="s">
        <v>4054</v>
      </c>
      <c r="G124" s="742" t="s">
        <v>4023</v>
      </c>
      <c r="H124" s="742" t="s">
        <v>4024</v>
      </c>
      <c r="I124" s="755">
        <v>0.71</v>
      </c>
      <c r="J124" s="755">
        <v>8000</v>
      </c>
      <c r="K124" s="756">
        <v>5680</v>
      </c>
    </row>
    <row r="125" spans="1:11" ht="14.4" customHeight="1" x14ac:dyDescent="0.3">
      <c r="A125" s="737" t="s">
        <v>505</v>
      </c>
      <c r="B125" s="739" t="s">
        <v>506</v>
      </c>
      <c r="C125" s="742" t="s">
        <v>515</v>
      </c>
      <c r="D125" s="769" t="s">
        <v>2590</v>
      </c>
      <c r="E125" s="742" t="s">
        <v>4053</v>
      </c>
      <c r="F125" s="769" t="s">
        <v>4054</v>
      </c>
      <c r="G125" s="742" t="s">
        <v>4025</v>
      </c>
      <c r="H125" s="742" t="s">
        <v>4026</v>
      </c>
      <c r="I125" s="755">
        <v>0.71</v>
      </c>
      <c r="J125" s="755">
        <v>4000</v>
      </c>
      <c r="K125" s="756">
        <v>2840</v>
      </c>
    </row>
    <row r="126" spans="1:11" ht="14.4" customHeight="1" x14ac:dyDescent="0.3">
      <c r="A126" s="737" t="s">
        <v>505</v>
      </c>
      <c r="B126" s="739" t="s">
        <v>506</v>
      </c>
      <c r="C126" s="742" t="s">
        <v>515</v>
      </c>
      <c r="D126" s="769" t="s">
        <v>2590</v>
      </c>
      <c r="E126" s="742" t="s">
        <v>4055</v>
      </c>
      <c r="F126" s="769" t="s">
        <v>4056</v>
      </c>
      <c r="G126" s="742" t="s">
        <v>4027</v>
      </c>
      <c r="H126" s="742" t="s">
        <v>4028</v>
      </c>
      <c r="I126" s="755">
        <v>139.44</v>
      </c>
      <c r="J126" s="755">
        <v>14</v>
      </c>
      <c r="K126" s="756">
        <v>1952.16</v>
      </c>
    </row>
    <row r="127" spans="1:11" ht="14.4" customHeight="1" x14ac:dyDescent="0.3">
      <c r="A127" s="737" t="s">
        <v>505</v>
      </c>
      <c r="B127" s="739" t="s">
        <v>506</v>
      </c>
      <c r="C127" s="742" t="s">
        <v>515</v>
      </c>
      <c r="D127" s="769" t="s">
        <v>2590</v>
      </c>
      <c r="E127" s="742" t="s">
        <v>4055</v>
      </c>
      <c r="F127" s="769" t="s">
        <v>4056</v>
      </c>
      <c r="G127" s="742" t="s">
        <v>4029</v>
      </c>
      <c r="H127" s="742" t="s">
        <v>4030</v>
      </c>
      <c r="I127" s="755">
        <v>139.44</v>
      </c>
      <c r="J127" s="755">
        <v>14</v>
      </c>
      <c r="K127" s="756">
        <v>1952.16</v>
      </c>
    </row>
    <row r="128" spans="1:11" ht="14.4" customHeight="1" x14ac:dyDescent="0.3">
      <c r="A128" s="737" t="s">
        <v>505</v>
      </c>
      <c r="B128" s="739" t="s">
        <v>506</v>
      </c>
      <c r="C128" s="742" t="s">
        <v>515</v>
      </c>
      <c r="D128" s="769" t="s">
        <v>2590</v>
      </c>
      <c r="E128" s="742" t="s">
        <v>4055</v>
      </c>
      <c r="F128" s="769" t="s">
        <v>4056</v>
      </c>
      <c r="G128" s="742" t="s">
        <v>4031</v>
      </c>
      <c r="H128" s="742" t="s">
        <v>4032</v>
      </c>
      <c r="I128" s="755">
        <v>142.78</v>
      </c>
      <c r="J128" s="755">
        <v>1</v>
      </c>
      <c r="K128" s="756">
        <v>142.78</v>
      </c>
    </row>
    <row r="129" spans="1:11" ht="14.4" customHeight="1" x14ac:dyDescent="0.3">
      <c r="A129" s="737" t="s">
        <v>505</v>
      </c>
      <c r="B129" s="739" t="s">
        <v>506</v>
      </c>
      <c r="C129" s="742" t="s">
        <v>515</v>
      </c>
      <c r="D129" s="769" t="s">
        <v>2590</v>
      </c>
      <c r="E129" s="742" t="s">
        <v>4057</v>
      </c>
      <c r="F129" s="769" t="s">
        <v>4058</v>
      </c>
      <c r="G129" s="742" t="s">
        <v>4033</v>
      </c>
      <c r="H129" s="742" t="s">
        <v>4034</v>
      </c>
      <c r="I129" s="755">
        <v>15.61</v>
      </c>
      <c r="J129" s="755">
        <v>15</v>
      </c>
      <c r="K129" s="756">
        <v>234.14999999999998</v>
      </c>
    </row>
    <row r="130" spans="1:11" ht="14.4" customHeight="1" x14ac:dyDescent="0.3">
      <c r="A130" s="737" t="s">
        <v>505</v>
      </c>
      <c r="B130" s="739" t="s">
        <v>506</v>
      </c>
      <c r="C130" s="742" t="s">
        <v>518</v>
      </c>
      <c r="D130" s="769" t="s">
        <v>2591</v>
      </c>
      <c r="E130" s="742" t="s">
        <v>4039</v>
      </c>
      <c r="F130" s="769" t="s">
        <v>4040</v>
      </c>
      <c r="G130" s="742" t="s">
        <v>3785</v>
      </c>
      <c r="H130" s="742" t="s">
        <v>3786</v>
      </c>
      <c r="I130" s="755">
        <v>42.44</v>
      </c>
      <c r="J130" s="755">
        <v>3</v>
      </c>
      <c r="K130" s="756">
        <v>127.32</v>
      </c>
    </row>
    <row r="131" spans="1:11" ht="14.4" customHeight="1" x14ac:dyDescent="0.3">
      <c r="A131" s="737" t="s">
        <v>505</v>
      </c>
      <c r="B131" s="739" t="s">
        <v>506</v>
      </c>
      <c r="C131" s="742" t="s">
        <v>518</v>
      </c>
      <c r="D131" s="769" t="s">
        <v>2591</v>
      </c>
      <c r="E131" s="742" t="s">
        <v>4041</v>
      </c>
      <c r="F131" s="769" t="s">
        <v>4042</v>
      </c>
      <c r="G131" s="742" t="s">
        <v>4035</v>
      </c>
      <c r="H131" s="742" t="s">
        <v>4036</v>
      </c>
      <c r="I131" s="755">
        <v>15.29</v>
      </c>
      <c r="J131" s="755">
        <v>50</v>
      </c>
      <c r="K131" s="756">
        <v>764.72</v>
      </c>
    </row>
    <row r="132" spans="1:11" ht="14.4" customHeight="1" x14ac:dyDescent="0.3">
      <c r="A132" s="737" t="s">
        <v>505</v>
      </c>
      <c r="B132" s="739" t="s">
        <v>506</v>
      </c>
      <c r="C132" s="742" t="s">
        <v>518</v>
      </c>
      <c r="D132" s="769" t="s">
        <v>2591</v>
      </c>
      <c r="E132" s="742" t="s">
        <v>4041</v>
      </c>
      <c r="F132" s="769" t="s">
        <v>4042</v>
      </c>
      <c r="G132" s="742" t="s">
        <v>3879</v>
      </c>
      <c r="H132" s="742" t="s">
        <v>3880</v>
      </c>
      <c r="I132" s="755">
        <v>1.0900000000000001</v>
      </c>
      <c r="J132" s="755">
        <v>300</v>
      </c>
      <c r="K132" s="756">
        <v>327</v>
      </c>
    </row>
    <row r="133" spans="1:11" ht="14.4" customHeight="1" x14ac:dyDescent="0.3">
      <c r="A133" s="737" t="s">
        <v>505</v>
      </c>
      <c r="B133" s="739" t="s">
        <v>506</v>
      </c>
      <c r="C133" s="742" t="s">
        <v>518</v>
      </c>
      <c r="D133" s="769" t="s">
        <v>2591</v>
      </c>
      <c r="E133" s="742" t="s">
        <v>4041</v>
      </c>
      <c r="F133" s="769" t="s">
        <v>4042</v>
      </c>
      <c r="G133" s="742" t="s">
        <v>4037</v>
      </c>
      <c r="H133" s="742" t="s">
        <v>4038</v>
      </c>
      <c r="I133" s="755">
        <v>1.9</v>
      </c>
      <c r="J133" s="755">
        <v>30</v>
      </c>
      <c r="K133" s="756">
        <v>57</v>
      </c>
    </row>
    <row r="134" spans="1:11" ht="14.4" customHeight="1" x14ac:dyDescent="0.3">
      <c r="A134" s="737" t="s">
        <v>505</v>
      </c>
      <c r="B134" s="739" t="s">
        <v>506</v>
      </c>
      <c r="C134" s="742" t="s">
        <v>518</v>
      </c>
      <c r="D134" s="769" t="s">
        <v>2591</v>
      </c>
      <c r="E134" s="742" t="s">
        <v>4041</v>
      </c>
      <c r="F134" s="769" t="s">
        <v>4042</v>
      </c>
      <c r="G134" s="742" t="s">
        <v>3909</v>
      </c>
      <c r="H134" s="742" t="s">
        <v>3910</v>
      </c>
      <c r="I134" s="755">
        <v>2.37</v>
      </c>
      <c r="J134" s="755">
        <v>100</v>
      </c>
      <c r="K134" s="756">
        <v>237</v>
      </c>
    </row>
    <row r="135" spans="1:11" ht="14.4" customHeight="1" x14ac:dyDescent="0.3">
      <c r="A135" s="737" t="s">
        <v>505</v>
      </c>
      <c r="B135" s="739" t="s">
        <v>506</v>
      </c>
      <c r="C135" s="742" t="s">
        <v>518</v>
      </c>
      <c r="D135" s="769" t="s">
        <v>2591</v>
      </c>
      <c r="E135" s="742" t="s">
        <v>4041</v>
      </c>
      <c r="F135" s="769" t="s">
        <v>4042</v>
      </c>
      <c r="G135" s="742" t="s">
        <v>3911</v>
      </c>
      <c r="H135" s="742" t="s">
        <v>3912</v>
      </c>
      <c r="I135" s="755">
        <v>1.98</v>
      </c>
      <c r="J135" s="755">
        <v>10</v>
      </c>
      <c r="K135" s="756">
        <v>19.8</v>
      </c>
    </row>
    <row r="136" spans="1:11" ht="14.4" customHeight="1" x14ac:dyDescent="0.3">
      <c r="A136" s="737" t="s">
        <v>505</v>
      </c>
      <c r="B136" s="739" t="s">
        <v>506</v>
      </c>
      <c r="C136" s="742" t="s">
        <v>518</v>
      </c>
      <c r="D136" s="769" t="s">
        <v>2591</v>
      </c>
      <c r="E136" s="742" t="s">
        <v>4041</v>
      </c>
      <c r="F136" s="769" t="s">
        <v>4042</v>
      </c>
      <c r="G136" s="742" t="s">
        <v>3915</v>
      </c>
      <c r="H136" s="742" t="s">
        <v>3916</v>
      </c>
      <c r="I136" s="755">
        <v>3.1</v>
      </c>
      <c r="J136" s="755">
        <v>100</v>
      </c>
      <c r="K136" s="756">
        <v>310</v>
      </c>
    </row>
    <row r="137" spans="1:11" ht="14.4" customHeight="1" x14ac:dyDescent="0.3">
      <c r="A137" s="737" t="s">
        <v>505</v>
      </c>
      <c r="B137" s="739" t="s">
        <v>506</v>
      </c>
      <c r="C137" s="742" t="s">
        <v>518</v>
      </c>
      <c r="D137" s="769" t="s">
        <v>2591</v>
      </c>
      <c r="E137" s="742" t="s">
        <v>4041</v>
      </c>
      <c r="F137" s="769" t="s">
        <v>4042</v>
      </c>
      <c r="G137" s="742" t="s">
        <v>3917</v>
      </c>
      <c r="H137" s="742" t="s">
        <v>3918</v>
      </c>
      <c r="I137" s="755">
        <v>1.93</v>
      </c>
      <c r="J137" s="755">
        <v>50</v>
      </c>
      <c r="K137" s="756">
        <v>96.5</v>
      </c>
    </row>
    <row r="138" spans="1:11" ht="14.4" customHeight="1" x14ac:dyDescent="0.3">
      <c r="A138" s="737" t="s">
        <v>505</v>
      </c>
      <c r="B138" s="739" t="s">
        <v>506</v>
      </c>
      <c r="C138" s="742" t="s">
        <v>518</v>
      </c>
      <c r="D138" s="769" t="s">
        <v>2591</v>
      </c>
      <c r="E138" s="742" t="s">
        <v>4041</v>
      </c>
      <c r="F138" s="769" t="s">
        <v>4042</v>
      </c>
      <c r="G138" s="742" t="s">
        <v>3921</v>
      </c>
      <c r="H138" s="742" t="s">
        <v>3922</v>
      </c>
      <c r="I138" s="755">
        <v>0.01</v>
      </c>
      <c r="J138" s="755">
        <v>100</v>
      </c>
      <c r="K138" s="756">
        <v>1</v>
      </c>
    </row>
    <row r="139" spans="1:11" ht="14.4" customHeight="1" x14ac:dyDescent="0.3">
      <c r="A139" s="737" t="s">
        <v>505</v>
      </c>
      <c r="B139" s="739" t="s">
        <v>506</v>
      </c>
      <c r="C139" s="742" t="s">
        <v>518</v>
      </c>
      <c r="D139" s="769" t="s">
        <v>2591</v>
      </c>
      <c r="E139" s="742" t="s">
        <v>4041</v>
      </c>
      <c r="F139" s="769" t="s">
        <v>4042</v>
      </c>
      <c r="G139" s="742" t="s">
        <v>3923</v>
      </c>
      <c r="H139" s="742" t="s">
        <v>3924</v>
      </c>
      <c r="I139" s="755">
        <v>2.17</v>
      </c>
      <c r="J139" s="755">
        <v>50</v>
      </c>
      <c r="K139" s="756">
        <v>108.5</v>
      </c>
    </row>
    <row r="140" spans="1:11" ht="14.4" customHeight="1" x14ac:dyDescent="0.3">
      <c r="A140" s="737" t="s">
        <v>505</v>
      </c>
      <c r="B140" s="739" t="s">
        <v>506</v>
      </c>
      <c r="C140" s="742" t="s">
        <v>518</v>
      </c>
      <c r="D140" s="769" t="s">
        <v>2591</v>
      </c>
      <c r="E140" s="742" t="s">
        <v>4041</v>
      </c>
      <c r="F140" s="769" t="s">
        <v>4042</v>
      </c>
      <c r="G140" s="742" t="s">
        <v>3925</v>
      </c>
      <c r="H140" s="742" t="s">
        <v>3926</v>
      </c>
      <c r="I140" s="755">
        <v>2.6950000000000003</v>
      </c>
      <c r="J140" s="755">
        <v>100</v>
      </c>
      <c r="K140" s="756">
        <v>269.5</v>
      </c>
    </row>
    <row r="141" spans="1:11" ht="14.4" customHeight="1" x14ac:dyDescent="0.3">
      <c r="A141" s="737" t="s">
        <v>505</v>
      </c>
      <c r="B141" s="739" t="s">
        <v>506</v>
      </c>
      <c r="C141" s="742" t="s">
        <v>518</v>
      </c>
      <c r="D141" s="769" t="s">
        <v>2591</v>
      </c>
      <c r="E141" s="742" t="s">
        <v>4041</v>
      </c>
      <c r="F141" s="769" t="s">
        <v>4042</v>
      </c>
      <c r="G141" s="742" t="s">
        <v>3939</v>
      </c>
      <c r="H141" s="742" t="s">
        <v>3940</v>
      </c>
      <c r="I141" s="755">
        <v>1.94</v>
      </c>
      <c r="J141" s="755">
        <v>10</v>
      </c>
      <c r="K141" s="756">
        <v>19.399999999999999</v>
      </c>
    </row>
    <row r="142" spans="1:11" ht="14.4" customHeight="1" x14ac:dyDescent="0.3">
      <c r="A142" s="737" t="s">
        <v>505</v>
      </c>
      <c r="B142" s="739" t="s">
        <v>506</v>
      </c>
      <c r="C142" s="742" t="s">
        <v>518</v>
      </c>
      <c r="D142" s="769" t="s">
        <v>2591</v>
      </c>
      <c r="E142" s="742" t="s">
        <v>4041</v>
      </c>
      <c r="F142" s="769" t="s">
        <v>4042</v>
      </c>
      <c r="G142" s="742" t="s">
        <v>3945</v>
      </c>
      <c r="H142" s="742" t="s">
        <v>3946</v>
      </c>
      <c r="I142" s="755">
        <v>2.5149999999999997</v>
      </c>
      <c r="J142" s="755">
        <v>100</v>
      </c>
      <c r="K142" s="756">
        <v>251.5</v>
      </c>
    </row>
    <row r="143" spans="1:11" ht="14.4" customHeight="1" x14ac:dyDescent="0.3">
      <c r="A143" s="737" t="s">
        <v>505</v>
      </c>
      <c r="B143" s="739" t="s">
        <v>506</v>
      </c>
      <c r="C143" s="742" t="s">
        <v>518</v>
      </c>
      <c r="D143" s="769" t="s">
        <v>2591</v>
      </c>
      <c r="E143" s="742" t="s">
        <v>4041</v>
      </c>
      <c r="F143" s="769" t="s">
        <v>4042</v>
      </c>
      <c r="G143" s="742" t="s">
        <v>3949</v>
      </c>
      <c r="H143" s="742" t="s">
        <v>3950</v>
      </c>
      <c r="I143" s="755">
        <v>21.24</v>
      </c>
      <c r="J143" s="755">
        <v>10</v>
      </c>
      <c r="K143" s="756">
        <v>212.4</v>
      </c>
    </row>
    <row r="144" spans="1:11" ht="14.4" customHeight="1" x14ac:dyDescent="0.3">
      <c r="A144" s="737" t="s">
        <v>505</v>
      </c>
      <c r="B144" s="739" t="s">
        <v>506</v>
      </c>
      <c r="C144" s="742" t="s">
        <v>518</v>
      </c>
      <c r="D144" s="769" t="s">
        <v>2591</v>
      </c>
      <c r="E144" s="742" t="s">
        <v>4041</v>
      </c>
      <c r="F144" s="769" t="s">
        <v>4042</v>
      </c>
      <c r="G144" s="742" t="s">
        <v>3973</v>
      </c>
      <c r="H144" s="742" t="s">
        <v>3974</v>
      </c>
      <c r="I144" s="755">
        <v>9.1999999999999993</v>
      </c>
      <c r="J144" s="755">
        <v>50</v>
      </c>
      <c r="K144" s="756">
        <v>460</v>
      </c>
    </row>
    <row r="145" spans="1:11" ht="14.4" customHeight="1" x14ac:dyDescent="0.3">
      <c r="A145" s="737" t="s">
        <v>505</v>
      </c>
      <c r="B145" s="739" t="s">
        <v>506</v>
      </c>
      <c r="C145" s="742" t="s">
        <v>518</v>
      </c>
      <c r="D145" s="769" t="s">
        <v>2591</v>
      </c>
      <c r="E145" s="742" t="s">
        <v>4051</v>
      </c>
      <c r="F145" s="769" t="s">
        <v>4052</v>
      </c>
      <c r="G145" s="742" t="s">
        <v>4015</v>
      </c>
      <c r="H145" s="742" t="s">
        <v>4016</v>
      </c>
      <c r="I145" s="755">
        <v>0.49</v>
      </c>
      <c r="J145" s="755">
        <v>200</v>
      </c>
      <c r="K145" s="756">
        <v>98</v>
      </c>
    </row>
    <row r="146" spans="1:11" ht="14.4" customHeight="1" thickBot="1" x14ac:dyDescent="0.35">
      <c r="A146" s="745" t="s">
        <v>505</v>
      </c>
      <c r="B146" s="746" t="s">
        <v>506</v>
      </c>
      <c r="C146" s="749" t="s">
        <v>518</v>
      </c>
      <c r="D146" s="770" t="s">
        <v>2591</v>
      </c>
      <c r="E146" s="749" t="s">
        <v>4051</v>
      </c>
      <c r="F146" s="770" t="s">
        <v>4052</v>
      </c>
      <c r="G146" s="749" t="s">
        <v>4017</v>
      </c>
      <c r="H146" s="749" t="s">
        <v>4018</v>
      </c>
      <c r="I146" s="757">
        <v>1.8</v>
      </c>
      <c r="J146" s="757">
        <v>200</v>
      </c>
      <c r="K146" s="758">
        <v>360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11" width="13.109375" customWidth="1"/>
  </cols>
  <sheetData>
    <row r="1" spans="1:12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2" ht="15" thickBot="1" x14ac:dyDescent="0.35">
      <c r="A2" s="382" t="s">
        <v>307</v>
      </c>
      <c r="B2" s="383"/>
      <c r="C2" s="383"/>
      <c r="D2" s="383"/>
      <c r="E2" s="383"/>
      <c r="F2" s="383"/>
      <c r="G2" s="383"/>
      <c r="H2" s="383"/>
      <c r="I2" s="383"/>
    </row>
    <row r="3" spans="1:12" x14ac:dyDescent="0.3">
      <c r="A3" s="399" t="s">
        <v>243</v>
      </c>
      <c r="B3" s="537" t="s">
        <v>227</v>
      </c>
      <c r="C3" s="402">
        <v>101</v>
      </c>
      <c r="D3" s="402">
        <v>302</v>
      </c>
      <c r="E3" s="402">
        <v>303</v>
      </c>
      <c r="F3" s="402">
        <v>304</v>
      </c>
      <c r="G3" s="402">
        <v>305</v>
      </c>
      <c r="H3" s="384">
        <v>629</v>
      </c>
      <c r="I3" s="384">
        <v>636</v>
      </c>
      <c r="J3" s="384">
        <v>642</v>
      </c>
      <c r="K3" s="775">
        <v>930</v>
      </c>
      <c r="L3" s="790"/>
    </row>
    <row r="4" spans="1:12" ht="24.6" outlineLevel="1" thickBot="1" x14ac:dyDescent="0.35">
      <c r="A4" s="400">
        <v>2016</v>
      </c>
      <c r="B4" s="538"/>
      <c r="C4" s="403" t="s">
        <v>274</v>
      </c>
      <c r="D4" s="403" t="s">
        <v>275</v>
      </c>
      <c r="E4" s="403" t="s">
        <v>276</v>
      </c>
      <c r="F4" s="403" t="s">
        <v>277</v>
      </c>
      <c r="G4" s="403" t="s">
        <v>278</v>
      </c>
      <c r="H4" s="385" t="s">
        <v>251</v>
      </c>
      <c r="I4" s="385" t="s">
        <v>252</v>
      </c>
      <c r="J4" s="385" t="s">
        <v>253</v>
      </c>
      <c r="K4" s="776" t="s">
        <v>245</v>
      </c>
      <c r="L4" s="790"/>
    </row>
    <row r="5" spans="1:12" x14ac:dyDescent="0.3">
      <c r="A5" s="386" t="s">
        <v>228</v>
      </c>
      <c r="B5" s="418"/>
      <c r="C5" s="419"/>
      <c r="D5" s="419"/>
      <c r="E5" s="419"/>
      <c r="F5" s="419"/>
      <c r="G5" s="419"/>
      <c r="H5" s="419"/>
      <c r="I5" s="419"/>
      <c r="J5" s="419"/>
      <c r="K5" s="777"/>
      <c r="L5" s="790"/>
    </row>
    <row r="6" spans="1:12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45.3</v>
      </c>
      <c r="C6" s="421">
        <f xml:space="preserve">
TRUNC(IF($A$4&lt;=12,SUMIFS('ON Data'!K:K,'ON Data'!$D:$D,$A$4,'ON Data'!$E:$E,1),SUMIFS('ON Data'!K:K,'ON Data'!$E:$E,1)/'ON Data'!$D$3),1)</f>
        <v>7</v>
      </c>
      <c r="D6" s="421">
        <f xml:space="preserve">
TRUNC(IF($A$4&lt;=12,SUMIFS('ON Data'!O:O,'ON Data'!$D:$D,$A$4,'ON Data'!$E:$E,1),SUMIFS('ON Data'!O:O,'ON Data'!$E:$E,1)/'ON Data'!$D$3),1)</f>
        <v>0</v>
      </c>
      <c r="E6" s="421">
        <f xml:space="preserve">
TRUNC(IF($A$4&lt;=12,SUMIFS('ON Data'!P:P,'ON Data'!$D:$D,$A$4,'ON Data'!$E:$E,1),SUMIFS('ON Data'!P:P,'ON Data'!$E:$E,1)/'ON Data'!$D$3),1)</f>
        <v>8.1</v>
      </c>
      <c r="F6" s="421">
        <f xml:space="preserve">
TRUNC(IF($A$4&lt;=12,SUMIFS('ON Data'!Q:Q,'ON Data'!$D:$D,$A$4,'ON Data'!$E:$E,1),SUMIFS('ON Data'!Q:Q,'ON Data'!$E:$E,1)/'ON Data'!$D$3),1)</f>
        <v>6.2</v>
      </c>
      <c r="G6" s="421">
        <f xml:space="preserve">
TRUNC(IF($A$4&lt;=12,SUMIFS('ON Data'!R:R,'ON Data'!$D:$D,$A$4,'ON Data'!$E:$E,1),SUMIFS('ON Data'!R:R,'ON Data'!$E:$E,1)/'ON Data'!$D$3),1)</f>
        <v>4</v>
      </c>
      <c r="H6" s="421">
        <f xml:space="preserve">
TRUNC(IF($A$4&lt;=12,SUMIFS('ON Data'!AM:AM,'ON Data'!$D:$D,$A$4,'ON Data'!$E:$E,1),SUMIFS('ON Data'!AM:AM,'ON Data'!$E:$E,1)/'ON Data'!$D$3),1)</f>
        <v>2</v>
      </c>
      <c r="I6" s="421">
        <f xml:space="preserve">
TRUNC(IF($A$4&lt;=12,SUMIFS('ON Data'!AO:AO,'ON Data'!$D:$D,$A$4,'ON Data'!$E:$E,1),SUMIFS('ON Data'!AO:AO,'ON Data'!$E:$E,1)/'ON Data'!$D$3),1)</f>
        <v>8</v>
      </c>
      <c r="J6" s="421">
        <f xml:space="preserve">
TRUNC(IF($A$4&lt;=12,SUMIFS('ON Data'!AR:AR,'ON Data'!$D:$D,$A$4,'ON Data'!$E:$E,1),SUMIFS('ON Data'!AR:AR,'ON Data'!$E:$E,1)/'ON Data'!$D$3),1)</f>
        <v>8</v>
      </c>
      <c r="K6" s="778">
        <f xml:space="preserve">
TRUNC(IF($A$4&lt;=12,SUMIFS('ON Data'!AW:AW,'ON Data'!$D:$D,$A$4,'ON Data'!$E:$E,1),SUMIFS('ON Data'!AW:AW,'ON Data'!$E:$E,1)/'ON Data'!$D$3),1)</f>
        <v>2</v>
      </c>
      <c r="L6" s="790"/>
    </row>
    <row r="7" spans="1:12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778"/>
      <c r="L7" s="790"/>
    </row>
    <row r="8" spans="1:12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778"/>
      <c r="L8" s="790"/>
    </row>
    <row r="9" spans="1:12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779"/>
      <c r="L9" s="790"/>
    </row>
    <row r="10" spans="1:12" x14ac:dyDescent="0.3">
      <c r="A10" s="389" t="s">
        <v>229</v>
      </c>
      <c r="B10" s="404"/>
      <c r="C10" s="405"/>
      <c r="D10" s="405"/>
      <c r="E10" s="405"/>
      <c r="F10" s="405"/>
      <c r="G10" s="405"/>
      <c r="H10" s="405"/>
      <c r="I10" s="405"/>
      <c r="J10" s="405"/>
      <c r="K10" s="780"/>
      <c r="L10" s="790"/>
    </row>
    <row r="11" spans="1:12" x14ac:dyDescent="0.3">
      <c r="A11" s="390" t="s">
        <v>230</v>
      </c>
      <c r="B11" s="406">
        <f xml:space="preserve">
IF($A$4&lt;=12,SUMIFS('ON Data'!F:F,'ON Data'!$D:$D,$A$4,'ON Data'!$E:$E,2),SUMIFS('ON Data'!F:F,'ON Data'!$E:$E,2))</f>
        <v>25792.5</v>
      </c>
      <c r="C11" s="407">
        <f xml:space="preserve">
IF($A$4&lt;=12,SUMIFS('ON Data'!K:K,'ON Data'!$D:$D,$A$4,'ON Data'!$E:$E,2),SUMIFS('ON Data'!K:K,'ON Data'!$E:$E,2))</f>
        <v>4588</v>
      </c>
      <c r="D11" s="407">
        <f xml:space="preserve">
IF($A$4&lt;=12,SUMIFS('ON Data'!O:O,'ON Data'!$D:$D,$A$4,'ON Data'!$E:$E,2),SUMIFS('ON Data'!O:O,'ON Data'!$E:$E,2))</f>
        <v>0</v>
      </c>
      <c r="E11" s="407">
        <f xml:space="preserve">
IF($A$4&lt;=12,SUMIFS('ON Data'!P:P,'ON Data'!$D:$D,$A$4,'ON Data'!$E:$E,2),SUMIFS('ON Data'!P:P,'ON Data'!$E:$E,2))</f>
        <v>3262.5</v>
      </c>
      <c r="F11" s="407">
        <f xml:space="preserve">
IF($A$4&lt;=12,SUMIFS('ON Data'!Q:Q,'ON Data'!$D:$D,$A$4,'ON Data'!$E:$E,2),SUMIFS('ON Data'!Q:Q,'ON Data'!$E:$E,2))</f>
        <v>3890</v>
      </c>
      <c r="G11" s="407">
        <f xml:space="preserve">
IF($A$4&lt;=12,SUMIFS('ON Data'!R:R,'ON Data'!$D:$D,$A$4,'ON Data'!$E:$E,2),SUMIFS('ON Data'!R:R,'ON Data'!$E:$E,2))</f>
        <v>2433</v>
      </c>
      <c r="H11" s="407">
        <f xml:space="preserve">
IF($A$4&lt;=12,SUMIFS('ON Data'!AM:AM,'ON Data'!$D:$D,$A$4,'ON Data'!$E:$E,2),SUMIFS('ON Data'!AM:AM,'ON Data'!$E:$E,2))</f>
        <v>1069.5</v>
      </c>
      <c r="I11" s="407">
        <f xml:space="preserve">
IF($A$4&lt;=12,SUMIFS('ON Data'!AO:AO,'ON Data'!$D:$D,$A$4,'ON Data'!$E:$E,2),SUMIFS('ON Data'!AO:AO,'ON Data'!$E:$E,2))</f>
        <v>4692</v>
      </c>
      <c r="J11" s="407">
        <f xml:space="preserve">
IF($A$4&lt;=12,SUMIFS('ON Data'!AR:AR,'ON Data'!$D:$D,$A$4,'ON Data'!$E:$E,2),SUMIFS('ON Data'!AR:AR,'ON Data'!$E:$E,2))</f>
        <v>4581.5</v>
      </c>
      <c r="K11" s="781">
        <f xml:space="preserve">
IF($A$4&lt;=12,SUMIFS('ON Data'!AW:AW,'ON Data'!$D:$D,$A$4,'ON Data'!$E:$E,2),SUMIFS('ON Data'!AW:AW,'ON Data'!$E:$E,2))</f>
        <v>1276</v>
      </c>
      <c r="L11" s="790"/>
    </row>
    <row r="12" spans="1:12" x14ac:dyDescent="0.3">
      <c r="A12" s="390" t="s">
        <v>231</v>
      </c>
      <c r="B12" s="406">
        <f xml:space="preserve">
IF($A$4&lt;=12,SUMIFS('ON Data'!F:F,'ON Data'!$D:$D,$A$4,'ON Data'!$E:$E,3),SUMIFS('ON Data'!F:F,'ON Data'!$E:$E,3))</f>
        <v>0</v>
      </c>
      <c r="C12" s="407">
        <f xml:space="preserve">
IF($A$4&lt;=12,SUMIFS('ON Data'!K:K,'ON Data'!$D:$D,$A$4,'ON Data'!$E:$E,3),SUMIFS('ON Data'!K:K,'ON Data'!$E:$E,3))</f>
        <v>0</v>
      </c>
      <c r="D12" s="407">
        <f xml:space="preserve">
IF($A$4&lt;=12,SUMIFS('ON Data'!O:O,'ON Data'!$D:$D,$A$4,'ON Data'!$E:$E,3),SUMIFS('ON Data'!O:O,'ON Data'!$E:$E,3))</f>
        <v>0</v>
      </c>
      <c r="E12" s="407">
        <f xml:space="preserve">
IF($A$4&lt;=12,SUMIFS('ON Data'!P:P,'ON Data'!$D:$D,$A$4,'ON Data'!$E:$E,3),SUMIFS('ON Data'!P:P,'ON Data'!$E:$E,3))</f>
        <v>0</v>
      </c>
      <c r="F12" s="407">
        <f xml:space="preserve">
IF($A$4&lt;=12,SUMIFS('ON Data'!Q:Q,'ON Data'!$D:$D,$A$4,'ON Data'!$E:$E,3),SUMIFS('ON Data'!Q:Q,'ON Data'!$E:$E,3))</f>
        <v>0</v>
      </c>
      <c r="G12" s="407">
        <f xml:space="preserve">
IF($A$4&lt;=12,SUMIFS('ON Data'!R:R,'ON Data'!$D:$D,$A$4,'ON Data'!$E:$E,3),SUMIFS('ON Data'!R:R,'ON Data'!$E:$E,3))</f>
        <v>0</v>
      </c>
      <c r="H12" s="407">
        <f xml:space="preserve">
IF($A$4&lt;=12,SUMIFS('ON Data'!AM:AM,'ON Data'!$D:$D,$A$4,'ON Data'!$E:$E,3),SUMIFS('ON Data'!AM:AM,'ON Data'!$E:$E,3))</f>
        <v>0</v>
      </c>
      <c r="I12" s="407">
        <f xml:space="preserve">
IF($A$4&lt;=12,SUMIFS('ON Data'!AO:AO,'ON Data'!$D:$D,$A$4,'ON Data'!$E:$E,3),SUMIFS('ON Data'!AO:AO,'ON Data'!$E:$E,3))</f>
        <v>0</v>
      </c>
      <c r="J12" s="407">
        <f xml:space="preserve">
IF($A$4&lt;=12,SUMIFS('ON Data'!AR:AR,'ON Data'!$D:$D,$A$4,'ON Data'!$E:$E,3),SUMIFS('ON Data'!AR:AR,'ON Data'!$E:$E,3))</f>
        <v>0</v>
      </c>
      <c r="K12" s="781">
        <f xml:space="preserve">
IF($A$4&lt;=12,SUMIFS('ON Data'!AW:AW,'ON Data'!$D:$D,$A$4,'ON Data'!$E:$E,3),SUMIFS('ON Data'!AW:AW,'ON Data'!$E:$E,3))</f>
        <v>0</v>
      </c>
      <c r="L12" s="790"/>
    </row>
    <row r="13" spans="1:12" x14ac:dyDescent="0.3">
      <c r="A13" s="390" t="s">
        <v>238</v>
      </c>
      <c r="B13" s="406">
        <f xml:space="preserve">
IF($A$4&lt;=12,SUMIFS('ON Data'!F:F,'ON Data'!$D:$D,$A$4,'ON Data'!$E:$E,4),SUMIFS('ON Data'!F:F,'ON Data'!$E:$E,4))</f>
        <v>1538.5</v>
      </c>
      <c r="C13" s="407">
        <f xml:space="preserve">
IF($A$4&lt;=12,SUMIFS('ON Data'!K:K,'ON Data'!$D:$D,$A$4,'ON Data'!$E:$E,4),SUMIFS('ON Data'!K:K,'ON Data'!$E:$E,4))</f>
        <v>915.5</v>
      </c>
      <c r="D13" s="407">
        <f xml:space="preserve">
IF($A$4&lt;=12,SUMIFS('ON Data'!O:O,'ON Data'!$D:$D,$A$4,'ON Data'!$E:$E,4),SUMIFS('ON Data'!O:O,'ON Data'!$E:$E,4))</f>
        <v>0</v>
      </c>
      <c r="E13" s="407">
        <f xml:space="preserve">
IF($A$4&lt;=12,SUMIFS('ON Data'!P:P,'ON Data'!$D:$D,$A$4,'ON Data'!$E:$E,4),SUMIFS('ON Data'!P:P,'ON Data'!$E:$E,4))</f>
        <v>115</v>
      </c>
      <c r="F13" s="407">
        <f xml:space="preserve">
IF($A$4&lt;=12,SUMIFS('ON Data'!Q:Q,'ON Data'!$D:$D,$A$4,'ON Data'!$E:$E,4),SUMIFS('ON Data'!Q:Q,'ON Data'!$E:$E,4))</f>
        <v>112</v>
      </c>
      <c r="G13" s="407">
        <f xml:space="preserve">
IF($A$4&lt;=12,SUMIFS('ON Data'!R:R,'ON Data'!$D:$D,$A$4,'ON Data'!$E:$E,4),SUMIFS('ON Data'!R:R,'ON Data'!$E:$E,4))</f>
        <v>65</v>
      </c>
      <c r="H13" s="407">
        <f xml:space="preserve">
IF($A$4&lt;=12,SUMIFS('ON Data'!AM:AM,'ON Data'!$D:$D,$A$4,'ON Data'!$E:$E,4),SUMIFS('ON Data'!AM:AM,'ON Data'!$E:$E,4))</f>
        <v>60</v>
      </c>
      <c r="I13" s="407">
        <f xml:space="preserve">
IF($A$4&lt;=12,SUMIFS('ON Data'!AO:AO,'ON Data'!$D:$D,$A$4,'ON Data'!$E:$E,4),SUMIFS('ON Data'!AO:AO,'ON Data'!$E:$E,4))</f>
        <v>160</v>
      </c>
      <c r="J13" s="407">
        <f xml:space="preserve">
IF($A$4&lt;=12,SUMIFS('ON Data'!AR:AR,'ON Data'!$D:$D,$A$4,'ON Data'!$E:$E,4),SUMIFS('ON Data'!AR:AR,'ON Data'!$E:$E,4))</f>
        <v>111</v>
      </c>
      <c r="K13" s="781">
        <f xml:space="preserve">
IF($A$4&lt;=12,SUMIFS('ON Data'!AW:AW,'ON Data'!$D:$D,$A$4,'ON Data'!$E:$E,4),SUMIFS('ON Data'!AW:AW,'ON Data'!$E:$E,4))</f>
        <v>0</v>
      </c>
      <c r="L13" s="790"/>
    </row>
    <row r="14" spans="1:12" ht="15" thickBot="1" x14ac:dyDescent="0.35">
      <c r="A14" s="391" t="s">
        <v>232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Data'!K:K,'ON Data'!$D:$D,$A$4,'ON Data'!$E:$E,5),SUMIFS('ON Data'!K:K,'ON Data'!$E:$E,5))</f>
        <v>0</v>
      </c>
      <c r="D14" s="410">
        <f xml:space="preserve">
IF($A$4&lt;=12,SUMIFS('ON Data'!O:O,'ON Data'!$D:$D,$A$4,'ON Data'!$E:$E,5),SUMIFS('ON Data'!O:O,'ON Data'!$E:$E,5))</f>
        <v>0</v>
      </c>
      <c r="E14" s="410">
        <f xml:space="preserve">
IF($A$4&lt;=12,SUMIFS('ON Data'!P:P,'ON Data'!$D:$D,$A$4,'ON Data'!$E:$E,5),SUMIFS('ON Data'!P:P,'ON Data'!$E:$E,5))</f>
        <v>0</v>
      </c>
      <c r="F14" s="410">
        <f xml:space="preserve">
IF($A$4&lt;=12,SUMIFS('ON Data'!Q:Q,'ON Data'!$D:$D,$A$4,'ON Data'!$E:$E,5),SUMIFS('ON Data'!Q:Q,'ON Data'!$E:$E,5))</f>
        <v>0</v>
      </c>
      <c r="G14" s="410">
        <f xml:space="preserve">
IF($A$4&lt;=12,SUMIFS('ON Data'!R:R,'ON Data'!$D:$D,$A$4,'ON Data'!$E:$E,5),SUMIFS('ON Data'!R:R,'ON Data'!$E:$E,5))</f>
        <v>0</v>
      </c>
      <c r="H14" s="410">
        <f xml:space="preserve">
IF($A$4&lt;=12,SUMIFS('ON Data'!AM:AM,'ON Data'!$D:$D,$A$4,'ON Data'!$E:$E,5),SUMIFS('ON Data'!AM:AM,'ON Data'!$E:$E,5))</f>
        <v>0</v>
      </c>
      <c r="I14" s="410">
        <f xml:space="preserve">
IF($A$4&lt;=12,SUMIFS('ON Data'!AO:AO,'ON Data'!$D:$D,$A$4,'ON Data'!$E:$E,5),SUMIFS('ON Data'!AO:AO,'ON Data'!$E:$E,5))</f>
        <v>0</v>
      </c>
      <c r="J14" s="410">
        <f xml:space="preserve">
IF($A$4&lt;=12,SUMIFS('ON Data'!AR:AR,'ON Data'!$D:$D,$A$4,'ON Data'!$E:$E,5),SUMIFS('ON Data'!AR:AR,'ON Data'!$E:$E,5))</f>
        <v>0</v>
      </c>
      <c r="K14" s="782">
        <f xml:space="preserve">
IF($A$4&lt;=12,SUMIFS('ON Data'!AW:AW,'ON Data'!$D:$D,$A$4,'ON Data'!$E:$E,5),SUMIFS('ON Data'!AW:AW,'ON Data'!$E:$E,5))</f>
        <v>0</v>
      </c>
      <c r="L14" s="790"/>
    </row>
    <row r="15" spans="1:12" x14ac:dyDescent="0.3">
      <c r="A15" s="289" t="s">
        <v>242</v>
      </c>
      <c r="B15" s="412"/>
      <c r="C15" s="413"/>
      <c r="D15" s="413"/>
      <c r="E15" s="413"/>
      <c r="F15" s="413"/>
      <c r="G15" s="413"/>
      <c r="H15" s="413"/>
      <c r="I15" s="413"/>
      <c r="J15" s="413"/>
      <c r="K15" s="783"/>
      <c r="L15" s="790"/>
    </row>
    <row r="16" spans="1:12" x14ac:dyDescent="0.3">
      <c r="A16" s="392" t="s">
        <v>233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Data'!K:K,'ON Data'!$D:$D,$A$4,'ON Data'!$E:$E,7),SUMIFS('ON Data'!K:K,'ON Data'!$E:$E,7))</f>
        <v>0</v>
      </c>
      <c r="D16" s="407">
        <f xml:space="preserve">
IF($A$4&lt;=12,SUMIFS('ON Data'!O:O,'ON Data'!$D:$D,$A$4,'ON Data'!$E:$E,7),SUMIFS('ON Data'!O:O,'ON Data'!$E:$E,7))</f>
        <v>0</v>
      </c>
      <c r="E16" s="407">
        <f xml:space="preserve">
IF($A$4&lt;=12,SUMIFS('ON Data'!P:P,'ON Data'!$D:$D,$A$4,'ON Data'!$E:$E,7),SUMIFS('ON Data'!P:P,'ON Data'!$E:$E,7))</f>
        <v>0</v>
      </c>
      <c r="F16" s="407">
        <f xml:space="preserve">
IF($A$4&lt;=12,SUMIFS('ON Data'!Q:Q,'ON Data'!$D:$D,$A$4,'ON Data'!$E:$E,7),SUMIFS('ON Data'!Q:Q,'ON Data'!$E:$E,7))</f>
        <v>0</v>
      </c>
      <c r="G16" s="407">
        <f xml:space="preserve">
IF($A$4&lt;=12,SUMIFS('ON Data'!R:R,'ON Data'!$D:$D,$A$4,'ON Data'!$E:$E,7),SUMIFS('ON Data'!R:R,'ON Data'!$E:$E,7))</f>
        <v>0</v>
      </c>
      <c r="H16" s="407">
        <f xml:space="preserve">
IF($A$4&lt;=12,SUMIFS('ON Data'!AM:AM,'ON Data'!$D:$D,$A$4,'ON Data'!$E:$E,7),SUMIFS('ON Data'!AM:AM,'ON Data'!$E:$E,7))</f>
        <v>0</v>
      </c>
      <c r="I16" s="407">
        <f xml:space="preserve">
IF($A$4&lt;=12,SUMIFS('ON Data'!AO:AO,'ON Data'!$D:$D,$A$4,'ON Data'!$E:$E,7),SUMIFS('ON Data'!AO:AO,'ON Data'!$E:$E,7))</f>
        <v>0</v>
      </c>
      <c r="J16" s="407">
        <f xml:space="preserve">
IF($A$4&lt;=12,SUMIFS('ON Data'!AR:AR,'ON Data'!$D:$D,$A$4,'ON Data'!$E:$E,7),SUMIFS('ON Data'!AR:AR,'ON Data'!$E:$E,7))</f>
        <v>0</v>
      </c>
      <c r="K16" s="781">
        <f xml:space="preserve">
IF($A$4&lt;=12,SUMIFS('ON Data'!AW:AW,'ON Data'!$D:$D,$A$4,'ON Data'!$E:$E,7),SUMIFS('ON Data'!AW:AW,'ON Data'!$E:$E,7))</f>
        <v>0</v>
      </c>
      <c r="L16" s="790"/>
    </row>
    <row r="17" spans="1:12" x14ac:dyDescent="0.3">
      <c r="A17" s="392" t="s">
        <v>234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Data'!K:K,'ON Data'!$D:$D,$A$4,'ON Data'!$E:$E,8),SUMIFS('ON Data'!K:K,'ON Data'!$E:$E,8))</f>
        <v>0</v>
      </c>
      <c r="D17" s="407">
        <f xml:space="preserve">
IF($A$4&lt;=12,SUMIFS('ON Data'!O:O,'ON Data'!$D:$D,$A$4,'ON Data'!$E:$E,8),SUMIFS('ON Data'!O:O,'ON Data'!$E:$E,8))</f>
        <v>0</v>
      </c>
      <c r="E17" s="407">
        <f xml:space="preserve">
IF($A$4&lt;=12,SUMIFS('ON Data'!P:P,'ON Data'!$D:$D,$A$4,'ON Data'!$E:$E,8),SUMIFS('ON Data'!P:P,'ON Data'!$E:$E,8))</f>
        <v>0</v>
      </c>
      <c r="F17" s="407">
        <f xml:space="preserve">
IF($A$4&lt;=12,SUMIFS('ON Data'!Q:Q,'ON Data'!$D:$D,$A$4,'ON Data'!$E:$E,8),SUMIFS('ON Data'!Q:Q,'ON Data'!$E:$E,8))</f>
        <v>0</v>
      </c>
      <c r="G17" s="407">
        <f xml:space="preserve">
IF($A$4&lt;=12,SUMIFS('ON Data'!R:R,'ON Data'!$D:$D,$A$4,'ON Data'!$E:$E,8),SUMIFS('ON Data'!R:R,'ON Data'!$E:$E,8))</f>
        <v>0</v>
      </c>
      <c r="H17" s="407">
        <f xml:space="preserve">
IF($A$4&lt;=12,SUMIFS('ON Data'!AM:AM,'ON Data'!$D:$D,$A$4,'ON Data'!$E:$E,8),SUMIFS('ON Data'!AM:AM,'ON Data'!$E:$E,8))</f>
        <v>0</v>
      </c>
      <c r="I17" s="407">
        <f xml:space="preserve">
IF($A$4&lt;=12,SUMIFS('ON Data'!AO:AO,'ON Data'!$D:$D,$A$4,'ON Data'!$E:$E,8),SUMIFS('ON Data'!AO:AO,'ON Data'!$E:$E,8))</f>
        <v>0</v>
      </c>
      <c r="J17" s="407">
        <f xml:space="preserve">
IF($A$4&lt;=12,SUMIFS('ON Data'!AR:AR,'ON Data'!$D:$D,$A$4,'ON Data'!$E:$E,8),SUMIFS('ON Data'!AR:AR,'ON Data'!$E:$E,8))</f>
        <v>0</v>
      </c>
      <c r="K17" s="781">
        <f xml:space="preserve">
IF($A$4&lt;=12,SUMIFS('ON Data'!AW:AW,'ON Data'!$D:$D,$A$4,'ON Data'!$E:$E,8),SUMIFS('ON Data'!AW:AW,'ON Data'!$E:$E,8))</f>
        <v>0</v>
      </c>
      <c r="L17" s="790"/>
    </row>
    <row r="18" spans="1:12" x14ac:dyDescent="0.3">
      <c r="A18" s="392" t="s">
        <v>235</v>
      </c>
      <c r="B18" s="406">
        <f xml:space="preserve">
B19-B16-B17</f>
        <v>58035</v>
      </c>
      <c r="C18" s="407">
        <f t="shared" ref="C18" si="0" xml:space="preserve">
C19-C16-C17</f>
        <v>5711</v>
      </c>
      <c r="D18" s="407">
        <f t="shared" ref="D18:H18" si="1" xml:space="preserve">
D19-D16-D17</f>
        <v>0</v>
      </c>
      <c r="E18" s="407">
        <f t="shared" si="1"/>
        <v>12224</v>
      </c>
      <c r="F18" s="407">
        <f t="shared" si="1"/>
        <v>18016</v>
      </c>
      <c r="G18" s="407">
        <f t="shared" si="1"/>
        <v>7088</v>
      </c>
      <c r="H18" s="407">
        <f t="shared" si="1"/>
        <v>1500</v>
      </c>
      <c r="I18" s="407">
        <f t="shared" ref="I18:K18" si="2" xml:space="preserve">
I19-I16-I17</f>
        <v>8364</v>
      </c>
      <c r="J18" s="407">
        <f t="shared" si="2"/>
        <v>5132</v>
      </c>
      <c r="K18" s="781">
        <f t="shared" si="2"/>
        <v>0</v>
      </c>
      <c r="L18" s="790"/>
    </row>
    <row r="19" spans="1:12" ht="15" thickBot="1" x14ac:dyDescent="0.35">
      <c r="A19" s="393" t="s">
        <v>236</v>
      </c>
      <c r="B19" s="414">
        <f xml:space="preserve">
IF($A$4&lt;=12,SUMIFS('ON Data'!F:F,'ON Data'!$D:$D,$A$4,'ON Data'!$E:$E,9),SUMIFS('ON Data'!F:F,'ON Data'!$E:$E,9))</f>
        <v>58035</v>
      </c>
      <c r="C19" s="415">
        <f xml:space="preserve">
IF($A$4&lt;=12,SUMIFS('ON Data'!K:K,'ON Data'!$D:$D,$A$4,'ON Data'!$E:$E,9),SUMIFS('ON Data'!K:K,'ON Data'!$E:$E,9))</f>
        <v>5711</v>
      </c>
      <c r="D19" s="415">
        <f xml:space="preserve">
IF($A$4&lt;=12,SUMIFS('ON Data'!O:O,'ON Data'!$D:$D,$A$4,'ON Data'!$E:$E,9),SUMIFS('ON Data'!O:O,'ON Data'!$E:$E,9))</f>
        <v>0</v>
      </c>
      <c r="E19" s="415">
        <f xml:space="preserve">
IF($A$4&lt;=12,SUMIFS('ON Data'!P:P,'ON Data'!$D:$D,$A$4,'ON Data'!$E:$E,9),SUMIFS('ON Data'!P:P,'ON Data'!$E:$E,9))</f>
        <v>12224</v>
      </c>
      <c r="F19" s="415">
        <f xml:space="preserve">
IF($A$4&lt;=12,SUMIFS('ON Data'!Q:Q,'ON Data'!$D:$D,$A$4,'ON Data'!$E:$E,9),SUMIFS('ON Data'!Q:Q,'ON Data'!$E:$E,9))</f>
        <v>18016</v>
      </c>
      <c r="G19" s="415">
        <f xml:space="preserve">
IF($A$4&lt;=12,SUMIFS('ON Data'!R:R,'ON Data'!$D:$D,$A$4,'ON Data'!$E:$E,9),SUMIFS('ON Data'!R:R,'ON Data'!$E:$E,9))</f>
        <v>7088</v>
      </c>
      <c r="H19" s="415">
        <f xml:space="preserve">
IF($A$4&lt;=12,SUMIFS('ON Data'!AM:AM,'ON Data'!$D:$D,$A$4,'ON Data'!$E:$E,9),SUMIFS('ON Data'!AM:AM,'ON Data'!$E:$E,9))</f>
        <v>1500</v>
      </c>
      <c r="I19" s="415">
        <f xml:space="preserve">
IF($A$4&lt;=12,SUMIFS('ON Data'!AO:AO,'ON Data'!$D:$D,$A$4,'ON Data'!$E:$E,9),SUMIFS('ON Data'!AO:AO,'ON Data'!$E:$E,9))</f>
        <v>8364</v>
      </c>
      <c r="J19" s="415">
        <f xml:space="preserve">
IF($A$4&lt;=12,SUMIFS('ON Data'!AR:AR,'ON Data'!$D:$D,$A$4,'ON Data'!$E:$E,9),SUMIFS('ON Data'!AR:AR,'ON Data'!$E:$E,9))</f>
        <v>5132</v>
      </c>
      <c r="K19" s="784">
        <f xml:space="preserve">
IF($A$4&lt;=12,SUMIFS('ON Data'!AW:AW,'ON Data'!$D:$D,$A$4,'ON Data'!$E:$E,9),SUMIFS('ON Data'!AW:AW,'ON Data'!$E:$E,9))</f>
        <v>0</v>
      </c>
      <c r="L19" s="790"/>
    </row>
    <row r="20" spans="1:12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5794315</v>
      </c>
      <c r="C20" s="417">
        <f xml:space="preserve">
IF($A$4&lt;=12,SUMIFS('ON Data'!K:K,'ON Data'!$D:$D,$A$4,'ON Data'!$E:$E,6),SUMIFS('ON Data'!K:K,'ON Data'!$E:$E,6))</f>
        <v>2004952</v>
      </c>
      <c r="D20" s="417">
        <f xml:space="preserve">
IF($A$4&lt;=12,SUMIFS('ON Data'!O:O,'ON Data'!$D:$D,$A$4,'ON Data'!$E:$E,6),SUMIFS('ON Data'!O:O,'ON Data'!$E:$E,6))</f>
        <v>0</v>
      </c>
      <c r="E20" s="417">
        <f xml:space="preserve">
IF($A$4&lt;=12,SUMIFS('ON Data'!P:P,'ON Data'!$D:$D,$A$4,'ON Data'!$E:$E,6),SUMIFS('ON Data'!P:P,'ON Data'!$E:$E,6))</f>
        <v>591590</v>
      </c>
      <c r="F20" s="417">
        <f xml:space="preserve">
IF($A$4&lt;=12,SUMIFS('ON Data'!Q:Q,'ON Data'!$D:$D,$A$4,'ON Data'!$E:$E,6),SUMIFS('ON Data'!Q:Q,'ON Data'!$E:$E,6))</f>
        <v>947156</v>
      </c>
      <c r="G20" s="417">
        <f xml:space="preserve">
IF($A$4&lt;=12,SUMIFS('ON Data'!R:R,'ON Data'!$D:$D,$A$4,'ON Data'!$E:$E,6),SUMIFS('ON Data'!R:R,'ON Data'!$E:$E,6))</f>
        <v>619380</v>
      </c>
      <c r="H20" s="417">
        <f xml:space="preserve">
IF($A$4&lt;=12,SUMIFS('ON Data'!AM:AM,'ON Data'!$D:$D,$A$4,'ON Data'!$E:$E,6),SUMIFS('ON Data'!AM:AM,'ON Data'!$E:$E,6))</f>
        <v>148044</v>
      </c>
      <c r="I20" s="417">
        <f xml:space="preserve">
IF($A$4&lt;=12,SUMIFS('ON Data'!AO:AO,'ON Data'!$D:$D,$A$4,'ON Data'!$E:$E,6),SUMIFS('ON Data'!AO:AO,'ON Data'!$E:$E,6))</f>
        <v>746524</v>
      </c>
      <c r="J20" s="417">
        <f xml:space="preserve">
IF($A$4&lt;=12,SUMIFS('ON Data'!AR:AR,'ON Data'!$D:$D,$A$4,'ON Data'!$E:$E,6),SUMIFS('ON Data'!AR:AR,'ON Data'!$E:$E,6))</f>
        <v>593452</v>
      </c>
      <c r="K20" s="785">
        <f xml:space="preserve">
IF($A$4&lt;=12,SUMIFS('ON Data'!AW:AW,'ON Data'!$D:$D,$A$4,'ON Data'!$E:$E,6),SUMIFS('ON Data'!AW:AW,'ON Data'!$E:$E,6))</f>
        <v>143217</v>
      </c>
      <c r="L20" s="790"/>
    </row>
    <row r="21" spans="1:12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Data'!K:K,'ON Data'!$D:$D,$A$4,'ON Data'!$E:$E,12),SUMIFS('ON Data'!K:K,'ON Data'!$E:$E,12))</f>
        <v>0</v>
      </c>
      <c r="D21" s="407">
        <f xml:space="preserve">
IF($A$4&lt;=12,SUMIFS('ON Data'!O:O,'ON Data'!$D:$D,$A$4,'ON Data'!$E:$E,12),SUMIFS('ON Data'!O:O,'ON Data'!$E:$E,12))</f>
        <v>0</v>
      </c>
      <c r="E21" s="407">
        <f xml:space="preserve">
IF($A$4&lt;=12,SUMIFS('ON Data'!P:P,'ON Data'!$D:$D,$A$4,'ON Data'!$E:$E,12),SUMIFS('ON Data'!P:P,'ON Data'!$E:$E,12))</f>
        <v>0</v>
      </c>
      <c r="F21" s="407">
        <f xml:space="preserve">
IF($A$4&lt;=12,SUMIFS('ON Data'!Q:Q,'ON Data'!$D:$D,$A$4,'ON Data'!$E:$E,12),SUMIFS('ON Data'!Q:Q,'ON Data'!$E:$E,12))</f>
        <v>0</v>
      </c>
      <c r="G21" s="407">
        <f xml:space="preserve">
IF($A$4&lt;=12,SUMIFS('ON Data'!R:R,'ON Data'!$D:$D,$A$4,'ON Data'!$E:$E,12),SUMIFS('ON Data'!R:R,'ON Data'!$E:$E,12))</f>
        <v>0</v>
      </c>
      <c r="H21" s="407">
        <f xml:space="preserve">
IF($A$4&lt;=12,SUMIFS('ON Data'!AM:AM,'ON Data'!$D:$D,$A$4,'ON Data'!$E:$E,12),SUMIFS('ON Data'!AM:AM,'ON Data'!$E:$E,12))</f>
        <v>0</v>
      </c>
      <c r="I21" s="408">
        <f xml:space="preserve">
IF($A$4&lt;=12,SUMIFS('ON Data'!AO:AO,'ON Data'!$D:$D,$A$4,'ON Data'!$E:$E,12),SUMIFS('ON Data'!AO:AO,'ON Data'!$E:$E,12))</f>
        <v>0</v>
      </c>
      <c r="L21" s="790"/>
    </row>
    <row r="22" spans="1:12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" si="3" xml:space="preserve">
IF(OR(C21="",C21=0),"",C20/C21)</f>
        <v/>
      </c>
      <c r="D22" s="461" t="str">
        <f t="shared" ref="D22:I22" si="4" xml:space="preserve">
IF(OR(D21="",D21=0),"",D20/D21)</f>
        <v/>
      </c>
      <c r="E22" s="461" t="str">
        <f t="shared" si="4"/>
        <v/>
      </c>
      <c r="F22" s="461" t="str">
        <f t="shared" si="4"/>
        <v/>
      </c>
      <c r="G22" s="461" t="str">
        <f t="shared" si="4"/>
        <v/>
      </c>
      <c r="H22" s="461" t="str">
        <f t="shared" si="4"/>
        <v/>
      </c>
      <c r="I22" s="462" t="str">
        <f t="shared" si="4"/>
        <v/>
      </c>
      <c r="L22" s="790"/>
    </row>
    <row r="23" spans="1:12" ht="15" hidden="1" outlineLevel="1" thickBot="1" x14ac:dyDescent="0.35">
      <c r="A23" s="395" t="s">
        <v>69</v>
      </c>
      <c r="B23" s="409">
        <f xml:space="preserve">
IF(B21="","",B20-B21)</f>
        <v>5794315</v>
      </c>
      <c r="C23" s="410">
        <f t="shared" ref="C23" si="5" xml:space="preserve">
IF(C21="","",C20-C21)</f>
        <v>2004952</v>
      </c>
      <c r="D23" s="410">
        <f t="shared" ref="D23:I23" si="6" xml:space="preserve">
IF(D21="","",D20-D21)</f>
        <v>0</v>
      </c>
      <c r="E23" s="410">
        <f t="shared" si="6"/>
        <v>591590</v>
      </c>
      <c r="F23" s="410">
        <f t="shared" si="6"/>
        <v>947156</v>
      </c>
      <c r="G23" s="410">
        <f t="shared" si="6"/>
        <v>619380</v>
      </c>
      <c r="H23" s="410">
        <f t="shared" si="6"/>
        <v>148044</v>
      </c>
      <c r="I23" s="411">
        <f t="shared" si="6"/>
        <v>746524</v>
      </c>
      <c r="L23" s="790"/>
    </row>
    <row r="24" spans="1:12" x14ac:dyDescent="0.3">
      <c r="A24" s="389" t="s">
        <v>237</v>
      </c>
      <c r="B24" s="428" t="s">
        <v>3</v>
      </c>
      <c r="C24" s="796"/>
      <c r="D24" s="791" t="s">
        <v>248</v>
      </c>
      <c r="E24" s="771"/>
      <c r="F24" s="771"/>
      <c r="G24" s="771"/>
      <c r="H24" s="771"/>
      <c r="I24" s="771"/>
      <c r="J24" s="771"/>
      <c r="K24" s="786" t="s">
        <v>249</v>
      </c>
      <c r="L24" s="790"/>
    </row>
    <row r="25" spans="1:12" x14ac:dyDescent="0.3">
      <c r="A25" s="390" t="s">
        <v>94</v>
      </c>
      <c r="B25" s="406">
        <f xml:space="preserve">
SUM(C25:K25)</f>
        <v>7400</v>
      </c>
      <c r="C25" s="797"/>
      <c r="D25" s="792">
        <f xml:space="preserve">
IF($A$4&lt;=12,SUMIFS('ON Data'!O:O,'ON Data'!$D:$D,$A$4,'ON Data'!$E:$E,10),SUMIFS('ON Data'!O:O,'ON Data'!$E:$E,10))</f>
        <v>7400</v>
      </c>
      <c r="E25" s="772"/>
      <c r="F25" s="772"/>
      <c r="G25" s="772"/>
      <c r="H25" s="772"/>
      <c r="I25" s="772"/>
      <c r="J25" s="772"/>
      <c r="K25" s="787">
        <f xml:space="preserve">
IF($A$4&lt;=12,SUMIFS('ON Data'!AW:AW,'ON Data'!$D:$D,$A$4,'ON Data'!$E:$E,10),SUMIFS('ON Data'!AW:AW,'ON Data'!$E:$E,10))</f>
        <v>0</v>
      </c>
      <c r="L25" s="790"/>
    </row>
    <row r="26" spans="1:12" x14ac:dyDescent="0.3">
      <c r="A26" s="396" t="s">
        <v>247</v>
      </c>
      <c r="B26" s="414">
        <f xml:space="preserve">
SUM(C26:K26)</f>
        <v>5000</v>
      </c>
      <c r="C26" s="797"/>
      <c r="D26" s="793">
        <f xml:space="preserve">
IF($A$4&lt;=12,SUMIFS('ON Data'!O:O,'ON Data'!$D:$D,$A$4,'ON Data'!$E:$E,11),SUMIFS('ON Data'!O:O,'ON Data'!$E:$E,11))</f>
        <v>5000</v>
      </c>
      <c r="E26" s="773"/>
      <c r="F26" s="773"/>
      <c r="G26" s="773"/>
      <c r="H26" s="773"/>
      <c r="I26" s="773"/>
      <c r="J26" s="773"/>
      <c r="K26" s="787">
        <f xml:space="preserve">
IF($A$4&lt;=12,SUMIFS('ON Data'!AW:AW,'ON Data'!$D:$D,$A$4,'ON Data'!$E:$E,11),SUMIFS('ON Data'!AW:AW,'ON Data'!$E:$E,11))</f>
        <v>0</v>
      </c>
      <c r="L26" s="790"/>
    </row>
    <row r="27" spans="1:12" x14ac:dyDescent="0.3">
      <c r="A27" s="396" t="s">
        <v>96</v>
      </c>
      <c r="B27" s="429">
        <f xml:space="preserve">
IF(B26=0,0,B25/B26)</f>
        <v>1.48</v>
      </c>
      <c r="C27" s="797"/>
      <c r="D27" s="794">
        <f xml:space="preserve">
IF(D26=0,0,D25/D26)</f>
        <v>1.48</v>
      </c>
      <c r="E27" s="772"/>
      <c r="F27" s="772"/>
      <c r="G27" s="772"/>
      <c r="H27" s="772"/>
      <c r="I27" s="772"/>
      <c r="J27" s="772"/>
      <c r="K27" s="788">
        <f xml:space="preserve">
IF(K26=0,0,K25/K26)</f>
        <v>0</v>
      </c>
      <c r="L27" s="790"/>
    </row>
    <row r="28" spans="1:12" ht="15" thickBot="1" x14ac:dyDescent="0.35">
      <c r="A28" s="396" t="s">
        <v>246</v>
      </c>
      <c r="B28" s="414">
        <f xml:space="preserve">
SUM(C28:K28)</f>
        <v>-2400</v>
      </c>
      <c r="C28" s="798"/>
      <c r="D28" s="795">
        <f xml:space="preserve">
D26-D25</f>
        <v>-2400</v>
      </c>
      <c r="E28" s="774"/>
      <c r="F28" s="774"/>
      <c r="G28" s="774"/>
      <c r="H28" s="774"/>
      <c r="I28" s="774"/>
      <c r="J28" s="774"/>
      <c r="K28" s="789">
        <f xml:space="preserve">
K26-K25</f>
        <v>0</v>
      </c>
      <c r="L28" s="790"/>
    </row>
    <row r="29" spans="1:12" x14ac:dyDescent="0.3">
      <c r="A29" s="397"/>
      <c r="B29" s="397"/>
      <c r="C29" s="398"/>
      <c r="D29" s="398"/>
      <c r="E29" s="398"/>
      <c r="F29" s="398"/>
      <c r="G29" s="398"/>
      <c r="H29" s="397"/>
      <c r="I29" s="397"/>
    </row>
    <row r="30" spans="1:12" x14ac:dyDescent="0.3">
      <c r="A30" s="226" t="s">
        <v>202</v>
      </c>
      <c r="B30" s="254"/>
      <c r="C30" s="254"/>
      <c r="D30" s="254"/>
      <c r="E30" s="254"/>
      <c r="F30" s="254"/>
      <c r="G30" s="254"/>
      <c r="H30" s="277"/>
      <c r="I30" s="277"/>
    </row>
    <row r="31" spans="1:12" x14ac:dyDescent="0.3">
      <c r="A31" s="227" t="s">
        <v>244</v>
      </c>
      <c r="B31" s="254"/>
      <c r="C31" s="254"/>
      <c r="D31" s="254"/>
      <c r="E31" s="254"/>
      <c r="F31" s="254"/>
      <c r="G31" s="254"/>
      <c r="H31" s="277"/>
      <c r="I31" s="277"/>
    </row>
    <row r="32" spans="1:12" ht="14.4" customHeight="1" x14ac:dyDescent="0.3">
      <c r="A32" s="425" t="s">
        <v>241</v>
      </c>
      <c r="B32" s="426"/>
      <c r="C32" s="426"/>
      <c r="D32" s="426"/>
      <c r="E32" s="426"/>
      <c r="F32" s="426"/>
      <c r="G32" s="426"/>
    </row>
    <row r="33" spans="1:1" x14ac:dyDescent="0.3">
      <c r="A33" s="427" t="s">
        <v>279</v>
      </c>
    </row>
    <row r="34" spans="1:1" x14ac:dyDescent="0.3">
      <c r="A34" s="427" t="s">
        <v>280</v>
      </c>
    </row>
    <row r="35" spans="1:1" x14ac:dyDescent="0.3">
      <c r="A35" s="427" t="s">
        <v>281</v>
      </c>
    </row>
    <row r="36" spans="1:1" x14ac:dyDescent="0.3">
      <c r="A36" s="427" t="s">
        <v>250</v>
      </c>
    </row>
  </sheetData>
  <mergeCells count="7">
    <mergeCell ref="B3:B4"/>
    <mergeCell ref="A1:K1"/>
    <mergeCell ref="D27:J27"/>
    <mergeCell ref="D28:J28"/>
    <mergeCell ref="D24:J24"/>
    <mergeCell ref="D25:J25"/>
    <mergeCell ref="D26:J26"/>
  </mergeCells>
  <conditionalFormatting sqref="B22:I22">
    <cfRule type="cellIs" dxfId="24" priority="6" operator="greaterThan">
      <formula>1</formula>
    </cfRule>
  </conditionalFormatting>
  <conditionalFormatting sqref="B23:I23">
    <cfRule type="cellIs" dxfId="23" priority="5" operator="greaterThan">
      <formula>0</formula>
    </cfRule>
  </conditionalFormatting>
  <conditionalFormatting sqref="K27">
    <cfRule type="cellIs" dxfId="22" priority="4" operator="greaterThan">
      <formula>1</formula>
    </cfRule>
  </conditionalFormatting>
  <conditionalFormatting sqref="K28">
    <cfRule type="cellIs" dxfId="21" priority="3" operator="lessThan">
      <formula>0</formula>
    </cfRule>
  </conditionalFormatting>
  <conditionalFormatting sqref="D28">
    <cfRule type="cellIs" dxfId="20" priority="1" operator="lessThan">
      <formula>0</formula>
    </cfRule>
  </conditionalFormatting>
  <conditionalFormatting sqref="D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4060</v>
      </c>
    </row>
    <row r="2" spans="1:49" x14ac:dyDescent="0.3">
      <c r="A2" s="382" t="s">
        <v>307</v>
      </c>
    </row>
    <row r="3" spans="1:49" x14ac:dyDescent="0.3">
      <c r="A3" s="378" t="s">
        <v>214</v>
      </c>
      <c r="B3" s="401">
        <v>2016</v>
      </c>
      <c r="D3" s="379">
        <f>MAX(D5:D1048576)</f>
        <v>4</v>
      </c>
      <c r="F3" s="379">
        <f>SUMIF($E5:$E1048576,"&lt;10",F5:F1048576)</f>
        <v>5879862.5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2016194.5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607224</v>
      </c>
      <c r="Q3" s="379">
        <f t="shared" si="0"/>
        <v>969199</v>
      </c>
      <c r="R3" s="379">
        <f t="shared" si="0"/>
        <v>628982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150681.5</v>
      </c>
      <c r="AN3" s="379">
        <f t="shared" si="0"/>
        <v>0</v>
      </c>
      <c r="AO3" s="379">
        <f t="shared" si="0"/>
        <v>759772</v>
      </c>
      <c r="AP3" s="379">
        <f t="shared" si="0"/>
        <v>0</v>
      </c>
      <c r="AQ3" s="379">
        <f t="shared" si="0"/>
        <v>0</v>
      </c>
      <c r="AR3" s="379">
        <f t="shared" si="0"/>
        <v>603308.5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144501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30</v>
      </c>
      <c r="D5" s="378">
        <v>1</v>
      </c>
      <c r="E5" s="378">
        <v>1</v>
      </c>
      <c r="F5" s="378">
        <v>45</v>
      </c>
      <c r="G5" s="378">
        <v>0</v>
      </c>
      <c r="H5" s="378">
        <v>0</v>
      </c>
      <c r="I5" s="378">
        <v>0</v>
      </c>
      <c r="J5" s="378">
        <v>0</v>
      </c>
      <c r="K5" s="378">
        <v>7</v>
      </c>
      <c r="L5" s="378">
        <v>0</v>
      </c>
      <c r="M5" s="378">
        <v>0</v>
      </c>
      <c r="N5" s="378">
        <v>0</v>
      </c>
      <c r="O5" s="378">
        <v>0</v>
      </c>
      <c r="P5" s="378">
        <v>7</v>
      </c>
      <c r="Q5" s="378">
        <v>7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8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30</v>
      </c>
      <c r="D6" s="378">
        <v>1</v>
      </c>
      <c r="E6" s="378">
        <v>2</v>
      </c>
      <c r="F6" s="378">
        <v>6006.5</v>
      </c>
      <c r="G6" s="378">
        <v>0</v>
      </c>
      <c r="H6" s="378">
        <v>0</v>
      </c>
      <c r="I6" s="378">
        <v>0</v>
      </c>
      <c r="J6" s="378">
        <v>0</v>
      </c>
      <c r="K6" s="378">
        <v>1140</v>
      </c>
      <c r="L6" s="378">
        <v>0</v>
      </c>
      <c r="M6" s="378">
        <v>0</v>
      </c>
      <c r="N6" s="378">
        <v>0</v>
      </c>
      <c r="O6" s="378">
        <v>0</v>
      </c>
      <c r="P6" s="378">
        <v>633</v>
      </c>
      <c r="Q6" s="378">
        <v>1041.5</v>
      </c>
      <c r="R6" s="378">
        <v>541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163.5</v>
      </c>
      <c r="AN6" s="378">
        <v>0</v>
      </c>
      <c r="AO6" s="378">
        <v>1032</v>
      </c>
      <c r="AP6" s="378">
        <v>0</v>
      </c>
      <c r="AQ6" s="378">
        <v>0</v>
      </c>
      <c r="AR6" s="378">
        <v>1135.5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1">
        <v>4</v>
      </c>
      <c r="C7" s="378">
        <v>30</v>
      </c>
      <c r="D7" s="378">
        <v>1</v>
      </c>
      <c r="E7" s="378">
        <v>4</v>
      </c>
      <c r="F7" s="378">
        <v>271</v>
      </c>
      <c r="G7" s="378">
        <v>0</v>
      </c>
      <c r="H7" s="378">
        <v>0</v>
      </c>
      <c r="I7" s="378">
        <v>0</v>
      </c>
      <c r="J7" s="378">
        <v>0</v>
      </c>
      <c r="K7" s="378">
        <v>235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16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20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30</v>
      </c>
      <c r="D8" s="378">
        <v>1</v>
      </c>
      <c r="E8" s="378">
        <v>6</v>
      </c>
      <c r="F8" s="378">
        <v>1427058</v>
      </c>
      <c r="G8" s="378">
        <v>0</v>
      </c>
      <c r="H8" s="378">
        <v>0</v>
      </c>
      <c r="I8" s="378">
        <v>0</v>
      </c>
      <c r="J8" s="378">
        <v>0</v>
      </c>
      <c r="K8" s="378">
        <v>514723</v>
      </c>
      <c r="L8" s="378">
        <v>0</v>
      </c>
      <c r="M8" s="378">
        <v>0</v>
      </c>
      <c r="N8" s="378">
        <v>0</v>
      </c>
      <c r="O8" s="378">
        <v>0</v>
      </c>
      <c r="P8" s="378">
        <v>144624</v>
      </c>
      <c r="Q8" s="378">
        <v>233968</v>
      </c>
      <c r="R8" s="378">
        <v>148468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22754</v>
      </c>
      <c r="AN8" s="378">
        <v>0</v>
      </c>
      <c r="AO8" s="378">
        <v>177182</v>
      </c>
      <c r="AP8" s="378">
        <v>0</v>
      </c>
      <c r="AQ8" s="378">
        <v>0</v>
      </c>
      <c r="AR8" s="378">
        <v>149631</v>
      </c>
      <c r="AS8" s="378">
        <v>0</v>
      </c>
      <c r="AT8" s="378">
        <v>0</v>
      </c>
      <c r="AU8" s="378">
        <v>0</v>
      </c>
      <c r="AV8" s="378">
        <v>0</v>
      </c>
      <c r="AW8" s="378">
        <v>35708</v>
      </c>
    </row>
    <row r="9" spans="1:49" x14ac:dyDescent="0.3">
      <c r="A9" s="378" t="s">
        <v>220</v>
      </c>
      <c r="B9" s="401">
        <v>6</v>
      </c>
      <c r="C9" s="378">
        <v>30</v>
      </c>
      <c r="D9" s="378">
        <v>1</v>
      </c>
      <c r="E9" s="378">
        <v>9</v>
      </c>
      <c r="F9" s="378">
        <v>18815</v>
      </c>
      <c r="G9" s="378">
        <v>0</v>
      </c>
      <c r="H9" s="378">
        <v>0</v>
      </c>
      <c r="I9" s="378">
        <v>0</v>
      </c>
      <c r="J9" s="378">
        <v>0</v>
      </c>
      <c r="K9" s="378">
        <v>5711</v>
      </c>
      <c r="L9" s="378">
        <v>0</v>
      </c>
      <c r="M9" s="378">
        <v>0</v>
      </c>
      <c r="N9" s="378">
        <v>0</v>
      </c>
      <c r="O9" s="378">
        <v>0</v>
      </c>
      <c r="P9" s="378">
        <v>1500</v>
      </c>
      <c r="Q9" s="378">
        <v>7016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1500</v>
      </c>
      <c r="AN9" s="378">
        <v>0</v>
      </c>
      <c r="AO9" s="378">
        <v>0</v>
      </c>
      <c r="AP9" s="378">
        <v>0</v>
      </c>
      <c r="AQ9" s="378">
        <v>0</v>
      </c>
      <c r="AR9" s="378">
        <v>3088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30</v>
      </c>
      <c r="D10" s="378">
        <v>1</v>
      </c>
      <c r="E10" s="378">
        <v>11</v>
      </c>
      <c r="F10" s="378">
        <v>2585.8778625954201</v>
      </c>
      <c r="G10" s="378">
        <v>0</v>
      </c>
      <c r="H10" s="378">
        <v>0</v>
      </c>
      <c r="I10" s="378">
        <v>0</v>
      </c>
      <c r="J10" s="378">
        <v>1335.8778625954199</v>
      </c>
      <c r="K10" s="378">
        <v>0</v>
      </c>
      <c r="L10" s="378">
        <v>0</v>
      </c>
      <c r="M10" s="378">
        <v>0</v>
      </c>
      <c r="N10" s="378">
        <v>0</v>
      </c>
      <c r="O10" s="378">
        <v>1250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30</v>
      </c>
      <c r="D11" s="378">
        <v>2</v>
      </c>
      <c r="E11" s="378">
        <v>1</v>
      </c>
      <c r="F11" s="378">
        <v>45.5</v>
      </c>
      <c r="G11" s="378">
        <v>0</v>
      </c>
      <c r="H11" s="378">
        <v>0</v>
      </c>
      <c r="I11" s="378">
        <v>0</v>
      </c>
      <c r="J11" s="378">
        <v>0</v>
      </c>
      <c r="K11" s="378">
        <v>7</v>
      </c>
      <c r="L11" s="378">
        <v>0</v>
      </c>
      <c r="M11" s="378">
        <v>0</v>
      </c>
      <c r="N11" s="378">
        <v>0</v>
      </c>
      <c r="O11" s="378">
        <v>0</v>
      </c>
      <c r="P11" s="378">
        <v>7.5</v>
      </c>
      <c r="Q11" s="378">
        <v>7</v>
      </c>
      <c r="R11" s="378">
        <v>4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</v>
      </c>
      <c r="AN11" s="378">
        <v>0</v>
      </c>
      <c r="AO11" s="378">
        <v>8</v>
      </c>
      <c r="AP11" s="378">
        <v>0</v>
      </c>
      <c r="AQ11" s="378">
        <v>0</v>
      </c>
      <c r="AR11" s="378">
        <v>8</v>
      </c>
      <c r="AS11" s="378">
        <v>0</v>
      </c>
      <c r="AT11" s="378">
        <v>0</v>
      </c>
      <c r="AU11" s="378">
        <v>0</v>
      </c>
      <c r="AV11" s="378">
        <v>0</v>
      </c>
      <c r="AW11" s="378">
        <v>2</v>
      </c>
    </row>
    <row r="12" spans="1:49" x14ac:dyDescent="0.3">
      <c r="A12" s="378" t="s">
        <v>223</v>
      </c>
      <c r="B12" s="401">
        <v>9</v>
      </c>
      <c r="C12" s="378">
        <v>30</v>
      </c>
      <c r="D12" s="378">
        <v>2</v>
      </c>
      <c r="E12" s="378">
        <v>2</v>
      </c>
      <c r="F12" s="378">
        <v>6384</v>
      </c>
      <c r="G12" s="378">
        <v>0</v>
      </c>
      <c r="H12" s="378">
        <v>0</v>
      </c>
      <c r="I12" s="378">
        <v>0</v>
      </c>
      <c r="J12" s="378">
        <v>0</v>
      </c>
      <c r="K12" s="378">
        <v>1144</v>
      </c>
      <c r="L12" s="378">
        <v>0</v>
      </c>
      <c r="M12" s="378">
        <v>0</v>
      </c>
      <c r="N12" s="378">
        <v>0</v>
      </c>
      <c r="O12" s="378">
        <v>0</v>
      </c>
      <c r="P12" s="378">
        <v>702</v>
      </c>
      <c r="Q12" s="378">
        <v>1084</v>
      </c>
      <c r="R12" s="378">
        <v>612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276</v>
      </c>
      <c r="AN12" s="378">
        <v>0</v>
      </c>
      <c r="AO12" s="378">
        <v>1224</v>
      </c>
      <c r="AP12" s="378">
        <v>0</v>
      </c>
      <c r="AQ12" s="378">
        <v>0</v>
      </c>
      <c r="AR12" s="378">
        <v>1038</v>
      </c>
      <c r="AS12" s="378">
        <v>0</v>
      </c>
      <c r="AT12" s="378">
        <v>0</v>
      </c>
      <c r="AU12" s="378">
        <v>0</v>
      </c>
      <c r="AV12" s="378">
        <v>0</v>
      </c>
      <c r="AW12" s="378">
        <v>304</v>
      </c>
    </row>
    <row r="13" spans="1:49" x14ac:dyDescent="0.3">
      <c r="A13" s="378" t="s">
        <v>224</v>
      </c>
      <c r="B13" s="401">
        <v>10</v>
      </c>
      <c r="C13" s="378">
        <v>30</v>
      </c>
      <c r="D13" s="378">
        <v>2</v>
      </c>
      <c r="E13" s="378">
        <v>4</v>
      </c>
      <c r="F13" s="378">
        <v>288</v>
      </c>
      <c r="G13" s="378">
        <v>0</v>
      </c>
      <c r="H13" s="378">
        <v>0</v>
      </c>
      <c r="I13" s="378">
        <v>0</v>
      </c>
      <c r="J13" s="378">
        <v>0</v>
      </c>
      <c r="K13" s="378">
        <v>216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12</v>
      </c>
      <c r="R13" s="378">
        <v>20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20</v>
      </c>
      <c r="AP13" s="378">
        <v>0</v>
      </c>
      <c r="AQ13" s="378">
        <v>0</v>
      </c>
      <c r="AR13" s="378">
        <v>20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1">
        <v>11</v>
      </c>
      <c r="C14" s="378">
        <v>30</v>
      </c>
      <c r="D14" s="378">
        <v>2</v>
      </c>
      <c r="E14" s="378">
        <v>6</v>
      </c>
      <c r="F14" s="378">
        <v>1393013</v>
      </c>
      <c r="G14" s="378">
        <v>0</v>
      </c>
      <c r="H14" s="378">
        <v>0</v>
      </c>
      <c r="I14" s="378">
        <v>0</v>
      </c>
      <c r="J14" s="378">
        <v>0</v>
      </c>
      <c r="K14" s="378">
        <v>488301</v>
      </c>
      <c r="L14" s="378">
        <v>0</v>
      </c>
      <c r="M14" s="378">
        <v>0</v>
      </c>
      <c r="N14" s="378">
        <v>0</v>
      </c>
      <c r="O14" s="378">
        <v>0</v>
      </c>
      <c r="P14" s="378">
        <v>139035</v>
      </c>
      <c r="Q14" s="378">
        <v>222067</v>
      </c>
      <c r="R14" s="378">
        <v>151701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38114</v>
      </c>
      <c r="AN14" s="378">
        <v>0</v>
      </c>
      <c r="AO14" s="378">
        <v>185399</v>
      </c>
      <c r="AP14" s="378">
        <v>0</v>
      </c>
      <c r="AQ14" s="378">
        <v>0</v>
      </c>
      <c r="AR14" s="378">
        <v>132636</v>
      </c>
      <c r="AS14" s="378">
        <v>0</v>
      </c>
      <c r="AT14" s="378">
        <v>0</v>
      </c>
      <c r="AU14" s="378">
        <v>0</v>
      </c>
      <c r="AV14" s="378">
        <v>0</v>
      </c>
      <c r="AW14" s="378">
        <v>35760</v>
      </c>
    </row>
    <row r="15" spans="1:49" x14ac:dyDescent="0.3">
      <c r="A15" s="378" t="s">
        <v>226</v>
      </c>
      <c r="B15" s="401">
        <v>12</v>
      </c>
      <c r="C15" s="378">
        <v>30</v>
      </c>
      <c r="D15" s="378">
        <v>2</v>
      </c>
      <c r="E15" s="378">
        <v>9</v>
      </c>
      <c r="F15" s="378">
        <v>13632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3224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8364</v>
      </c>
      <c r="AP15" s="378">
        <v>0</v>
      </c>
      <c r="AQ15" s="378">
        <v>0</v>
      </c>
      <c r="AR15" s="378">
        <v>2044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3400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30</v>
      </c>
      <c r="D17" s="378">
        <v>2</v>
      </c>
      <c r="E17" s="378">
        <v>11</v>
      </c>
      <c r="F17" s="378">
        <v>2585.8778625954201</v>
      </c>
      <c r="G17" s="378">
        <v>0</v>
      </c>
      <c r="H17" s="378">
        <v>0</v>
      </c>
      <c r="I17" s="378">
        <v>0</v>
      </c>
      <c r="J17" s="378">
        <v>1335.8778625954199</v>
      </c>
      <c r="K17" s="378">
        <v>0</v>
      </c>
      <c r="L17" s="378">
        <v>0</v>
      </c>
      <c r="M17" s="378">
        <v>0</v>
      </c>
      <c r="N17" s="378">
        <v>0</v>
      </c>
      <c r="O17" s="378">
        <v>1250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30</v>
      </c>
      <c r="D18" s="378">
        <v>3</v>
      </c>
      <c r="E18" s="378">
        <v>1</v>
      </c>
      <c r="F18" s="378">
        <v>45.5</v>
      </c>
      <c r="G18" s="378">
        <v>0</v>
      </c>
      <c r="H18" s="378">
        <v>0</v>
      </c>
      <c r="I18" s="378">
        <v>0</v>
      </c>
      <c r="J18" s="378">
        <v>0</v>
      </c>
      <c r="K18" s="378">
        <v>7</v>
      </c>
      <c r="L18" s="378">
        <v>0</v>
      </c>
      <c r="M18" s="378">
        <v>0</v>
      </c>
      <c r="N18" s="378">
        <v>0</v>
      </c>
      <c r="O18" s="378">
        <v>0</v>
      </c>
      <c r="P18" s="378">
        <v>7.5</v>
      </c>
      <c r="Q18" s="378">
        <v>7</v>
      </c>
      <c r="R18" s="378">
        <v>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2</v>
      </c>
      <c r="AN18" s="378">
        <v>0</v>
      </c>
      <c r="AO18" s="378">
        <v>8</v>
      </c>
      <c r="AP18" s="378">
        <v>0</v>
      </c>
      <c r="AQ18" s="378">
        <v>0</v>
      </c>
      <c r="AR18" s="378">
        <v>8</v>
      </c>
      <c r="AS18" s="378">
        <v>0</v>
      </c>
      <c r="AT18" s="378">
        <v>0</v>
      </c>
      <c r="AU18" s="378">
        <v>0</v>
      </c>
      <c r="AV18" s="378">
        <v>0</v>
      </c>
      <c r="AW18" s="378">
        <v>2</v>
      </c>
    </row>
    <row r="19" spans="3:49" x14ac:dyDescent="0.3">
      <c r="C19" s="378">
        <v>30</v>
      </c>
      <c r="D19" s="378">
        <v>3</v>
      </c>
      <c r="E19" s="378">
        <v>2</v>
      </c>
      <c r="F19" s="378">
        <v>6800</v>
      </c>
      <c r="G19" s="378">
        <v>0</v>
      </c>
      <c r="H19" s="378">
        <v>0</v>
      </c>
      <c r="I19" s="378">
        <v>0</v>
      </c>
      <c r="J19" s="378">
        <v>0</v>
      </c>
      <c r="K19" s="378">
        <v>1212</v>
      </c>
      <c r="L19" s="378">
        <v>0</v>
      </c>
      <c r="M19" s="378">
        <v>0</v>
      </c>
      <c r="N19" s="378">
        <v>0</v>
      </c>
      <c r="O19" s="378">
        <v>0</v>
      </c>
      <c r="P19" s="378">
        <v>732</v>
      </c>
      <c r="Q19" s="378">
        <v>1100</v>
      </c>
      <c r="R19" s="378">
        <v>640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324</v>
      </c>
      <c r="AN19" s="378">
        <v>0</v>
      </c>
      <c r="AO19" s="378">
        <v>1200</v>
      </c>
      <c r="AP19" s="378">
        <v>0</v>
      </c>
      <c r="AQ19" s="378">
        <v>0</v>
      </c>
      <c r="AR19" s="378">
        <v>1256</v>
      </c>
      <c r="AS19" s="378">
        <v>0</v>
      </c>
      <c r="AT19" s="378">
        <v>0</v>
      </c>
      <c r="AU19" s="378">
        <v>0</v>
      </c>
      <c r="AV19" s="378">
        <v>0</v>
      </c>
      <c r="AW19" s="378">
        <v>336</v>
      </c>
    </row>
    <row r="20" spans="3:49" x14ac:dyDescent="0.3">
      <c r="C20" s="378">
        <v>30</v>
      </c>
      <c r="D20" s="378">
        <v>3</v>
      </c>
      <c r="E20" s="378">
        <v>4</v>
      </c>
      <c r="F20" s="378">
        <v>688</v>
      </c>
      <c r="G20" s="378">
        <v>0</v>
      </c>
      <c r="H20" s="378">
        <v>0</v>
      </c>
      <c r="I20" s="378">
        <v>0</v>
      </c>
      <c r="J20" s="378">
        <v>0</v>
      </c>
      <c r="K20" s="378">
        <v>225</v>
      </c>
      <c r="L20" s="378">
        <v>0</v>
      </c>
      <c r="M20" s="378">
        <v>0</v>
      </c>
      <c r="N20" s="378">
        <v>0</v>
      </c>
      <c r="O20" s="378">
        <v>0</v>
      </c>
      <c r="P20" s="378">
        <v>95</v>
      </c>
      <c r="Q20" s="378">
        <v>92</v>
      </c>
      <c r="R20" s="378">
        <v>45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40</v>
      </c>
      <c r="AN20" s="378">
        <v>0</v>
      </c>
      <c r="AO20" s="378">
        <v>120</v>
      </c>
      <c r="AP20" s="378">
        <v>0</v>
      </c>
      <c r="AQ20" s="378">
        <v>0</v>
      </c>
      <c r="AR20" s="378">
        <v>71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30</v>
      </c>
      <c r="D21" s="378">
        <v>3</v>
      </c>
      <c r="E21" s="378">
        <v>6</v>
      </c>
      <c r="F21" s="378">
        <v>1560237</v>
      </c>
      <c r="G21" s="378">
        <v>0</v>
      </c>
      <c r="H21" s="378">
        <v>0</v>
      </c>
      <c r="I21" s="378">
        <v>0</v>
      </c>
      <c r="J21" s="378">
        <v>0</v>
      </c>
      <c r="K21" s="378">
        <v>498522</v>
      </c>
      <c r="L21" s="378">
        <v>0</v>
      </c>
      <c r="M21" s="378">
        <v>0</v>
      </c>
      <c r="N21" s="378">
        <v>0</v>
      </c>
      <c r="O21" s="378">
        <v>0</v>
      </c>
      <c r="P21" s="378">
        <v>175146</v>
      </c>
      <c r="Q21" s="378">
        <v>260574</v>
      </c>
      <c r="R21" s="378">
        <v>172906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46056</v>
      </c>
      <c r="AN21" s="378">
        <v>0</v>
      </c>
      <c r="AO21" s="378">
        <v>206206</v>
      </c>
      <c r="AP21" s="378">
        <v>0</v>
      </c>
      <c r="AQ21" s="378">
        <v>0</v>
      </c>
      <c r="AR21" s="378">
        <v>164848</v>
      </c>
      <c r="AS21" s="378">
        <v>0</v>
      </c>
      <c r="AT21" s="378">
        <v>0</v>
      </c>
      <c r="AU21" s="378">
        <v>0</v>
      </c>
      <c r="AV21" s="378">
        <v>0</v>
      </c>
      <c r="AW21" s="378">
        <v>35979</v>
      </c>
    </row>
    <row r="22" spans="3:49" x14ac:dyDescent="0.3">
      <c r="C22" s="378">
        <v>30</v>
      </c>
      <c r="D22" s="378">
        <v>3</v>
      </c>
      <c r="E22" s="378">
        <v>9</v>
      </c>
      <c r="F22" s="378">
        <v>25588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7500</v>
      </c>
      <c r="Q22" s="378">
        <v>11000</v>
      </c>
      <c r="R22" s="378">
        <v>7088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30</v>
      </c>
      <c r="D23" s="378">
        <v>3</v>
      </c>
      <c r="E23" s="378">
        <v>10</v>
      </c>
      <c r="F23" s="378">
        <v>3620</v>
      </c>
      <c r="G23" s="378">
        <v>0</v>
      </c>
      <c r="H23" s="378">
        <v>0</v>
      </c>
      <c r="I23" s="378">
        <v>0</v>
      </c>
      <c r="J23" s="378">
        <v>220</v>
      </c>
      <c r="K23" s="378">
        <v>0</v>
      </c>
      <c r="L23" s="378">
        <v>0</v>
      </c>
      <c r="M23" s="378">
        <v>0</v>
      </c>
      <c r="N23" s="378">
        <v>0</v>
      </c>
      <c r="O23" s="378">
        <v>3400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30</v>
      </c>
      <c r="D24" s="378">
        <v>3</v>
      </c>
      <c r="E24" s="378">
        <v>11</v>
      </c>
      <c r="F24" s="378">
        <v>2585.8778625954201</v>
      </c>
      <c r="G24" s="378">
        <v>0</v>
      </c>
      <c r="H24" s="378">
        <v>0</v>
      </c>
      <c r="I24" s="378">
        <v>0</v>
      </c>
      <c r="J24" s="378">
        <v>1335.8778625954199</v>
      </c>
      <c r="K24" s="378">
        <v>0</v>
      </c>
      <c r="L24" s="378">
        <v>0</v>
      </c>
      <c r="M24" s="378">
        <v>0</v>
      </c>
      <c r="N24" s="378">
        <v>0</v>
      </c>
      <c r="O24" s="378">
        <v>1250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30</v>
      </c>
      <c r="D25" s="378">
        <v>4</v>
      </c>
      <c r="E25" s="378">
        <v>1</v>
      </c>
      <c r="F25" s="378">
        <v>45.5</v>
      </c>
      <c r="G25" s="378">
        <v>0</v>
      </c>
      <c r="H25" s="378">
        <v>0</v>
      </c>
      <c r="I25" s="378">
        <v>0</v>
      </c>
      <c r="J25" s="378">
        <v>0</v>
      </c>
      <c r="K25" s="378">
        <v>7</v>
      </c>
      <c r="L25" s="378">
        <v>0</v>
      </c>
      <c r="M25" s="378">
        <v>0</v>
      </c>
      <c r="N25" s="378">
        <v>0</v>
      </c>
      <c r="O25" s="378">
        <v>0</v>
      </c>
      <c r="P25" s="378">
        <v>10.5</v>
      </c>
      <c r="Q25" s="378">
        <v>4</v>
      </c>
      <c r="R25" s="378">
        <v>4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2</v>
      </c>
      <c r="AN25" s="378">
        <v>0</v>
      </c>
      <c r="AO25" s="378">
        <v>8</v>
      </c>
      <c r="AP25" s="378">
        <v>0</v>
      </c>
      <c r="AQ25" s="378">
        <v>0</v>
      </c>
      <c r="AR25" s="378">
        <v>8</v>
      </c>
      <c r="AS25" s="378">
        <v>0</v>
      </c>
      <c r="AT25" s="378">
        <v>0</v>
      </c>
      <c r="AU25" s="378">
        <v>0</v>
      </c>
      <c r="AV25" s="378">
        <v>0</v>
      </c>
      <c r="AW25" s="378">
        <v>2</v>
      </c>
    </row>
    <row r="26" spans="3:49" x14ac:dyDescent="0.3">
      <c r="C26" s="378">
        <v>30</v>
      </c>
      <c r="D26" s="378">
        <v>4</v>
      </c>
      <c r="E26" s="378">
        <v>2</v>
      </c>
      <c r="F26" s="378">
        <v>6602</v>
      </c>
      <c r="G26" s="378">
        <v>0</v>
      </c>
      <c r="H26" s="378">
        <v>0</v>
      </c>
      <c r="I26" s="378">
        <v>0</v>
      </c>
      <c r="J26" s="378">
        <v>0</v>
      </c>
      <c r="K26" s="378">
        <v>1092</v>
      </c>
      <c r="L26" s="378">
        <v>0</v>
      </c>
      <c r="M26" s="378">
        <v>0</v>
      </c>
      <c r="N26" s="378">
        <v>0</v>
      </c>
      <c r="O26" s="378">
        <v>0</v>
      </c>
      <c r="P26" s="378">
        <v>1195.5</v>
      </c>
      <c r="Q26" s="378">
        <v>664.5</v>
      </c>
      <c r="R26" s="378">
        <v>640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306</v>
      </c>
      <c r="AN26" s="378">
        <v>0</v>
      </c>
      <c r="AO26" s="378">
        <v>1236</v>
      </c>
      <c r="AP26" s="378">
        <v>0</v>
      </c>
      <c r="AQ26" s="378">
        <v>0</v>
      </c>
      <c r="AR26" s="378">
        <v>1152</v>
      </c>
      <c r="AS26" s="378">
        <v>0</v>
      </c>
      <c r="AT26" s="378">
        <v>0</v>
      </c>
      <c r="AU26" s="378">
        <v>0</v>
      </c>
      <c r="AV26" s="378">
        <v>0</v>
      </c>
      <c r="AW26" s="378">
        <v>316</v>
      </c>
    </row>
    <row r="27" spans="3:49" x14ac:dyDescent="0.3">
      <c r="C27" s="378">
        <v>30</v>
      </c>
      <c r="D27" s="378">
        <v>4</v>
      </c>
      <c r="E27" s="378">
        <v>4</v>
      </c>
      <c r="F27" s="378">
        <v>291.5</v>
      </c>
      <c r="G27" s="378">
        <v>0</v>
      </c>
      <c r="H27" s="378">
        <v>0</v>
      </c>
      <c r="I27" s="378">
        <v>0</v>
      </c>
      <c r="J27" s="378">
        <v>0</v>
      </c>
      <c r="K27" s="378">
        <v>239.5</v>
      </c>
      <c r="L27" s="378">
        <v>0</v>
      </c>
      <c r="M27" s="378">
        <v>0</v>
      </c>
      <c r="N27" s="378">
        <v>0</v>
      </c>
      <c r="O27" s="378">
        <v>0</v>
      </c>
      <c r="P27" s="378">
        <v>20</v>
      </c>
      <c r="Q27" s="378">
        <v>-8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20</v>
      </c>
      <c r="AN27" s="378">
        <v>0</v>
      </c>
      <c r="AO27" s="378">
        <v>0</v>
      </c>
      <c r="AP27" s="378">
        <v>0</v>
      </c>
      <c r="AQ27" s="378">
        <v>0</v>
      </c>
      <c r="AR27" s="378">
        <v>20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30</v>
      </c>
      <c r="D28" s="378">
        <v>4</v>
      </c>
      <c r="E28" s="378">
        <v>6</v>
      </c>
      <c r="F28" s="378">
        <v>1414007</v>
      </c>
      <c r="G28" s="378">
        <v>0</v>
      </c>
      <c r="H28" s="378">
        <v>0</v>
      </c>
      <c r="I28" s="378">
        <v>0</v>
      </c>
      <c r="J28" s="378">
        <v>0</v>
      </c>
      <c r="K28" s="378">
        <v>503406</v>
      </c>
      <c r="L28" s="378">
        <v>0</v>
      </c>
      <c r="M28" s="378">
        <v>0</v>
      </c>
      <c r="N28" s="378">
        <v>0</v>
      </c>
      <c r="O28" s="378">
        <v>0</v>
      </c>
      <c r="P28" s="378">
        <v>132785</v>
      </c>
      <c r="Q28" s="378">
        <v>230547</v>
      </c>
      <c r="R28" s="378">
        <v>146305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41120</v>
      </c>
      <c r="AN28" s="378">
        <v>0</v>
      </c>
      <c r="AO28" s="378">
        <v>177737</v>
      </c>
      <c r="AP28" s="378">
        <v>0</v>
      </c>
      <c r="AQ28" s="378">
        <v>0</v>
      </c>
      <c r="AR28" s="378">
        <v>146337</v>
      </c>
      <c r="AS28" s="378">
        <v>0</v>
      </c>
      <c r="AT28" s="378">
        <v>0</v>
      </c>
      <c r="AU28" s="378">
        <v>0</v>
      </c>
      <c r="AV28" s="378">
        <v>0</v>
      </c>
      <c r="AW28" s="378">
        <v>35770</v>
      </c>
    </row>
    <row r="29" spans="3:49" x14ac:dyDescent="0.3">
      <c r="C29" s="378">
        <v>30</v>
      </c>
      <c r="D29" s="378">
        <v>4</v>
      </c>
      <c r="E29" s="378">
        <v>10</v>
      </c>
      <c r="F29" s="378">
        <v>3900</v>
      </c>
      <c r="G29" s="378">
        <v>0</v>
      </c>
      <c r="H29" s="378">
        <v>0</v>
      </c>
      <c r="I29" s="378">
        <v>0</v>
      </c>
      <c r="J29" s="378">
        <v>3300</v>
      </c>
      <c r="K29" s="378">
        <v>0</v>
      </c>
      <c r="L29" s="378">
        <v>0</v>
      </c>
      <c r="M29" s="378">
        <v>0</v>
      </c>
      <c r="N29" s="378">
        <v>0</v>
      </c>
      <c r="O29" s="378">
        <v>600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30</v>
      </c>
      <c r="D30" s="378">
        <v>4</v>
      </c>
      <c r="E30" s="378">
        <v>11</v>
      </c>
      <c r="F30" s="378">
        <v>2585.8778625954201</v>
      </c>
      <c r="G30" s="378">
        <v>0</v>
      </c>
      <c r="H30" s="378">
        <v>0</v>
      </c>
      <c r="I30" s="378">
        <v>0</v>
      </c>
      <c r="J30" s="378">
        <v>1335.8778625954199</v>
      </c>
      <c r="K30" s="378">
        <v>0</v>
      </c>
      <c r="L30" s="378">
        <v>0</v>
      </c>
      <c r="M30" s="378">
        <v>0</v>
      </c>
      <c r="N30" s="378">
        <v>0</v>
      </c>
      <c r="O30" s="378">
        <v>1250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4063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87073</v>
      </c>
      <c r="C3" s="351">
        <f t="shared" ref="C3:R3" si="0">SUBTOTAL(9,C6:C1048576)</f>
        <v>3</v>
      </c>
      <c r="D3" s="351">
        <f>SUBTOTAL(9,D6:D1048576)/2</f>
        <v>63263.33</v>
      </c>
      <c r="E3" s="351">
        <f t="shared" si="0"/>
        <v>2.2308959826119854</v>
      </c>
      <c r="F3" s="351">
        <f>SUBTOTAL(9,F6:F1048576)/2</f>
        <v>77883.970000000016</v>
      </c>
      <c r="G3" s="352">
        <f>IF(B3&lt;&gt;0,F3/B3,"")</f>
        <v>0.89446751576263617</v>
      </c>
      <c r="H3" s="353">
        <f t="shared" si="0"/>
        <v>17028.11</v>
      </c>
      <c r="I3" s="351">
        <f t="shared" si="0"/>
        <v>2</v>
      </c>
      <c r="J3" s="351">
        <f t="shared" si="0"/>
        <v>7794.7999999999993</v>
      </c>
      <c r="K3" s="351">
        <f t="shared" si="0"/>
        <v>1.1707812208808073</v>
      </c>
      <c r="L3" s="351">
        <f t="shared" si="0"/>
        <v>32765.409999999993</v>
      </c>
      <c r="M3" s="354">
        <f>IF(H3&lt;&gt;0,L3/H3,"")</f>
        <v>1.9241953452262166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272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4061</v>
      </c>
      <c r="B6" s="803">
        <v>30279</v>
      </c>
      <c r="C6" s="731">
        <v>1</v>
      </c>
      <c r="D6" s="803">
        <v>25322</v>
      </c>
      <c r="E6" s="731">
        <v>0.83628917731761288</v>
      </c>
      <c r="F6" s="803">
        <v>26912.650000000005</v>
      </c>
      <c r="G6" s="736">
        <v>0.88882228607285596</v>
      </c>
      <c r="H6" s="803">
        <v>2830</v>
      </c>
      <c r="I6" s="731">
        <v>1</v>
      </c>
      <c r="J6" s="803">
        <v>2197.6799999999998</v>
      </c>
      <c r="K6" s="731">
        <v>0.77656537102473489</v>
      </c>
      <c r="L6" s="803">
        <v>1692.6</v>
      </c>
      <c r="M6" s="736">
        <v>0.59809187279151943</v>
      </c>
      <c r="N6" s="803"/>
      <c r="O6" s="731"/>
      <c r="P6" s="803"/>
      <c r="Q6" s="731"/>
      <c r="R6" s="803"/>
      <c r="S6" s="235"/>
    </row>
    <row r="7" spans="1:19" ht="14.4" customHeight="1" thickBot="1" x14ac:dyDescent="0.35">
      <c r="A7" s="805" t="s">
        <v>4062</v>
      </c>
      <c r="B7" s="804">
        <v>56794</v>
      </c>
      <c r="C7" s="746">
        <v>1</v>
      </c>
      <c r="D7" s="804">
        <v>37941.33</v>
      </c>
      <c r="E7" s="746">
        <v>0.6680517308166356</v>
      </c>
      <c r="F7" s="804">
        <v>50971.320000000007</v>
      </c>
      <c r="G7" s="751">
        <v>0.89747719829559469</v>
      </c>
      <c r="H7" s="804">
        <v>14198.11</v>
      </c>
      <c r="I7" s="746">
        <v>1</v>
      </c>
      <c r="J7" s="804">
        <v>5597.12</v>
      </c>
      <c r="K7" s="746">
        <v>0.39421584985607239</v>
      </c>
      <c r="L7" s="804">
        <v>31072.809999999994</v>
      </c>
      <c r="M7" s="751">
        <v>2.1885173449142168</v>
      </c>
      <c r="N7" s="804"/>
      <c r="O7" s="746"/>
      <c r="P7" s="804"/>
      <c r="Q7" s="746"/>
      <c r="R7" s="804"/>
      <c r="S7" s="752"/>
    </row>
    <row r="8" spans="1:19" ht="14.4" customHeight="1" thickBot="1" x14ac:dyDescent="0.35"/>
    <row r="9" spans="1:19" ht="14.4" customHeight="1" thickBot="1" x14ac:dyDescent="0.35">
      <c r="A9" s="808" t="s">
        <v>518</v>
      </c>
      <c r="B9" s="806">
        <v>87073</v>
      </c>
      <c r="C9" s="807">
        <v>1</v>
      </c>
      <c r="D9" s="806">
        <v>63263.33</v>
      </c>
      <c r="E9" s="807">
        <v>0.72655507447773704</v>
      </c>
      <c r="F9" s="806">
        <v>77883.970000000016</v>
      </c>
      <c r="G9" s="445">
        <v>0.89446751576263617</v>
      </c>
      <c r="H9" s="806"/>
      <c r="I9" s="807"/>
      <c r="J9" s="806"/>
      <c r="K9" s="807"/>
      <c r="L9" s="806"/>
      <c r="M9" s="445"/>
      <c r="N9" s="806"/>
      <c r="O9" s="807"/>
      <c r="P9" s="806"/>
      <c r="Q9" s="807"/>
      <c r="R9" s="806"/>
      <c r="S9" s="446"/>
    </row>
    <row r="10" spans="1:19" ht="14.4" customHeight="1" x14ac:dyDescent="0.3">
      <c r="A10" s="710" t="s">
        <v>2875</v>
      </c>
    </row>
    <row r="11" spans="1:19" ht="14.4" customHeight="1" x14ac:dyDescent="0.3">
      <c r="A11" s="711" t="s">
        <v>2876</v>
      </c>
    </row>
    <row r="12" spans="1:19" ht="14.4" customHeight="1" x14ac:dyDescent="0.3">
      <c r="A12" s="710" t="s">
        <v>4064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4066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1075</v>
      </c>
      <c r="C3" s="458">
        <f t="shared" si="0"/>
        <v>785</v>
      </c>
      <c r="D3" s="458">
        <f t="shared" si="0"/>
        <v>808</v>
      </c>
      <c r="E3" s="353">
        <f t="shared" si="0"/>
        <v>87073</v>
      </c>
      <c r="F3" s="351">
        <f t="shared" si="0"/>
        <v>63263.33</v>
      </c>
      <c r="G3" s="459">
        <f t="shared" si="0"/>
        <v>77883.970000000016</v>
      </c>
    </row>
    <row r="4" spans="1:7" ht="14.4" customHeight="1" x14ac:dyDescent="0.3">
      <c r="A4" s="542" t="s">
        <v>167</v>
      </c>
      <c r="B4" s="543" t="s">
        <v>269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99"/>
      <c r="B5" s="800">
        <v>2014</v>
      </c>
      <c r="C5" s="801">
        <v>2015</v>
      </c>
      <c r="D5" s="801">
        <v>2016</v>
      </c>
      <c r="E5" s="800">
        <v>2014</v>
      </c>
      <c r="F5" s="801">
        <v>2015</v>
      </c>
      <c r="G5" s="801">
        <v>2016</v>
      </c>
    </row>
    <row r="6" spans="1:7" ht="14.4" customHeight="1" x14ac:dyDescent="0.3">
      <c r="A6" s="762" t="s">
        <v>4065</v>
      </c>
      <c r="B6" s="229">
        <v>66</v>
      </c>
      <c r="C6" s="229">
        <v>122</v>
      </c>
      <c r="D6" s="229">
        <v>5</v>
      </c>
      <c r="E6" s="803">
        <v>3903</v>
      </c>
      <c r="F6" s="803">
        <v>3826.33</v>
      </c>
      <c r="G6" s="809">
        <v>270</v>
      </c>
    </row>
    <row r="7" spans="1:7" ht="14.4" customHeight="1" x14ac:dyDescent="0.3">
      <c r="A7" s="763" t="s">
        <v>2878</v>
      </c>
      <c r="B7" s="755">
        <v>617</v>
      </c>
      <c r="C7" s="755">
        <v>383</v>
      </c>
      <c r="D7" s="755">
        <v>379</v>
      </c>
      <c r="E7" s="810">
        <v>48161</v>
      </c>
      <c r="F7" s="810">
        <v>35161</v>
      </c>
      <c r="G7" s="811">
        <v>38382.320000000007</v>
      </c>
    </row>
    <row r="8" spans="1:7" ht="14.4" customHeight="1" x14ac:dyDescent="0.3">
      <c r="A8" s="763" t="s">
        <v>2881</v>
      </c>
      <c r="B8" s="755">
        <v>26</v>
      </c>
      <c r="C8" s="755">
        <v>22</v>
      </c>
      <c r="D8" s="755">
        <v>16</v>
      </c>
      <c r="E8" s="810">
        <v>898</v>
      </c>
      <c r="F8" s="810">
        <v>865</v>
      </c>
      <c r="G8" s="811">
        <v>1418.6599999999999</v>
      </c>
    </row>
    <row r="9" spans="1:7" ht="14.4" customHeight="1" x14ac:dyDescent="0.3">
      <c r="A9" s="763" t="s">
        <v>2882</v>
      </c>
      <c r="B9" s="755">
        <v>6</v>
      </c>
      <c r="C9" s="755">
        <v>5</v>
      </c>
      <c r="D9" s="755">
        <v>2</v>
      </c>
      <c r="E9" s="810">
        <v>563</v>
      </c>
      <c r="F9" s="810">
        <v>267</v>
      </c>
      <c r="G9" s="811">
        <v>74</v>
      </c>
    </row>
    <row r="10" spans="1:7" ht="14.4" customHeight="1" x14ac:dyDescent="0.3">
      <c r="A10" s="763" t="s">
        <v>2883</v>
      </c>
      <c r="B10" s="755">
        <v>6</v>
      </c>
      <c r="C10" s="755">
        <v>5</v>
      </c>
      <c r="D10" s="755">
        <v>7</v>
      </c>
      <c r="E10" s="810">
        <v>302</v>
      </c>
      <c r="F10" s="810">
        <v>178</v>
      </c>
      <c r="G10" s="811">
        <v>720.32999999999993</v>
      </c>
    </row>
    <row r="11" spans="1:7" ht="14.4" customHeight="1" x14ac:dyDescent="0.3">
      <c r="A11" s="763" t="s">
        <v>2884</v>
      </c>
      <c r="B11" s="755">
        <v>172</v>
      </c>
      <c r="C11" s="755">
        <v>132</v>
      </c>
      <c r="D11" s="755">
        <v>212</v>
      </c>
      <c r="E11" s="810">
        <v>15290</v>
      </c>
      <c r="F11" s="810">
        <v>13887</v>
      </c>
      <c r="G11" s="811">
        <v>20045.330000000002</v>
      </c>
    </row>
    <row r="12" spans="1:7" ht="14.4" customHeight="1" x14ac:dyDescent="0.3">
      <c r="A12" s="763" t="s">
        <v>2885</v>
      </c>
      <c r="B12" s="755">
        <v>31</v>
      </c>
      <c r="C12" s="755">
        <v>27</v>
      </c>
      <c r="D12" s="755">
        <v>65</v>
      </c>
      <c r="E12" s="810">
        <v>1872</v>
      </c>
      <c r="F12" s="810">
        <v>1450</v>
      </c>
      <c r="G12" s="811">
        <v>5511</v>
      </c>
    </row>
    <row r="13" spans="1:7" ht="14.4" customHeight="1" thickBot="1" x14ac:dyDescent="0.35">
      <c r="A13" s="805" t="s">
        <v>2886</v>
      </c>
      <c r="B13" s="757">
        <v>151</v>
      </c>
      <c r="C13" s="757">
        <v>89</v>
      </c>
      <c r="D13" s="757">
        <v>122</v>
      </c>
      <c r="E13" s="804">
        <v>16084</v>
      </c>
      <c r="F13" s="804">
        <v>7629</v>
      </c>
      <c r="G13" s="812">
        <v>11462.33</v>
      </c>
    </row>
    <row r="14" spans="1:7" ht="14.4" customHeight="1" x14ac:dyDescent="0.3">
      <c r="A14" s="710" t="s">
        <v>2875</v>
      </c>
    </row>
    <row r="15" spans="1:7" ht="14.4" customHeight="1" x14ac:dyDescent="0.3">
      <c r="A15" s="711" t="s">
        <v>2876</v>
      </c>
    </row>
    <row r="16" spans="1:7" ht="14.4" customHeight="1" x14ac:dyDescent="0.3">
      <c r="A16" s="710" t="s">
        <v>4064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4111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1322.8</v>
      </c>
      <c r="G3" s="212">
        <f t="shared" si="0"/>
        <v>104101.11</v>
      </c>
      <c r="H3" s="78"/>
      <c r="I3" s="78"/>
      <c r="J3" s="212">
        <f t="shared" si="0"/>
        <v>898.8</v>
      </c>
      <c r="K3" s="212">
        <f t="shared" si="0"/>
        <v>71058.13</v>
      </c>
      <c r="L3" s="78"/>
      <c r="M3" s="78"/>
      <c r="N3" s="212">
        <f t="shared" si="0"/>
        <v>1001.4</v>
      </c>
      <c r="O3" s="212">
        <f t="shared" si="0"/>
        <v>110649.38</v>
      </c>
      <c r="P3" s="79">
        <f>IF(G3=0,0,O3/G3)</f>
        <v>1.0629029796128016</v>
      </c>
      <c r="Q3" s="213">
        <f>IF(N3=0,0,O3/N3)</f>
        <v>110.49468743758739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813"/>
      <c r="B5" s="814"/>
      <c r="C5" s="815"/>
      <c r="D5" s="816"/>
      <c r="E5" s="817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22"/>
    </row>
    <row r="6" spans="1:17" ht="14.4" customHeight="1" x14ac:dyDescent="0.3">
      <c r="A6" s="730" t="s">
        <v>4067</v>
      </c>
      <c r="B6" s="731" t="s">
        <v>518</v>
      </c>
      <c r="C6" s="731" t="s">
        <v>4068</v>
      </c>
      <c r="D6" s="731" t="s">
        <v>4069</v>
      </c>
      <c r="E6" s="731" t="s">
        <v>4070</v>
      </c>
      <c r="F6" s="229">
        <v>8.1999999999999993</v>
      </c>
      <c r="G6" s="229">
        <v>928.24</v>
      </c>
      <c r="H6" s="731">
        <v>1</v>
      </c>
      <c r="I6" s="731">
        <v>113.20000000000002</v>
      </c>
      <c r="J6" s="229">
        <v>9.8000000000000007</v>
      </c>
      <c r="K6" s="229">
        <v>1060.8800000000001</v>
      </c>
      <c r="L6" s="731">
        <v>1.1428940791174698</v>
      </c>
      <c r="M6" s="731">
        <v>108.2530612244898</v>
      </c>
      <c r="N6" s="229">
        <v>4</v>
      </c>
      <c r="O6" s="229">
        <v>433</v>
      </c>
      <c r="P6" s="736">
        <v>0.46647418771007498</v>
      </c>
      <c r="Q6" s="754">
        <v>108.25</v>
      </c>
    </row>
    <row r="7" spans="1:17" ht="14.4" customHeight="1" x14ac:dyDescent="0.3">
      <c r="A7" s="737" t="s">
        <v>4067</v>
      </c>
      <c r="B7" s="739" t="s">
        <v>518</v>
      </c>
      <c r="C7" s="739" t="s">
        <v>4068</v>
      </c>
      <c r="D7" s="739" t="s">
        <v>4071</v>
      </c>
      <c r="E7" s="739" t="s">
        <v>3578</v>
      </c>
      <c r="F7" s="755"/>
      <c r="G7" s="755"/>
      <c r="H7" s="739"/>
      <c r="I7" s="739"/>
      <c r="J7" s="755"/>
      <c r="K7" s="755"/>
      <c r="L7" s="739"/>
      <c r="M7" s="739"/>
      <c r="N7" s="755">
        <v>2</v>
      </c>
      <c r="O7" s="755">
        <v>122.8</v>
      </c>
      <c r="P7" s="744"/>
      <c r="Q7" s="756">
        <v>61.4</v>
      </c>
    </row>
    <row r="8" spans="1:17" ht="14.4" customHeight="1" x14ac:dyDescent="0.3">
      <c r="A8" s="737" t="s">
        <v>4067</v>
      </c>
      <c r="B8" s="739" t="s">
        <v>518</v>
      </c>
      <c r="C8" s="739" t="s">
        <v>4068</v>
      </c>
      <c r="D8" s="739" t="s">
        <v>4072</v>
      </c>
      <c r="E8" s="739" t="s">
        <v>4073</v>
      </c>
      <c r="F8" s="755">
        <v>32</v>
      </c>
      <c r="G8" s="755">
        <v>1901.76</v>
      </c>
      <c r="H8" s="739">
        <v>1</v>
      </c>
      <c r="I8" s="739">
        <v>59.43</v>
      </c>
      <c r="J8" s="755">
        <v>20</v>
      </c>
      <c r="K8" s="755">
        <v>1136.8</v>
      </c>
      <c r="L8" s="739">
        <v>0.59776207302709072</v>
      </c>
      <c r="M8" s="739">
        <v>56.839999999999996</v>
      </c>
      <c r="N8" s="755">
        <v>20</v>
      </c>
      <c r="O8" s="755">
        <v>1136.8</v>
      </c>
      <c r="P8" s="744">
        <v>0.59776207302709072</v>
      </c>
      <c r="Q8" s="756">
        <v>56.839999999999996</v>
      </c>
    </row>
    <row r="9" spans="1:17" ht="14.4" customHeight="1" x14ac:dyDescent="0.3">
      <c r="A9" s="737" t="s">
        <v>4067</v>
      </c>
      <c r="B9" s="739" t="s">
        <v>518</v>
      </c>
      <c r="C9" s="739" t="s">
        <v>4074</v>
      </c>
      <c r="D9" s="739" t="s">
        <v>4075</v>
      </c>
      <c r="E9" s="739" t="s">
        <v>4076</v>
      </c>
      <c r="F9" s="755">
        <v>161</v>
      </c>
      <c r="G9" s="755">
        <v>5519</v>
      </c>
      <c r="H9" s="739">
        <v>1</v>
      </c>
      <c r="I9" s="739">
        <v>34.279503105590059</v>
      </c>
      <c r="J9" s="755">
        <v>104</v>
      </c>
      <c r="K9" s="755">
        <v>3640</v>
      </c>
      <c r="L9" s="739">
        <v>0.65953977169777134</v>
      </c>
      <c r="M9" s="739">
        <v>35</v>
      </c>
      <c r="N9" s="755">
        <v>132</v>
      </c>
      <c r="O9" s="755">
        <v>4884</v>
      </c>
      <c r="P9" s="744">
        <v>0.88494292444283384</v>
      </c>
      <c r="Q9" s="756">
        <v>37</v>
      </c>
    </row>
    <row r="10" spans="1:17" ht="14.4" customHeight="1" x14ac:dyDescent="0.3">
      <c r="A10" s="737" t="s">
        <v>4067</v>
      </c>
      <c r="B10" s="739" t="s">
        <v>518</v>
      </c>
      <c r="C10" s="739" t="s">
        <v>4074</v>
      </c>
      <c r="D10" s="739" t="s">
        <v>4077</v>
      </c>
      <c r="E10" s="739" t="s">
        <v>4078</v>
      </c>
      <c r="F10" s="755"/>
      <c r="G10" s="755"/>
      <c r="H10" s="739"/>
      <c r="I10" s="739"/>
      <c r="J10" s="755"/>
      <c r="K10" s="755"/>
      <c r="L10" s="739"/>
      <c r="M10" s="739"/>
      <c r="N10" s="755">
        <v>1</v>
      </c>
      <c r="O10" s="755">
        <v>5</v>
      </c>
      <c r="P10" s="744"/>
      <c r="Q10" s="756">
        <v>5</v>
      </c>
    </row>
    <row r="11" spans="1:17" ht="14.4" customHeight="1" x14ac:dyDescent="0.3">
      <c r="A11" s="737" t="s">
        <v>4067</v>
      </c>
      <c r="B11" s="739" t="s">
        <v>518</v>
      </c>
      <c r="C11" s="739" t="s">
        <v>4074</v>
      </c>
      <c r="D11" s="739" t="s">
        <v>4079</v>
      </c>
      <c r="E11" s="739" t="s">
        <v>4080</v>
      </c>
      <c r="F11" s="755"/>
      <c r="G11" s="755"/>
      <c r="H11" s="739"/>
      <c r="I11" s="739"/>
      <c r="J11" s="755"/>
      <c r="K11" s="755"/>
      <c r="L11" s="739"/>
      <c r="M11" s="739"/>
      <c r="N11" s="755">
        <v>1</v>
      </c>
      <c r="O11" s="755">
        <v>5</v>
      </c>
      <c r="P11" s="744"/>
      <c r="Q11" s="756">
        <v>5</v>
      </c>
    </row>
    <row r="12" spans="1:17" ht="14.4" customHeight="1" x14ac:dyDescent="0.3">
      <c r="A12" s="737" t="s">
        <v>4067</v>
      </c>
      <c r="B12" s="739" t="s">
        <v>518</v>
      </c>
      <c r="C12" s="739" t="s">
        <v>4074</v>
      </c>
      <c r="D12" s="739" t="s">
        <v>4081</v>
      </c>
      <c r="E12" s="739" t="s">
        <v>4082</v>
      </c>
      <c r="F12" s="755">
        <v>12</v>
      </c>
      <c r="G12" s="755">
        <v>3936</v>
      </c>
      <c r="H12" s="739">
        <v>1</v>
      </c>
      <c r="I12" s="739">
        <v>328</v>
      </c>
      <c r="J12" s="755">
        <v>5</v>
      </c>
      <c r="K12" s="755">
        <v>2190</v>
      </c>
      <c r="L12" s="739">
        <v>0.55640243902439024</v>
      </c>
      <c r="M12" s="739">
        <v>438</v>
      </c>
      <c r="N12" s="755">
        <v>8</v>
      </c>
      <c r="O12" s="755">
        <v>3752</v>
      </c>
      <c r="P12" s="744">
        <v>0.9532520325203252</v>
      </c>
      <c r="Q12" s="756">
        <v>469</v>
      </c>
    </row>
    <row r="13" spans="1:17" ht="14.4" customHeight="1" x14ac:dyDescent="0.3">
      <c r="A13" s="737" t="s">
        <v>4067</v>
      </c>
      <c r="B13" s="739" t="s">
        <v>518</v>
      </c>
      <c r="C13" s="739" t="s">
        <v>4074</v>
      </c>
      <c r="D13" s="739" t="s">
        <v>4083</v>
      </c>
      <c r="E13" s="739" t="s">
        <v>4084</v>
      </c>
      <c r="F13" s="755">
        <v>18</v>
      </c>
      <c r="G13" s="755">
        <v>0</v>
      </c>
      <c r="H13" s="739"/>
      <c r="I13" s="739">
        <v>0</v>
      </c>
      <c r="J13" s="755">
        <v>34</v>
      </c>
      <c r="K13" s="755">
        <v>500</v>
      </c>
      <c r="L13" s="739"/>
      <c r="M13" s="739">
        <v>14.705882352941176</v>
      </c>
      <c r="N13" s="755">
        <v>23</v>
      </c>
      <c r="O13" s="755">
        <v>766.65000000000009</v>
      </c>
      <c r="P13" s="744"/>
      <c r="Q13" s="756">
        <v>33.332608695652176</v>
      </c>
    </row>
    <row r="14" spans="1:17" ht="14.4" customHeight="1" x14ac:dyDescent="0.3">
      <c r="A14" s="737" t="s">
        <v>4067</v>
      </c>
      <c r="B14" s="739" t="s">
        <v>518</v>
      </c>
      <c r="C14" s="739" t="s">
        <v>4074</v>
      </c>
      <c r="D14" s="739" t="s">
        <v>4085</v>
      </c>
      <c r="E14" s="739" t="s">
        <v>4086</v>
      </c>
      <c r="F14" s="755">
        <v>77</v>
      </c>
      <c r="G14" s="755">
        <v>2714</v>
      </c>
      <c r="H14" s="739">
        <v>1</v>
      </c>
      <c r="I14" s="739">
        <v>35.246753246753244</v>
      </c>
      <c r="J14" s="755">
        <v>70</v>
      </c>
      <c r="K14" s="755">
        <v>2520</v>
      </c>
      <c r="L14" s="739">
        <v>0.92851879145173177</v>
      </c>
      <c r="M14" s="739">
        <v>36</v>
      </c>
      <c r="N14" s="755">
        <v>47</v>
      </c>
      <c r="O14" s="755">
        <v>1739</v>
      </c>
      <c r="P14" s="744">
        <v>0.64075165806927048</v>
      </c>
      <c r="Q14" s="756">
        <v>37</v>
      </c>
    </row>
    <row r="15" spans="1:17" ht="14.4" customHeight="1" x14ac:dyDescent="0.3">
      <c r="A15" s="737" t="s">
        <v>4067</v>
      </c>
      <c r="B15" s="739" t="s">
        <v>518</v>
      </c>
      <c r="C15" s="739" t="s">
        <v>4074</v>
      </c>
      <c r="D15" s="739" t="s">
        <v>4087</v>
      </c>
      <c r="E15" s="739" t="s">
        <v>4088</v>
      </c>
      <c r="F15" s="755">
        <v>37</v>
      </c>
      <c r="G15" s="755">
        <v>4598</v>
      </c>
      <c r="H15" s="739">
        <v>1</v>
      </c>
      <c r="I15" s="739">
        <v>124.27027027027027</v>
      </c>
      <c r="J15" s="755">
        <v>31</v>
      </c>
      <c r="K15" s="755">
        <v>3875</v>
      </c>
      <c r="L15" s="739">
        <v>0.84275772074815136</v>
      </c>
      <c r="M15" s="739">
        <v>125</v>
      </c>
      <c r="N15" s="755">
        <v>23</v>
      </c>
      <c r="O15" s="755">
        <v>3059</v>
      </c>
      <c r="P15" s="744">
        <v>0.66528925619834711</v>
      </c>
      <c r="Q15" s="756">
        <v>133</v>
      </c>
    </row>
    <row r="16" spans="1:17" ht="14.4" customHeight="1" x14ac:dyDescent="0.3">
      <c r="A16" s="737" t="s">
        <v>4067</v>
      </c>
      <c r="B16" s="739" t="s">
        <v>518</v>
      </c>
      <c r="C16" s="739" t="s">
        <v>4074</v>
      </c>
      <c r="D16" s="739" t="s">
        <v>4089</v>
      </c>
      <c r="E16" s="739" t="s">
        <v>4090</v>
      </c>
      <c r="F16" s="755"/>
      <c r="G16" s="755"/>
      <c r="H16" s="739"/>
      <c r="I16" s="739"/>
      <c r="J16" s="755">
        <v>3</v>
      </c>
      <c r="K16" s="755">
        <v>93</v>
      </c>
      <c r="L16" s="739"/>
      <c r="M16" s="739">
        <v>31</v>
      </c>
      <c r="N16" s="755"/>
      <c r="O16" s="755"/>
      <c r="P16" s="744"/>
      <c r="Q16" s="756"/>
    </row>
    <row r="17" spans="1:17" ht="14.4" customHeight="1" x14ac:dyDescent="0.3">
      <c r="A17" s="737" t="s">
        <v>4067</v>
      </c>
      <c r="B17" s="739" t="s">
        <v>518</v>
      </c>
      <c r="C17" s="739" t="s">
        <v>4074</v>
      </c>
      <c r="D17" s="739" t="s">
        <v>4091</v>
      </c>
      <c r="E17" s="739" t="s">
        <v>4092</v>
      </c>
      <c r="F17" s="755">
        <v>53</v>
      </c>
      <c r="G17" s="755">
        <v>7304</v>
      </c>
      <c r="H17" s="739">
        <v>1</v>
      </c>
      <c r="I17" s="739">
        <v>137.81132075471697</v>
      </c>
      <c r="J17" s="755">
        <v>46</v>
      </c>
      <c r="K17" s="755">
        <v>5934</v>
      </c>
      <c r="L17" s="739">
        <v>0.81243154435925524</v>
      </c>
      <c r="M17" s="739">
        <v>129</v>
      </c>
      <c r="N17" s="755">
        <v>27</v>
      </c>
      <c r="O17" s="755">
        <v>3537</v>
      </c>
      <c r="P17" s="744">
        <v>0.48425520262869659</v>
      </c>
      <c r="Q17" s="756">
        <v>131</v>
      </c>
    </row>
    <row r="18" spans="1:17" ht="14.4" customHeight="1" x14ac:dyDescent="0.3">
      <c r="A18" s="737" t="s">
        <v>4067</v>
      </c>
      <c r="B18" s="739" t="s">
        <v>518</v>
      </c>
      <c r="C18" s="739" t="s">
        <v>4074</v>
      </c>
      <c r="D18" s="739" t="s">
        <v>4093</v>
      </c>
      <c r="E18" s="739" t="s">
        <v>4094</v>
      </c>
      <c r="F18" s="755">
        <v>38</v>
      </c>
      <c r="G18" s="755">
        <v>6208</v>
      </c>
      <c r="H18" s="739">
        <v>1</v>
      </c>
      <c r="I18" s="739">
        <v>163.36842105263159</v>
      </c>
      <c r="J18" s="755">
        <v>30</v>
      </c>
      <c r="K18" s="755">
        <v>6570</v>
      </c>
      <c r="L18" s="739">
        <v>1.058311855670103</v>
      </c>
      <c r="M18" s="739">
        <v>219</v>
      </c>
      <c r="N18" s="755">
        <v>39</v>
      </c>
      <c r="O18" s="755">
        <v>9165</v>
      </c>
      <c r="P18" s="744">
        <v>1.4763208762886597</v>
      </c>
      <c r="Q18" s="756">
        <v>235</v>
      </c>
    </row>
    <row r="19" spans="1:17" ht="14.4" customHeight="1" x14ac:dyDescent="0.3">
      <c r="A19" s="737" t="s">
        <v>4095</v>
      </c>
      <c r="B19" s="739" t="s">
        <v>518</v>
      </c>
      <c r="C19" s="739" t="s">
        <v>4068</v>
      </c>
      <c r="D19" s="739" t="s">
        <v>4069</v>
      </c>
      <c r="E19" s="739" t="s">
        <v>4070</v>
      </c>
      <c r="F19" s="755">
        <v>34.6</v>
      </c>
      <c r="G19" s="755">
        <v>3916.7200000000003</v>
      </c>
      <c r="H19" s="739">
        <v>1</v>
      </c>
      <c r="I19" s="739">
        <v>113.2</v>
      </c>
      <c r="J19" s="755">
        <v>16</v>
      </c>
      <c r="K19" s="755">
        <v>1732</v>
      </c>
      <c r="L19" s="739">
        <v>0.44220674441879937</v>
      </c>
      <c r="M19" s="739">
        <v>108.25</v>
      </c>
      <c r="N19" s="755">
        <v>23.400000000000002</v>
      </c>
      <c r="O19" s="755">
        <v>2533.0499999999997</v>
      </c>
      <c r="P19" s="744">
        <v>0.64672736371249406</v>
      </c>
      <c r="Q19" s="756">
        <v>108.24999999999997</v>
      </c>
    </row>
    <row r="20" spans="1:17" ht="14.4" customHeight="1" x14ac:dyDescent="0.3">
      <c r="A20" s="737" t="s">
        <v>4095</v>
      </c>
      <c r="B20" s="739" t="s">
        <v>518</v>
      </c>
      <c r="C20" s="739" t="s">
        <v>4068</v>
      </c>
      <c r="D20" s="739" t="s">
        <v>4071</v>
      </c>
      <c r="E20" s="739" t="s">
        <v>3578</v>
      </c>
      <c r="F20" s="755"/>
      <c r="G20" s="755"/>
      <c r="H20" s="739"/>
      <c r="I20" s="739"/>
      <c r="J20" s="755"/>
      <c r="K20" s="755"/>
      <c r="L20" s="739"/>
      <c r="M20" s="739"/>
      <c r="N20" s="755">
        <v>8</v>
      </c>
      <c r="O20" s="755">
        <v>491.2</v>
      </c>
      <c r="P20" s="744"/>
      <c r="Q20" s="756">
        <v>61.4</v>
      </c>
    </row>
    <row r="21" spans="1:17" ht="14.4" customHeight="1" x14ac:dyDescent="0.3">
      <c r="A21" s="737" t="s">
        <v>4095</v>
      </c>
      <c r="B21" s="739" t="s">
        <v>518</v>
      </c>
      <c r="C21" s="739" t="s">
        <v>4068</v>
      </c>
      <c r="D21" s="739" t="s">
        <v>4072</v>
      </c>
      <c r="E21" s="739" t="s">
        <v>4073</v>
      </c>
      <c r="F21" s="755">
        <v>173</v>
      </c>
      <c r="G21" s="755">
        <v>10281.39</v>
      </c>
      <c r="H21" s="739">
        <v>1</v>
      </c>
      <c r="I21" s="739">
        <v>59.43</v>
      </c>
      <c r="J21" s="755">
        <v>68</v>
      </c>
      <c r="K21" s="755">
        <v>3865.12</v>
      </c>
      <c r="L21" s="739">
        <v>0.37593360430836686</v>
      </c>
      <c r="M21" s="739">
        <v>56.839999999999996</v>
      </c>
      <c r="N21" s="755">
        <v>123</v>
      </c>
      <c r="O21" s="755">
        <v>8466.92</v>
      </c>
      <c r="P21" s="744">
        <v>0.82351899889022795</v>
      </c>
      <c r="Q21" s="756">
        <v>68.836747967479681</v>
      </c>
    </row>
    <row r="22" spans="1:17" ht="14.4" customHeight="1" x14ac:dyDescent="0.3">
      <c r="A22" s="737" t="s">
        <v>4095</v>
      </c>
      <c r="B22" s="739" t="s">
        <v>518</v>
      </c>
      <c r="C22" s="739" t="s">
        <v>4068</v>
      </c>
      <c r="D22" s="739" t="s">
        <v>4096</v>
      </c>
      <c r="E22" s="739" t="s">
        <v>1778</v>
      </c>
      <c r="F22" s="755"/>
      <c r="G22" s="755"/>
      <c r="H22" s="739"/>
      <c r="I22" s="739"/>
      <c r="J22" s="755"/>
      <c r="K22" s="755"/>
      <c r="L22" s="739"/>
      <c r="M22" s="739"/>
      <c r="N22" s="755">
        <v>13</v>
      </c>
      <c r="O22" s="755">
        <v>19581.64</v>
      </c>
      <c r="P22" s="744"/>
      <c r="Q22" s="756">
        <v>1506.28</v>
      </c>
    </row>
    <row r="23" spans="1:17" ht="14.4" customHeight="1" x14ac:dyDescent="0.3">
      <c r="A23" s="737" t="s">
        <v>4095</v>
      </c>
      <c r="B23" s="739" t="s">
        <v>518</v>
      </c>
      <c r="C23" s="739" t="s">
        <v>4074</v>
      </c>
      <c r="D23" s="739" t="s">
        <v>4097</v>
      </c>
      <c r="E23" s="739" t="s">
        <v>4098</v>
      </c>
      <c r="F23" s="755">
        <v>52</v>
      </c>
      <c r="G23" s="755">
        <v>5836</v>
      </c>
      <c r="H23" s="739">
        <v>1</v>
      </c>
      <c r="I23" s="739">
        <v>112.23076923076923</v>
      </c>
      <c r="J23" s="755">
        <v>45</v>
      </c>
      <c r="K23" s="755">
        <v>5085</v>
      </c>
      <c r="L23" s="739">
        <v>0.87131596984235782</v>
      </c>
      <c r="M23" s="739">
        <v>113</v>
      </c>
      <c r="N23" s="755">
        <v>57</v>
      </c>
      <c r="O23" s="755">
        <v>6954</v>
      </c>
      <c r="P23" s="744">
        <v>1.1915695681973955</v>
      </c>
      <c r="Q23" s="756">
        <v>122</v>
      </c>
    </row>
    <row r="24" spans="1:17" ht="14.4" customHeight="1" x14ac:dyDescent="0.3">
      <c r="A24" s="737" t="s">
        <v>4095</v>
      </c>
      <c r="B24" s="739" t="s">
        <v>518</v>
      </c>
      <c r="C24" s="739" t="s">
        <v>4074</v>
      </c>
      <c r="D24" s="739" t="s">
        <v>4099</v>
      </c>
      <c r="E24" s="739" t="s">
        <v>4100</v>
      </c>
      <c r="F24" s="755">
        <v>13</v>
      </c>
      <c r="G24" s="755">
        <v>1041</v>
      </c>
      <c r="H24" s="739">
        <v>1</v>
      </c>
      <c r="I24" s="739">
        <v>80.07692307692308</v>
      </c>
      <c r="J24" s="755">
        <v>5</v>
      </c>
      <c r="K24" s="755">
        <v>405</v>
      </c>
      <c r="L24" s="739">
        <v>0.38904899135446686</v>
      </c>
      <c r="M24" s="739">
        <v>81</v>
      </c>
      <c r="N24" s="755">
        <v>3</v>
      </c>
      <c r="O24" s="755">
        <v>249</v>
      </c>
      <c r="P24" s="744">
        <v>0.23919308357348704</v>
      </c>
      <c r="Q24" s="756">
        <v>83</v>
      </c>
    </row>
    <row r="25" spans="1:17" ht="14.4" customHeight="1" x14ac:dyDescent="0.3">
      <c r="A25" s="737" t="s">
        <v>4095</v>
      </c>
      <c r="B25" s="739" t="s">
        <v>518</v>
      </c>
      <c r="C25" s="739" t="s">
        <v>4074</v>
      </c>
      <c r="D25" s="739" t="s">
        <v>4075</v>
      </c>
      <c r="E25" s="739" t="s">
        <v>4076</v>
      </c>
      <c r="F25" s="755">
        <v>166</v>
      </c>
      <c r="G25" s="755">
        <v>5691</v>
      </c>
      <c r="H25" s="739">
        <v>1</v>
      </c>
      <c r="I25" s="739">
        <v>34.283132530120483</v>
      </c>
      <c r="J25" s="755">
        <v>156</v>
      </c>
      <c r="K25" s="755">
        <v>5460</v>
      </c>
      <c r="L25" s="739">
        <v>0.95940959409594095</v>
      </c>
      <c r="M25" s="739">
        <v>35</v>
      </c>
      <c r="N25" s="755">
        <v>124</v>
      </c>
      <c r="O25" s="755">
        <v>4588</v>
      </c>
      <c r="P25" s="744">
        <v>0.80618520470918997</v>
      </c>
      <c r="Q25" s="756">
        <v>37</v>
      </c>
    </row>
    <row r="26" spans="1:17" ht="14.4" customHeight="1" x14ac:dyDescent="0.3">
      <c r="A26" s="737" t="s">
        <v>4095</v>
      </c>
      <c r="B26" s="739" t="s">
        <v>518</v>
      </c>
      <c r="C26" s="739" t="s">
        <v>4074</v>
      </c>
      <c r="D26" s="739" t="s">
        <v>4101</v>
      </c>
      <c r="E26" s="739" t="s">
        <v>4102</v>
      </c>
      <c r="F26" s="755"/>
      <c r="G26" s="755"/>
      <c r="H26" s="739"/>
      <c r="I26" s="739"/>
      <c r="J26" s="755"/>
      <c r="K26" s="755"/>
      <c r="L26" s="739"/>
      <c r="M26" s="739"/>
      <c r="N26" s="755">
        <v>1</v>
      </c>
      <c r="O26" s="755">
        <v>701</v>
      </c>
      <c r="P26" s="744"/>
      <c r="Q26" s="756">
        <v>701</v>
      </c>
    </row>
    <row r="27" spans="1:17" ht="14.4" customHeight="1" x14ac:dyDescent="0.3">
      <c r="A27" s="737" t="s">
        <v>4095</v>
      </c>
      <c r="B27" s="739" t="s">
        <v>518</v>
      </c>
      <c r="C27" s="739" t="s">
        <v>4074</v>
      </c>
      <c r="D27" s="739" t="s">
        <v>4103</v>
      </c>
      <c r="E27" s="739" t="s">
        <v>4104</v>
      </c>
      <c r="F27" s="755">
        <v>5</v>
      </c>
      <c r="G27" s="755">
        <v>2055</v>
      </c>
      <c r="H27" s="739">
        <v>1</v>
      </c>
      <c r="I27" s="739">
        <v>411</v>
      </c>
      <c r="J27" s="755">
        <v>5</v>
      </c>
      <c r="K27" s="755">
        <v>2095</v>
      </c>
      <c r="L27" s="739">
        <v>1.0194647201946472</v>
      </c>
      <c r="M27" s="739">
        <v>419</v>
      </c>
      <c r="N27" s="755">
        <v>5</v>
      </c>
      <c r="O27" s="755">
        <v>2220</v>
      </c>
      <c r="P27" s="744">
        <v>1.0802919708029197</v>
      </c>
      <c r="Q27" s="756">
        <v>444</v>
      </c>
    </row>
    <row r="28" spans="1:17" ht="14.4" customHeight="1" x14ac:dyDescent="0.3">
      <c r="A28" s="737" t="s">
        <v>4095</v>
      </c>
      <c r="B28" s="739" t="s">
        <v>518</v>
      </c>
      <c r="C28" s="739" t="s">
        <v>4074</v>
      </c>
      <c r="D28" s="739" t="s">
        <v>4105</v>
      </c>
      <c r="E28" s="739" t="s">
        <v>4106</v>
      </c>
      <c r="F28" s="755">
        <v>11</v>
      </c>
      <c r="G28" s="755">
        <v>2266</v>
      </c>
      <c r="H28" s="739">
        <v>1</v>
      </c>
      <c r="I28" s="739">
        <v>206</v>
      </c>
      <c r="J28" s="755">
        <v>12</v>
      </c>
      <c r="K28" s="755">
        <v>2520</v>
      </c>
      <c r="L28" s="739">
        <v>1.1120917917034421</v>
      </c>
      <c r="M28" s="739">
        <v>210</v>
      </c>
      <c r="N28" s="755">
        <v>8</v>
      </c>
      <c r="O28" s="755">
        <v>1776</v>
      </c>
      <c r="P28" s="744">
        <v>0.78375992939099737</v>
      </c>
      <c r="Q28" s="756">
        <v>222</v>
      </c>
    </row>
    <row r="29" spans="1:17" ht="14.4" customHeight="1" x14ac:dyDescent="0.3">
      <c r="A29" s="737" t="s">
        <v>4095</v>
      </c>
      <c r="B29" s="739" t="s">
        <v>518</v>
      </c>
      <c r="C29" s="739" t="s">
        <v>4074</v>
      </c>
      <c r="D29" s="739" t="s">
        <v>4083</v>
      </c>
      <c r="E29" s="739" t="s">
        <v>4084</v>
      </c>
      <c r="F29" s="755">
        <v>98</v>
      </c>
      <c r="G29" s="755">
        <v>0</v>
      </c>
      <c r="H29" s="739"/>
      <c r="I29" s="739">
        <v>0</v>
      </c>
      <c r="J29" s="755">
        <v>44</v>
      </c>
      <c r="K29" s="755">
        <v>433.33</v>
      </c>
      <c r="L29" s="739"/>
      <c r="M29" s="739">
        <v>9.8484090909090902</v>
      </c>
      <c r="N29" s="755">
        <v>25</v>
      </c>
      <c r="O29" s="755">
        <v>833.32000000000028</v>
      </c>
      <c r="P29" s="744"/>
      <c r="Q29" s="756">
        <v>33.332800000000013</v>
      </c>
    </row>
    <row r="30" spans="1:17" ht="14.4" customHeight="1" x14ac:dyDescent="0.3">
      <c r="A30" s="737" t="s">
        <v>4095</v>
      </c>
      <c r="B30" s="739" t="s">
        <v>518</v>
      </c>
      <c r="C30" s="739" t="s">
        <v>4074</v>
      </c>
      <c r="D30" s="739" t="s">
        <v>4107</v>
      </c>
      <c r="E30" s="739" t="s">
        <v>4108</v>
      </c>
      <c r="F30" s="755">
        <v>12</v>
      </c>
      <c r="G30" s="755">
        <v>3930</v>
      </c>
      <c r="H30" s="739">
        <v>1</v>
      </c>
      <c r="I30" s="739">
        <v>327.5</v>
      </c>
      <c r="J30" s="755">
        <v>5</v>
      </c>
      <c r="K30" s="755">
        <v>1655</v>
      </c>
      <c r="L30" s="739">
        <v>0.42111959287531808</v>
      </c>
      <c r="M30" s="739">
        <v>331</v>
      </c>
      <c r="N30" s="755">
        <v>8</v>
      </c>
      <c r="O30" s="755">
        <v>2832</v>
      </c>
      <c r="P30" s="744">
        <v>0.72061068702290076</v>
      </c>
      <c r="Q30" s="756">
        <v>354</v>
      </c>
    </row>
    <row r="31" spans="1:17" ht="14.4" customHeight="1" x14ac:dyDescent="0.3">
      <c r="A31" s="737" t="s">
        <v>4095</v>
      </c>
      <c r="B31" s="739" t="s">
        <v>518</v>
      </c>
      <c r="C31" s="739" t="s">
        <v>4074</v>
      </c>
      <c r="D31" s="739" t="s">
        <v>4085</v>
      </c>
      <c r="E31" s="739" t="s">
        <v>4086</v>
      </c>
      <c r="F31" s="755">
        <v>88</v>
      </c>
      <c r="G31" s="755">
        <v>3101</v>
      </c>
      <c r="H31" s="739">
        <v>1</v>
      </c>
      <c r="I31" s="739">
        <v>35.238636363636367</v>
      </c>
      <c r="J31" s="755">
        <v>58</v>
      </c>
      <c r="K31" s="755">
        <v>2088</v>
      </c>
      <c r="L31" s="739">
        <v>0.67333118348919707</v>
      </c>
      <c r="M31" s="739">
        <v>36</v>
      </c>
      <c r="N31" s="755">
        <v>73</v>
      </c>
      <c r="O31" s="755">
        <v>2701</v>
      </c>
      <c r="P31" s="744">
        <v>0.87100935182199291</v>
      </c>
      <c r="Q31" s="756">
        <v>37</v>
      </c>
    </row>
    <row r="32" spans="1:17" ht="14.4" customHeight="1" x14ac:dyDescent="0.3">
      <c r="A32" s="737" t="s">
        <v>4095</v>
      </c>
      <c r="B32" s="739" t="s">
        <v>518</v>
      </c>
      <c r="C32" s="739" t="s">
        <v>4074</v>
      </c>
      <c r="D32" s="739" t="s">
        <v>4087</v>
      </c>
      <c r="E32" s="739" t="s">
        <v>4088</v>
      </c>
      <c r="F32" s="755"/>
      <c r="G32" s="755"/>
      <c r="H32" s="739"/>
      <c r="I32" s="739"/>
      <c r="J32" s="755"/>
      <c r="K32" s="755"/>
      <c r="L32" s="739"/>
      <c r="M32" s="739"/>
      <c r="N32" s="755">
        <v>1</v>
      </c>
      <c r="O32" s="755">
        <v>133</v>
      </c>
      <c r="P32" s="744"/>
      <c r="Q32" s="756">
        <v>133</v>
      </c>
    </row>
    <row r="33" spans="1:17" ht="14.4" customHeight="1" x14ac:dyDescent="0.3">
      <c r="A33" s="737" t="s">
        <v>4095</v>
      </c>
      <c r="B33" s="739" t="s">
        <v>518</v>
      </c>
      <c r="C33" s="739" t="s">
        <v>4074</v>
      </c>
      <c r="D33" s="739" t="s">
        <v>4089</v>
      </c>
      <c r="E33" s="739" t="s">
        <v>4090</v>
      </c>
      <c r="F33" s="755">
        <v>9</v>
      </c>
      <c r="G33" s="755">
        <v>276</v>
      </c>
      <c r="H33" s="739">
        <v>1</v>
      </c>
      <c r="I33" s="739">
        <v>30.666666666666668</v>
      </c>
      <c r="J33" s="755">
        <v>2</v>
      </c>
      <c r="K33" s="755">
        <v>62</v>
      </c>
      <c r="L33" s="739">
        <v>0.22463768115942029</v>
      </c>
      <c r="M33" s="739">
        <v>31</v>
      </c>
      <c r="N33" s="755">
        <v>6</v>
      </c>
      <c r="O33" s="755">
        <v>192</v>
      </c>
      <c r="P33" s="744">
        <v>0.69565217391304346</v>
      </c>
      <c r="Q33" s="756">
        <v>32</v>
      </c>
    </row>
    <row r="34" spans="1:17" ht="14.4" customHeight="1" x14ac:dyDescent="0.3">
      <c r="A34" s="737" t="s">
        <v>4095</v>
      </c>
      <c r="B34" s="739" t="s">
        <v>518</v>
      </c>
      <c r="C34" s="739" t="s">
        <v>4074</v>
      </c>
      <c r="D34" s="739" t="s">
        <v>4091</v>
      </c>
      <c r="E34" s="739" t="s">
        <v>4092</v>
      </c>
      <c r="F34" s="755">
        <v>174</v>
      </c>
      <c r="G34" s="755">
        <v>24274</v>
      </c>
      <c r="H34" s="739">
        <v>1</v>
      </c>
      <c r="I34" s="739">
        <v>139.50574712643677</v>
      </c>
      <c r="J34" s="755">
        <v>92</v>
      </c>
      <c r="K34" s="755">
        <v>11868</v>
      </c>
      <c r="L34" s="739">
        <v>0.488918184065255</v>
      </c>
      <c r="M34" s="739">
        <v>129</v>
      </c>
      <c r="N34" s="755">
        <v>150</v>
      </c>
      <c r="O34" s="755">
        <v>19650</v>
      </c>
      <c r="P34" s="744">
        <v>0.80950811567932768</v>
      </c>
      <c r="Q34" s="756">
        <v>131</v>
      </c>
    </row>
    <row r="35" spans="1:17" ht="14.4" customHeight="1" thickBot="1" x14ac:dyDescent="0.35">
      <c r="A35" s="745" t="s">
        <v>4095</v>
      </c>
      <c r="B35" s="746" t="s">
        <v>518</v>
      </c>
      <c r="C35" s="746" t="s">
        <v>4074</v>
      </c>
      <c r="D35" s="746" t="s">
        <v>4109</v>
      </c>
      <c r="E35" s="746" t="s">
        <v>4110</v>
      </c>
      <c r="F35" s="757">
        <v>51</v>
      </c>
      <c r="G35" s="757">
        <v>8324</v>
      </c>
      <c r="H35" s="746">
        <v>1</v>
      </c>
      <c r="I35" s="746">
        <v>163.21568627450981</v>
      </c>
      <c r="J35" s="757">
        <v>38</v>
      </c>
      <c r="K35" s="757">
        <v>6270</v>
      </c>
      <c r="L35" s="746">
        <v>0.75324363286881302</v>
      </c>
      <c r="M35" s="746">
        <v>165</v>
      </c>
      <c r="N35" s="757">
        <v>46</v>
      </c>
      <c r="O35" s="757">
        <v>8142</v>
      </c>
      <c r="P35" s="751">
        <v>0.97813551177318592</v>
      </c>
      <c r="Q35" s="758">
        <v>177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4938779</v>
      </c>
      <c r="C3" s="351">
        <f t="shared" ref="C3:R3" si="0">SUBTOTAL(9,C6:C1048576)</f>
        <v>15</v>
      </c>
      <c r="D3" s="351">
        <f t="shared" si="0"/>
        <v>5221830</v>
      </c>
      <c r="E3" s="351">
        <f t="shared" si="0"/>
        <v>18.077457692456189</v>
      </c>
      <c r="F3" s="351">
        <f t="shared" si="0"/>
        <v>4911824</v>
      </c>
      <c r="G3" s="354">
        <f>IF(B3&lt;&gt;0,F3/B3,"")</f>
        <v>0.99454217327805117</v>
      </c>
      <c r="H3" s="350">
        <f t="shared" si="0"/>
        <v>95893.95</v>
      </c>
      <c r="I3" s="351">
        <f t="shared" si="0"/>
        <v>1</v>
      </c>
      <c r="J3" s="351">
        <f t="shared" si="0"/>
        <v>214273.27999999997</v>
      </c>
      <c r="K3" s="351">
        <f t="shared" si="0"/>
        <v>2.2344817373775925</v>
      </c>
      <c r="L3" s="351">
        <f t="shared" si="0"/>
        <v>342588.10999999993</v>
      </c>
      <c r="M3" s="352">
        <f>IF(H3&lt;&gt;0,L3/H3,"")</f>
        <v>3.572572722262457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4112</v>
      </c>
      <c r="B6" s="803">
        <v>10161</v>
      </c>
      <c r="C6" s="731">
        <v>1</v>
      </c>
      <c r="D6" s="803">
        <v>15226</v>
      </c>
      <c r="E6" s="731">
        <v>1.4984745595905915</v>
      </c>
      <c r="F6" s="803">
        <v>7434</v>
      </c>
      <c r="G6" s="736">
        <v>0.73162090345438446</v>
      </c>
      <c r="H6" s="803"/>
      <c r="I6" s="731"/>
      <c r="J6" s="803"/>
      <c r="K6" s="731"/>
      <c r="L6" s="803"/>
      <c r="M6" s="736"/>
      <c r="N6" s="803"/>
      <c r="O6" s="731"/>
      <c r="P6" s="803"/>
      <c r="Q6" s="731"/>
      <c r="R6" s="803"/>
      <c r="S6" s="235"/>
    </row>
    <row r="7" spans="1:19" ht="14.4" customHeight="1" x14ac:dyDescent="0.3">
      <c r="A7" s="763" t="s">
        <v>4113</v>
      </c>
      <c r="B7" s="810">
        <v>24363</v>
      </c>
      <c r="C7" s="739">
        <v>1</v>
      </c>
      <c r="D7" s="810">
        <v>37769</v>
      </c>
      <c r="E7" s="739">
        <v>1.550260641136149</v>
      </c>
      <c r="F7" s="810">
        <v>34375</v>
      </c>
      <c r="G7" s="744">
        <v>1.4109510323030825</v>
      </c>
      <c r="H7" s="810"/>
      <c r="I7" s="739"/>
      <c r="J7" s="810"/>
      <c r="K7" s="739"/>
      <c r="L7" s="810"/>
      <c r="M7" s="744"/>
      <c r="N7" s="810"/>
      <c r="O7" s="739"/>
      <c r="P7" s="810"/>
      <c r="Q7" s="739"/>
      <c r="R7" s="810"/>
      <c r="S7" s="738"/>
    </row>
    <row r="8" spans="1:19" ht="14.4" customHeight="1" x14ac:dyDescent="0.3">
      <c r="A8" s="763" t="s">
        <v>4114</v>
      </c>
      <c r="B8" s="810">
        <v>33230</v>
      </c>
      <c r="C8" s="739">
        <v>1</v>
      </c>
      <c r="D8" s="810">
        <v>34895</v>
      </c>
      <c r="E8" s="739">
        <v>1.0501053265121878</v>
      </c>
      <c r="F8" s="810">
        <v>36182</v>
      </c>
      <c r="G8" s="744">
        <v>1.0888353897080951</v>
      </c>
      <c r="H8" s="810"/>
      <c r="I8" s="739"/>
      <c r="J8" s="810"/>
      <c r="K8" s="739"/>
      <c r="L8" s="810"/>
      <c r="M8" s="744"/>
      <c r="N8" s="810"/>
      <c r="O8" s="739"/>
      <c r="P8" s="810"/>
      <c r="Q8" s="739"/>
      <c r="R8" s="810"/>
      <c r="S8" s="738"/>
    </row>
    <row r="9" spans="1:19" ht="14.4" customHeight="1" x14ac:dyDescent="0.3">
      <c r="A9" s="763" t="s">
        <v>4115</v>
      </c>
      <c r="B9" s="810">
        <v>4254</v>
      </c>
      <c r="C9" s="739">
        <v>1</v>
      </c>
      <c r="D9" s="810">
        <v>2648</v>
      </c>
      <c r="E9" s="739">
        <v>0.62247296661965212</v>
      </c>
      <c r="F9" s="810">
        <v>5347</v>
      </c>
      <c r="G9" s="744">
        <v>1.2569346497414198</v>
      </c>
      <c r="H9" s="810"/>
      <c r="I9" s="739"/>
      <c r="J9" s="810"/>
      <c r="K9" s="739"/>
      <c r="L9" s="810"/>
      <c r="M9" s="744"/>
      <c r="N9" s="810"/>
      <c r="O9" s="739"/>
      <c r="P9" s="810"/>
      <c r="Q9" s="739"/>
      <c r="R9" s="810"/>
      <c r="S9" s="738"/>
    </row>
    <row r="10" spans="1:19" ht="14.4" customHeight="1" x14ac:dyDescent="0.3">
      <c r="A10" s="763" t="s">
        <v>4116</v>
      </c>
      <c r="B10" s="810">
        <v>1311</v>
      </c>
      <c r="C10" s="739">
        <v>1</v>
      </c>
      <c r="D10" s="810">
        <v>1655</v>
      </c>
      <c r="E10" s="739">
        <v>1.2623951182303585</v>
      </c>
      <c r="F10" s="810">
        <v>1770</v>
      </c>
      <c r="G10" s="744">
        <v>1.3501144164759726</v>
      </c>
      <c r="H10" s="810"/>
      <c r="I10" s="739"/>
      <c r="J10" s="810"/>
      <c r="K10" s="739"/>
      <c r="L10" s="810"/>
      <c r="M10" s="744"/>
      <c r="N10" s="810"/>
      <c r="O10" s="739"/>
      <c r="P10" s="810"/>
      <c r="Q10" s="739"/>
      <c r="R10" s="810"/>
      <c r="S10" s="738"/>
    </row>
    <row r="11" spans="1:19" ht="14.4" customHeight="1" x14ac:dyDescent="0.3">
      <c r="A11" s="763" t="s">
        <v>4117</v>
      </c>
      <c r="B11" s="810">
        <v>2654</v>
      </c>
      <c r="C11" s="739">
        <v>1</v>
      </c>
      <c r="D11" s="810">
        <v>2979</v>
      </c>
      <c r="E11" s="739">
        <v>1.1224566691785984</v>
      </c>
      <c r="F11" s="810">
        <v>3540</v>
      </c>
      <c r="G11" s="744">
        <v>1.333835719668425</v>
      </c>
      <c r="H11" s="810"/>
      <c r="I11" s="739"/>
      <c r="J11" s="810"/>
      <c r="K11" s="739"/>
      <c r="L11" s="810"/>
      <c r="M11" s="744"/>
      <c r="N11" s="810"/>
      <c r="O11" s="739"/>
      <c r="P11" s="810"/>
      <c r="Q11" s="739"/>
      <c r="R11" s="810"/>
      <c r="S11" s="738"/>
    </row>
    <row r="12" spans="1:19" ht="14.4" customHeight="1" x14ac:dyDescent="0.3">
      <c r="A12" s="763" t="s">
        <v>4118</v>
      </c>
      <c r="B12" s="810">
        <v>34</v>
      </c>
      <c r="C12" s="739">
        <v>1</v>
      </c>
      <c r="D12" s="810"/>
      <c r="E12" s="739"/>
      <c r="F12" s="810"/>
      <c r="G12" s="744"/>
      <c r="H12" s="810"/>
      <c r="I12" s="739"/>
      <c r="J12" s="810"/>
      <c r="K12" s="739"/>
      <c r="L12" s="810"/>
      <c r="M12" s="744"/>
      <c r="N12" s="810"/>
      <c r="O12" s="739"/>
      <c r="P12" s="810"/>
      <c r="Q12" s="739"/>
      <c r="R12" s="810"/>
      <c r="S12" s="738"/>
    </row>
    <row r="13" spans="1:19" ht="14.4" customHeight="1" x14ac:dyDescent="0.3">
      <c r="A13" s="763" t="s">
        <v>4119</v>
      </c>
      <c r="B13" s="810">
        <v>6549</v>
      </c>
      <c r="C13" s="739">
        <v>1</v>
      </c>
      <c r="D13" s="810">
        <v>8937</v>
      </c>
      <c r="E13" s="739">
        <v>1.3646358222629409</v>
      </c>
      <c r="F13" s="810">
        <v>4248</v>
      </c>
      <c r="G13" s="744">
        <v>0.64864864864864868</v>
      </c>
      <c r="H13" s="810"/>
      <c r="I13" s="739"/>
      <c r="J13" s="810"/>
      <c r="K13" s="739"/>
      <c r="L13" s="810"/>
      <c r="M13" s="744"/>
      <c r="N13" s="810"/>
      <c r="O13" s="739"/>
      <c r="P13" s="810"/>
      <c r="Q13" s="739"/>
      <c r="R13" s="810"/>
      <c r="S13" s="738"/>
    </row>
    <row r="14" spans="1:19" ht="14.4" customHeight="1" x14ac:dyDescent="0.3">
      <c r="A14" s="763" t="s">
        <v>4120</v>
      </c>
      <c r="B14" s="810">
        <v>984</v>
      </c>
      <c r="C14" s="739">
        <v>1</v>
      </c>
      <c r="D14" s="810">
        <v>1655</v>
      </c>
      <c r="E14" s="739">
        <v>1.681910569105691</v>
      </c>
      <c r="F14" s="810">
        <v>1453</v>
      </c>
      <c r="G14" s="744">
        <v>1.4766260162601625</v>
      </c>
      <c r="H14" s="810"/>
      <c r="I14" s="739"/>
      <c r="J14" s="810"/>
      <c r="K14" s="739"/>
      <c r="L14" s="810"/>
      <c r="M14" s="744"/>
      <c r="N14" s="810"/>
      <c r="O14" s="739"/>
      <c r="P14" s="810"/>
      <c r="Q14" s="739"/>
      <c r="R14" s="810"/>
      <c r="S14" s="738"/>
    </row>
    <row r="15" spans="1:19" ht="14.4" customHeight="1" x14ac:dyDescent="0.3">
      <c r="A15" s="763" t="s">
        <v>4121</v>
      </c>
      <c r="B15" s="810"/>
      <c r="C15" s="739"/>
      <c r="D15" s="810">
        <v>331</v>
      </c>
      <c r="E15" s="739"/>
      <c r="F15" s="810"/>
      <c r="G15" s="744"/>
      <c r="H15" s="810"/>
      <c r="I15" s="739"/>
      <c r="J15" s="810"/>
      <c r="K15" s="739"/>
      <c r="L15" s="810"/>
      <c r="M15" s="744"/>
      <c r="N15" s="810"/>
      <c r="O15" s="739"/>
      <c r="P15" s="810"/>
      <c r="Q15" s="739"/>
      <c r="R15" s="810"/>
      <c r="S15" s="738"/>
    </row>
    <row r="16" spans="1:19" ht="14.4" customHeight="1" x14ac:dyDescent="0.3">
      <c r="A16" s="763" t="s">
        <v>4122</v>
      </c>
      <c r="B16" s="810">
        <v>984</v>
      </c>
      <c r="C16" s="739">
        <v>1</v>
      </c>
      <c r="D16" s="810">
        <v>1986</v>
      </c>
      <c r="E16" s="739">
        <v>2.0182926829268291</v>
      </c>
      <c r="F16" s="810">
        <v>1062</v>
      </c>
      <c r="G16" s="744">
        <v>1.0792682926829269</v>
      </c>
      <c r="H16" s="810"/>
      <c r="I16" s="739"/>
      <c r="J16" s="810"/>
      <c r="K16" s="739"/>
      <c r="L16" s="810"/>
      <c r="M16" s="744"/>
      <c r="N16" s="810"/>
      <c r="O16" s="739"/>
      <c r="P16" s="810"/>
      <c r="Q16" s="739"/>
      <c r="R16" s="810"/>
      <c r="S16" s="738"/>
    </row>
    <row r="17" spans="1:19" ht="14.4" customHeight="1" x14ac:dyDescent="0.3">
      <c r="A17" s="763" t="s">
        <v>4123</v>
      </c>
      <c r="B17" s="810">
        <v>19715</v>
      </c>
      <c r="C17" s="739">
        <v>1</v>
      </c>
      <c r="D17" s="810">
        <v>19233</v>
      </c>
      <c r="E17" s="739">
        <v>0.97555161044889682</v>
      </c>
      <c r="F17" s="810">
        <v>24109</v>
      </c>
      <c r="G17" s="744">
        <v>1.2228759827542481</v>
      </c>
      <c r="H17" s="810"/>
      <c r="I17" s="739"/>
      <c r="J17" s="810"/>
      <c r="K17" s="739"/>
      <c r="L17" s="810"/>
      <c r="M17" s="744"/>
      <c r="N17" s="810"/>
      <c r="O17" s="739"/>
      <c r="P17" s="810"/>
      <c r="Q17" s="739"/>
      <c r="R17" s="810"/>
      <c r="S17" s="738"/>
    </row>
    <row r="18" spans="1:19" ht="14.4" customHeight="1" x14ac:dyDescent="0.3">
      <c r="A18" s="763" t="s">
        <v>4124</v>
      </c>
      <c r="B18" s="810"/>
      <c r="C18" s="739"/>
      <c r="D18" s="810"/>
      <c r="E18" s="739"/>
      <c r="F18" s="810">
        <v>354</v>
      </c>
      <c r="G18" s="744"/>
      <c r="H18" s="810"/>
      <c r="I18" s="739"/>
      <c r="J18" s="810"/>
      <c r="K18" s="739"/>
      <c r="L18" s="810"/>
      <c r="M18" s="744"/>
      <c r="N18" s="810"/>
      <c r="O18" s="739"/>
      <c r="P18" s="810"/>
      <c r="Q18" s="739"/>
      <c r="R18" s="810"/>
      <c r="S18" s="738"/>
    </row>
    <row r="19" spans="1:19" ht="14.4" customHeight="1" x14ac:dyDescent="0.3">
      <c r="A19" s="763" t="s">
        <v>4125</v>
      </c>
      <c r="B19" s="810">
        <v>987</v>
      </c>
      <c r="C19" s="739">
        <v>1</v>
      </c>
      <c r="D19" s="810">
        <v>1655</v>
      </c>
      <c r="E19" s="739">
        <v>1.6767983789260386</v>
      </c>
      <c r="F19" s="810">
        <v>354</v>
      </c>
      <c r="G19" s="744">
        <v>0.35866261398176291</v>
      </c>
      <c r="H19" s="810"/>
      <c r="I19" s="739"/>
      <c r="J19" s="810"/>
      <c r="K19" s="739"/>
      <c r="L19" s="810"/>
      <c r="M19" s="744"/>
      <c r="N19" s="810"/>
      <c r="O19" s="739"/>
      <c r="P19" s="810"/>
      <c r="Q19" s="739"/>
      <c r="R19" s="810"/>
      <c r="S19" s="738"/>
    </row>
    <row r="20" spans="1:19" ht="14.4" customHeight="1" x14ac:dyDescent="0.3">
      <c r="A20" s="763" t="s">
        <v>4126</v>
      </c>
      <c r="B20" s="810"/>
      <c r="C20" s="739"/>
      <c r="D20" s="810">
        <v>331</v>
      </c>
      <c r="E20" s="739"/>
      <c r="F20" s="810">
        <v>354</v>
      </c>
      <c r="G20" s="744"/>
      <c r="H20" s="810"/>
      <c r="I20" s="739"/>
      <c r="J20" s="810"/>
      <c r="K20" s="739"/>
      <c r="L20" s="810"/>
      <c r="M20" s="744"/>
      <c r="N20" s="810"/>
      <c r="O20" s="739"/>
      <c r="P20" s="810"/>
      <c r="Q20" s="739"/>
      <c r="R20" s="810"/>
      <c r="S20" s="738"/>
    </row>
    <row r="21" spans="1:19" ht="14.4" customHeight="1" x14ac:dyDescent="0.3">
      <c r="A21" s="763" t="s">
        <v>4127</v>
      </c>
      <c r="B21" s="810"/>
      <c r="C21" s="739"/>
      <c r="D21" s="810"/>
      <c r="E21" s="739"/>
      <c r="F21" s="810">
        <v>708</v>
      </c>
      <c r="G21" s="744"/>
      <c r="H21" s="810"/>
      <c r="I21" s="739"/>
      <c r="J21" s="810"/>
      <c r="K21" s="739"/>
      <c r="L21" s="810"/>
      <c r="M21" s="744"/>
      <c r="N21" s="810"/>
      <c r="O21" s="739"/>
      <c r="P21" s="810"/>
      <c r="Q21" s="739"/>
      <c r="R21" s="810"/>
      <c r="S21" s="738"/>
    </row>
    <row r="22" spans="1:19" ht="14.4" customHeight="1" x14ac:dyDescent="0.3">
      <c r="A22" s="763" t="s">
        <v>2865</v>
      </c>
      <c r="B22" s="810">
        <v>4818114</v>
      </c>
      <c r="C22" s="739">
        <v>1</v>
      </c>
      <c r="D22" s="810">
        <v>5073297</v>
      </c>
      <c r="E22" s="739">
        <v>1.0529632549167578</v>
      </c>
      <c r="F22" s="810">
        <v>4768866</v>
      </c>
      <c r="G22" s="744">
        <v>0.98977857310972717</v>
      </c>
      <c r="H22" s="810">
        <v>95893.95</v>
      </c>
      <c r="I22" s="739">
        <v>1</v>
      </c>
      <c r="J22" s="810">
        <v>214273.27999999997</v>
      </c>
      <c r="K22" s="739">
        <v>2.2344817373775925</v>
      </c>
      <c r="L22" s="810">
        <v>342588.10999999993</v>
      </c>
      <c r="M22" s="744">
        <v>3.572572722262457</v>
      </c>
      <c r="N22" s="810"/>
      <c r="O22" s="739"/>
      <c r="P22" s="810"/>
      <c r="Q22" s="739"/>
      <c r="R22" s="810"/>
      <c r="S22" s="738"/>
    </row>
    <row r="23" spans="1:19" ht="14.4" customHeight="1" x14ac:dyDescent="0.3">
      <c r="A23" s="763" t="s">
        <v>4128</v>
      </c>
      <c r="B23" s="810">
        <v>14785</v>
      </c>
      <c r="C23" s="739">
        <v>1</v>
      </c>
      <c r="D23" s="810">
        <v>17578</v>
      </c>
      <c r="E23" s="739">
        <v>1.1889076766993574</v>
      </c>
      <c r="F23" s="810">
        <v>19544</v>
      </c>
      <c r="G23" s="744">
        <v>1.3218802840716943</v>
      </c>
      <c r="H23" s="810"/>
      <c r="I23" s="739"/>
      <c r="J23" s="810"/>
      <c r="K23" s="739"/>
      <c r="L23" s="810"/>
      <c r="M23" s="744"/>
      <c r="N23" s="810"/>
      <c r="O23" s="739"/>
      <c r="P23" s="810"/>
      <c r="Q23" s="739"/>
      <c r="R23" s="810"/>
      <c r="S23" s="738"/>
    </row>
    <row r="24" spans="1:19" ht="14.4" customHeight="1" x14ac:dyDescent="0.3">
      <c r="A24" s="763" t="s">
        <v>4129</v>
      </c>
      <c r="B24" s="810"/>
      <c r="C24" s="739"/>
      <c r="D24" s="810">
        <v>993</v>
      </c>
      <c r="E24" s="739"/>
      <c r="F24" s="810">
        <v>354</v>
      </c>
      <c r="G24" s="744"/>
      <c r="H24" s="810"/>
      <c r="I24" s="739"/>
      <c r="J24" s="810"/>
      <c r="K24" s="739"/>
      <c r="L24" s="810"/>
      <c r="M24" s="744"/>
      <c r="N24" s="810"/>
      <c r="O24" s="739"/>
      <c r="P24" s="810"/>
      <c r="Q24" s="739"/>
      <c r="R24" s="810"/>
      <c r="S24" s="738"/>
    </row>
    <row r="25" spans="1:19" ht="14.4" customHeight="1" x14ac:dyDescent="0.3">
      <c r="A25" s="763" t="s">
        <v>4130</v>
      </c>
      <c r="B25" s="810"/>
      <c r="C25" s="739"/>
      <c r="D25" s="810"/>
      <c r="E25" s="739"/>
      <c r="F25" s="810">
        <v>708</v>
      </c>
      <c r="G25" s="744"/>
      <c r="H25" s="810"/>
      <c r="I25" s="739"/>
      <c r="J25" s="810"/>
      <c r="K25" s="739"/>
      <c r="L25" s="810"/>
      <c r="M25" s="744"/>
      <c r="N25" s="810"/>
      <c r="O25" s="739"/>
      <c r="P25" s="810"/>
      <c r="Q25" s="739"/>
      <c r="R25" s="810"/>
      <c r="S25" s="738"/>
    </row>
    <row r="26" spans="1:19" ht="14.4" customHeight="1" thickBot="1" x14ac:dyDescent="0.35">
      <c r="A26" s="805" t="s">
        <v>4131</v>
      </c>
      <c r="B26" s="804">
        <v>654</v>
      </c>
      <c r="C26" s="746">
        <v>1</v>
      </c>
      <c r="D26" s="804">
        <v>662</v>
      </c>
      <c r="E26" s="746">
        <v>1.0122324159021407</v>
      </c>
      <c r="F26" s="804">
        <v>1062</v>
      </c>
      <c r="G26" s="751">
        <v>1.6238532110091743</v>
      </c>
      <c r="H26" s="804"/>
      <c r="I26" s="746"/>
      <c r="J26" s="804"/>
      <c r="K26" s="746"/>
      <c r="L26" s="804"/>
      <c r="M26" s="751"/>
      <c r="N26" s="804"/>
      <c r="O26" s="746"/>
      <c r="P26" s="804"/>
      <c r="Q26" s="746"/>
      <c r="R26" s="804"/>
      <c r="S26" s="7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4242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5752.89</v>
      </c>
      <c r="G3" s="212">
        <f t="shared" si="0"/>
        <v>5034672.95</v>
      </c>
      <c r="H3" s="212"/>
      <c r="I3" s="212"/>
      <c r="J3" s="212">
        <f t="shared" si="0"/>
        <v>6628.67</v>
      </c>
      <c r="K3" s="212">
        <f t="shared" si="0"/>
        <v>5436103.2800000003</v>
      </c>
      <c r="L3" s="212"/>
      <c r="M3" s="212"/>
      <c r="N3" s="212">
        <f t="shared" si="0"/>
        <v>6141.76</v>
      </c>
      <c r="O3" s="212">
        <f t="shared" si="0"/>
        <v>5254412.1100000003</v>
      </c>
      <c r="P3" s="79">
        <f>IF(G3=0,0,O3/G3)</f>
        <v>1.0436451706361582</v>
      </c>
      <c r="Q3" s="213">
        <f>IF(N3=0,0,O3/N3)</f>
        <v>855.52221350231855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4132</v>
      </c>
      <c r="B6" s="731" t="s">
        <v>4095</v>
      </c>
      <c r="C6" s="731" t="s">
        <v>4074</v>
      </c>
      <c r="D6" s="731" t="s">
        <v>4107</v>
      </c>
      <c r="E6" s="731" t="s">
        <v>4108</v>
      </c>
      <c r="F6" s="229">
        <v>31</v>
      </c>
      <c r="G6" s="229">
        <v>10161</v>
      </c>
      <c r="H6" s="229">
        <v>1</v>
      </c>
      <c r="I6" s="229">
        <v>327.77419354838707</v>
      </c>
      <c r="J6" s="229">
        <v>46</v>
      </c>
      <c r="K6" s="229">
        <v>15226</v>
      </c>
      <c r="L6" s="229">
        <v>1.4984745595905915</v>
      </c>
      <c r="M6" s="229">
        <v>331</v>
      </c>
      <c r="N6" s="229">
        <v>21</v>
      </c>
      <c r="O6" s="229">
        <v>7434</v>
      </c>
      <c r="P6" s="736">
        <v>0.73162090345438446</v>
      </c>
      <c r="Q6" s="754">
        <v>354</v>
      </c>
    </row>
    <row r="7" spans="1:17" ht="14.4" customHeight="1" x14ac:dyDescent="0.3">
      <c r="A7" s="737" t="s">
        <v>4133</v>
      </c>
      <c r="B7" s="739" t="s">
        <v>4067</v>
      </c>
      <c r="C7" s="739" t="s">
        <v>4074</v>
      </c>
      <c r="D7" s="739" t="s">
        <v>4075</v>
      </c>
      <c r="E7" s="739" t="s">
        <v>4076</v>
      </c>
      <c r="F7" s="755"/>
      <c r="G7" s="755"/>
      <c r="H7" s="755"/>
      <c r="I7" s="755"/>
      <c r="J7" s="755"/>
      <c r="K7" s="755"/>
      <c r="L7" s="755"/>
      <c r="M7" s="755"/>
      <c r="N7" s="755">
        <v>1</v>
      </c>
      <c r="O7" s="755">
        <v>37</v>
      </c>
      <c r="P7" s="744"/>
      <c r="Q7" s="756">
        <v>37</v>
      </c>
    </row>
    <row r="8" spans="1:17" ht="14.4" customHeight="1" x14ac:dyDescent="0.3">
      <c r="A8" s="737" t="s">
        <v>4133</v>
      </c>
      <c r="B8" s="739" t="s">
        <v>4067</v>
      </c>
      <c r="C8" s="739" t="s">
        <v>4074</v>
      </c>
      <c r="D8" s="739" t="s">
        <v>4107</v>
      </c>
      <c r="E8" s="739" t="s">
        <v>4108</v>
      </c>
      <c r="F8" s="755">
        <v>1</v>
      </c>
      <c r="G8" s="755">
        <v>327</v>
      </c>
      <c r="H8" s="755">
        <v>1</v>
      </c>
      <c r="I8" s="755">
        <v>327</v>
      </c>
      <c r="J8" s="755"/>
      <c r="K8" s="755"/>
      <c r="L8" s="755"/>
      <c r="M8" s="755"/>
      <c r="N8" s="755"/>
      <c r="O8" s="755"/>
      <c r="P8" s="744"/>
      <c r="Q8" s="756"/>
    </row>
    <row r="9" spans="1:17" ht="14.4" customHeight="1" x14ac:dyDescent="0.3">
      <c r="A9" s="737" t="s">
        <v>4133</v>
      </c>
      <c r="B9" s="739" t="s">
        <v>4095</v>
      </c>
      <c r="C9" s="739" t="s">
        <v>4074</v>
      </c>
      <c r="D9" s="739" t="s">
        <v>4075</v>
      </c>
      <c r="E9" s="739" t="s">
        <v>4076</v>
      </c>
      <c r="F9" s="755">
        <v>3</v>
      </c>
      <c r="G9" s="755">
        <v>102</v>
      </c>
      <c r="H9" s="755">
        <v>1</v>
      </c>
      <c r="I9" s="755">
        <v>34</v>
      </c>
      <c r="J9" s="755">
        <v>1</v>
      </c>
      <c r="K9" s="755">
        <v>35</v>
      </c>
      <c r="L9" s="755">
        <v>0.34313725490196079</v>
      </c>
      <c r="M9" s="755">
        <v>35</v>
      </c>
      <c r="N9" s="755"/>
      <c r="O9" s="755"/>
      <c r="P9" s="744"/>
      <c r="Q9" s="756"/>
    </row>
    <row r="10" spans="1:17" ht="14.4" customHeight="1" x14ac:dyDescent="0.3">
      <c r="A10" s="737" t="s">
        <v>4133</v>
      </c>
      <c r="B10" s="739" t="s">
        <v>4095</v>
      </c>
      <c r="C10" s="739" t="s">
        <v>4074</v>
      </c>
      <c r="D10" s="739" t="s">
        <v>4107</v>
      </c>
      <c r="E10" s="739" t="s">
        <v>4108</v>
      </c>
      <c r="F10" s="755">
        <v>73</v>
      </c>
      <c r="G10" s="755">
        <v>23934</v>
      </c>
      <c r="H10" s="755">
        <v>1</v>
      </c>
      <c r="I10" s="755">
        <v>327.86301369863014</v>
      </c>
      <c r="J10" s="755">
        <v>114</v>
      </c>
      <c r="K10" s="755">
        <v>37734</v>
      </c>
      <c r="L10" s="755">
        <v>1.5765856104286788</v>
      </c>
      <c r="M10" s="755">
        <v>331</v>
      </c>
      <c r="N10" s="755">
        <v>97</v>
      </c>
      <c r="O10" s="755">
        <v>34338</v>
      </c>
      <c r="P10" s="744">
        <v>1.4346954123840561</v>
      </c>
      <c r="Q10" s="756">
        <v>354</v>
      </c>
    </row>
    <row r="11" spans="1:17" ht="14.4" customHeight="1" x14ac:dyDescent="0.3">
      <c r="A11" s="737" t="s">
        <v>4134</v>
      </c>
      <c r="B11" s="739" t="s">
        <v>4067</v>
      </c>
      <c r="C11" s="739" t="s">
        <v>4074</v>
      </c>
      <c r="D11" s="739" t="s">
        <v>4075</v>
      </c>
      <c r="E11" s="739" t="s">
        <v>4076</v>
      </c>
      <c r="F11" s="755"/>
      <c r="G11" s="755"/>
      <c r="H11" s="755"/>
      <c r="I11" s="755"/>
      <c r="J11" s="755">
        <v>1</v>
      </c>
      <c r="K11" s="755">
        <v>35</v>
      </c>
      <c r="L11" s="755"/>
      <c r="M11" s="755">
        <v>35</v>
      </c>
      <c r="N11" s="755">
        <v>1</v>
      </c>
      <c r="O11" s="755">
        <v>37</v>
      </c>
      <c r="P11" s="744"/>
      <c r="Q11" s="756">
        <v>37</v>
      </c>
    </row>
    <row r="12" spans="1:17" ht="14.4" customHeight="1" x14ac:dyDescent="0.3">
      <c r="A12" s="737" t="s">
        <v>4134</v>
      </c>
      <c r="B12" s="739" t="s">
        <v>4095</v>
      </c>
      <c r="C12" s="739" t="s">
        <v>4074</v>
      </c>
      <c r="D12" s="739" t="s">
        <v>4075</v>
      </c>
      <c r="E12" s="739" t="s">
        <v>4076</v>
      </c>
      <c r="F12" s="755">
        <v>4</v>
      </c>
      <c r="G12" s="755">
        <v>137</v>
      </c>
      <c r="H12" s="755">
        <v>1</v>
      </c>
      <c r="I12" s="755">
        <v>34.25</v>
      </c>
      <c r="J12" s="755">
        <v>3</v>
      </c>
      <c r="K12" s="755">
        <v>105</v>
      </c>
      <c r="L12" s="755">
        <v>0.76642335766423353</v>
      </c>
      <c r="M12" s="755">
        <v>35</v>
      </c>
      <c r="N12" s="755">
        <v>1</v>
      </c>
      <c r="O12" s="755">
        <v>37</v>
      </c>
      <c r="P12" s="744">
        <v>0.27007299270072993</v>
      </c>
      <c r="Q12" s="756">
        <v>37</v>
      </c>
    </row>
    <row r="13" spans="1:17" ht="14.4" customHeight="1" x14ac:dyDescent="0.3">
      <c r="A13" s="737" t="s">
        <v>4134</v>
      </c>
      <c r="B13" s="739" t="s">
        <v>4095</v>
      </c>
      <c r="C13" s="739" t="s">
        <v>4074</v>
      </c>
      <c r="D13" s="739" t="s">
        <v>4107</v>
      </c>
      <c r="E13" s="739" t="s">
        <v>4108</v>
      </c>
      <c r="F13" s="755">
        <v>101</v>
      </c>
      <c r="G13" s="755">
        <v>33093</v>
      </c>
      <c r="H13" s="755">
        <v>1</v>
      </c>
      <c r="I13" s="755">
        <v>327.65346534653463</v>
      </c>
      <c r="J13" s="755">
        <v>105</v>
      </c>
      <c r="K13" s="755">
        <v>34755</v>
      </c>
      <c r="L13" s="755">
        <v>1.0502221013507389</v>
      </c>
      <c r="M13" s="755">
        <v>331</v>
      </c>
      <c r="N13" s="755">
        <v>102</v>
      </c>
      <c r="O13" s="755">
        <v>36108</v>
      </c>
      <c r="P13" s="744">
        <v>1.0911068806091924</v>
      </c>
      <c r="Q13" s="756">
        <v>354</v>
      </c>
    </row>
    <row r="14" spans="1:17" ht="14.4" customHeight="1" x14ac:dyDescent="0.3">
      <c r="A14" s="737" t="s">
        <v>4135</v>
      </c>
      <c r="B14" s="739" t="s">
        <v>4067</v>
      </c>
      <c r="C14" s="739" t="s">
        <v>4074</v>
      </c>
      <c r="D14" s="739" t="s">
        <v>4075</v>
      </c>
      <c r="E14" s="739" t="s">
        <v>4076</v>
      </c>
      <c r="F14" s="755"/>
      <c r="G14" s="755"/>
      <c r="H14" s="755"/>
      <c r="I14" s="755"/>
      <c r="J14" s="755"/>
      <c r="K14" s="755"/>
      <c r="L14" s="755"/>
      <c r="M14" s="755"/>
      <c r="N14" s="755">
        <v>1</v>
      </c>
      <c r="O14" s="755">
        <v>37</v>
      </c>
      <c r="P14" s="744"/>
      <c r="Q14" s="756">
        <v>37</v>
      </c>
    </row>
    <row r="15" spans="1:17" ht="14.4" customHeight="1" x14ac:dyDescent="0.3">
      <c r="A15" s="737" t="s">
        <v>4135</v>
      </c>
      <c r="B15" s="739" t="s">
        <v>4095</v>
      </c>
      <c r="C15" s="739" t="s">
        <v>4074</v>
      </c>
      <c r="D15" s="739" t="s">
        <v>4107</v>
      </c>
      <c r="E15" s="739" t="s">
        <v>4108</v>
      </c>
      <c r="F15" s="755">
        <v>13</v>
      </c>
      <c r="G15" s="755">
        <v>4254</v>
      </c>
      <c r="H15" s="755">
        <v>1</v>
      </c>
      <c r="I15" s="755">
        <v>327.23076923076923</v>
      </c>
      <c r="J15" s="755">
        <v>8</v>
      </c>
      <c r="K15" s="755">
        <v>2648</v>
      </c>
      <c r="L15" s="755">
        <v>0.62247296661965212</v>
      </c>
      <c r="M15" s="755">
        <v>331</v>
      </c>
      <c r="N15" s="755">
        <v>15</v>
      </c>
      <c r="O15" s="755">
        <v>5310</v>
      </c>
      <c r="P15" s="744">
        <v>1.2482369534555713</v>
      </c>
      <c r="Q15" s="756">
        <v>354</v>
      </c>
    </row>
    <row r="16" spans="1:17" ht="14.4" customHeight="1" x14ac:dyDescent="0.3">
      <c r="A16" s="737" t="s">
        <v>4136</v>
      </c>
      <c r="B16" s="739" t="s">
        <v>4095</v>
      </c>
      <c r="C16" s="739" t="s">
        <v>4074</v>
      </c>
      <c r="D16" s="739" t="s">
        <v>4107</v>
      </c>
      <c r="E16" s="739" t="s">
        <v>4108</v>
      </c>
      <c r="F16" s="755">
        <v>4</v>
      </c>
      <c r="G16" s="755">
        <v>1311</v>
      </c>
      <c r="H16" s="755">
        <v>1</v>
      </c>
      <c r="I16" s="755">
        <v>327.75</v>
      </c>
      <c r="J16" s="755">
        <v>5</v>
      </c>
      <c r="K16" s="755">
        <v>1655</v>
      </c>
      <c r="L16" s="755">
        <v>1.2623951182303585</v>
      </c>
      <c r="M16" s="755">
        <v>331</v>
      </c>
      <c r="N16" s="755">
        <v>5</v>
      </c>
      <c r="O16" s="755">
        <v>1770</v>
      </c>
      <c r="P16" s="744">
        <v>1.3501144164759726</v>
      </c>
      <c r="Q16" s="756">
        <v>354</v>
      </c>
    </row>
    <row r="17" spans="1:17" ht="14.4" customHeight="1" x14ac:dyDescent="0.3">
      <c r="A17" s="737" t="s">
        <v>4137</v>
      </c>
      <c r="B17" s="739" t="s">
        <v>4067</v>
      </c>
      <c r="C17" s="739" t="s">
        <v>4074</v>
      </c>
      <c r="D17" s="739" t="s">
        <v>4081</v>
      </c>
      <c r="E17" s="739" t="s">
        <v>4082</v>
      </c>
      <c r="F17" s="755">
        <v>1</v>
      </c>
      <c r="G17" s="755">
        <v>327</v>
      </c>
      <c r="H17" s="755">
        <v>1</v>
      </c>
      <c r="I17" s="755">
        <v>327</v>
      </c>
      <c r="J17" s="755"/>
      <c r="K17" s="755"/>
      <c r="L17" s="755"/>
      <c r="M17" s="755"/>
      <c r="N17" s="755"/>
      <c r="O17" s="755"/>
      <c r="P17" s="744"/>
      <c r="Q17" s="756"/>
    </row>
    <row r="18" spans="1:17" ht="14.4" customHeight="1" x14ac:dyDescent="0.3">
      <c r="A18" s="737" t="s">
        <v>4137</v>
      </c>
      <c r="B18" s="739" t="s">
        <v>4095</v>
      </c>
      <c r="C18" s="739" t="s">
        <v>4074</v>
      </c>
      <c r="D18" s="739" t="s">
        <v>4075</v>
      </c>
      <c r="E18" s="739" t="s">
        <v>4076</v>
      </c>
      <c r="F18" s="755">
        <v>1</v>
      </c>
      <c r="G18" s="755">
        <v>35</v>
      </c>
      <c r="H18" s="755">
        <v>1</v>
      </c>
      <c r="I18" s="755">
        <v>35</v>
      </c>
      <c r="J18" s="755"/>
      <c r="K18" s="755"/>
      <c r="L18" s="755"/>
      <c r="M18" s="755"/>
      <c r="N18" s="755"/>
      <c r="O18" s="755"/>
      <c r="P18" s="744"/>
      <c r="Q18" s="756"/>
    </row>
    <row r="19" spans="1:17" ht="14.4" customHeight="1" x14ac:dyDescent="0.3">
      <c r="A19" s="737" t="s">
        <v>4137</v>
      </c>
      <c r="B19" s="739" t="s">
        <v>4095</v>
      </c>
      <c r="C19" s="739" t="s">
        <v>4074</v>
      </c>
      <c r="D19" s="739" t="s">
        <v>4083</v>
      </c>
      <c r="E19" s="739" t="s">
        <v>4084</v>
      </c>
      <c r="F19" s="755">
        <v>1</v>
      </c>
      <c r="G19" s="755">
        <v>0</v>
      </c>
      <c r="H19" s="755"/>
      <c r="I19" s="755">
        <v>0</v>
      </c>
      <c r="J19" s="755"/>
      <c r="K19" s="755"/>
      <c r="L19" s="755"/>
      <c r="M19" s="755"/>
      <c r="N19" s="755"/>
      <c r="O19" s="755"/>
      <c r="P19" s="744"/>
      <c r="Q19" s="756"/>
    </row>
    <row r="20" spans="1:17" ht="14.4" customHeight="1" x14ac:dyDescent="0.3">
      <c r="A20" s="737" t="s">
        <v>4137</v>
      </c>
      <c r="B20" s="739" t="s">
        <v>4095</v>
      </c>
      <c r="C20" s="739" t="s">
        <v>4074</v>
      </c>
      <c r="D20" s="739" t="s">
        <v>4107</v>
      </c>
      <c r="E20" s="739" t="s">
        <v>4108</v>
      </c>
      <c r="F20" s="755">
        <v>7</v>
      </c>
      <c r="G20" s="755">
        <v>2292</v>
      </c>
      <c r="H20" s="755">
        <v>1</v>
      </c>
      <c r="I20" s="755">
        <v>327.42857142857144</v>
      </c>
      <c r="J20" s="755">
        <v>9</v>
      </c>
      <c r="K20" s="755">
        <v>2979</v>
      </c>
      <c r="L20" s="755">
        <v>1.299738219895288</v>
      </c>
      <c r="M20" s="755">
        <v>331</v>
      </c>
      <c r="N20" s="755">
        <v>10</v>
      </c>
      <c r="O20" s="755">
        <v>3540</v>
      </c>
      <c r="P20" s="744">
        <v>1.544502617801047</v>
      </c>
      <c r="Q20" s="756">
        <v>354</v>
      </c>
    </row>
    <row r="21" spans="1:17" ht="14.4" customHeight="1" x14ac:dyDescent="0.3">
      <c r="A21" s="737" t="s">
        <v>4138</v>
      </c>
      <c r="B21" s="739" t="s">
        <v>4095</v>
      </c>
      <c r="C21" s="739" t="s">
        <v>4074</v>
      </c>
      <c r="D21" s="739" t="s">
        <v>4075</v>
      </c>
      <c r="E21" s="739" t="s">
        <v>4076</v>
      </c>
      <c r="F21" s="755">
        <v>1</v>
      </c>
      <c r="G21" s="755">
        <v>34</v>
      </c>
      <c r="H21" s="755">
        <v>1</v>
      </c>
      <c r="I21" s="755">
        <v>34</v>
      </c>
      <c r="J21" s="755"/>
      <c r="K21" s="755"/>
      <c r="L21" s="755"/>
      <c r="M21" s="755"/>
      <c r="N21" s="755"/>
      <c r="O21" s="755"/>
      <c r="P21" s="744"/>
      <c r="Q21" s="756"/>
    </row>
    <row r="22" spans="1:17" ht="14.4" customHeight="1" x14ac:dyDescent="0.3">
      <c r="A22" s="737" t="s">
        <v>4139</v>
      </c>
      <c r="B22" s="739" t="s">
        <v>4095</v>
      </c>
      <c r="C22" s="739" t="s">
        <v>4074</v>
      </c>
      <c r="D22" s="739" t="s">
        <v>4107</v>
      </c>
      <c r="E22" s="739" t="s">
        <v>4108</v>
      </c>
      <c r="F22" s="755">
        <v>20</v>
      </c>
      <c r="G22" s="755">
        <v>6549</v>
      </c>
      <c r="H22" s="755">
        <v>1</v>
      </c>
      <c r="I22" s="755">
        <v>327.45</v>
      </c>
      <c r="J22" s="755">
        <v>27</v>
      </c>
      <c r="K22" s="755">
        <v>8937</v>
      </c>
      <c r="L22" s="755">
        <v>1.3646358222629409</v>
      </c>
      <c r="M22" s="755">
        <v>331</v>
      </c>
      <c r="N22" s="755">
        <v>12</v>
      </c>
      <c r="O22" s="755">
        <v>4248</v>
      </c>
      <c r="P22" s="744">
        <v>0.64864864864864868</v>
      </c>
      <c r="Q22" s="756">
        <v>354</v>
      </c>
    </row>
    <row r="23" spans="1:17" ht="14.4" customHeight="1" x14ac:dyDescent="0.3">
      <c r="A23" s="737" t="s">
        <v>4140</v>
      </c>
      <c r="B23" s="739" t="s">
        <v>4067</v>
      </c>
      <c r="C23" s="739" t="s">
        <v>4074</v>
      </c>
      <c r="D23" s="739" t="s">
        <v>4075</v>
      </c>
      <c r="E23" s="739" t="s">
        <v>4076</v>
      </c>
      <c r="F23" s="755"/>
      <c r="G23" s="755"/>
      <c r="H23" s="755"/>
      <c r="I23" s="755"/>
      <c r="J23" s="755"/>
      <c r="K23" s="755"/>
      <c r="L23" s="755"/>
      <c r="M23" s="755"/>
      <c r="N23" s="755">
        <v>1</v>
      </c>
      <c r="O23" s="755">
        <v>37</v>
      </c>
      <c r="P23" s="744"/>
      <c r="Q23" s="756">
        <v>37</v>
      </c>
    </row>
    <row r="24" spans="1:17" ht="14.4" customHeight="1" x14ac:dyDescent="0.3">
      <c r="A24" s="737" t="s">
        <v>4140</v>
      </c>
      <c r="B24" s="739" t="s">
        <v>4095</v>
      </c>
      <c r="C24" s="739" t="s">
        <v>4074</v>
      </c>
      <c r="D24" s="739" t="s">
        <v>4107</v>
      </c>
      <c r="E24" s="739" t="s">
        <v>4108</v>
      </c>
      <c r="F24" s="755">
        <v>3</v>
      </c>
      <c r="G24" s="755">
        <v>984</v>
      </c>
      <c r="H24" s="755">
        <v>1</v>
      </c>
      <c r="I24" s="755">
        <v>328</v>
      </c>
      <c r="J24" s="755">
        <v>5</v>
      </c>
      <c r="K24" s="755">
        <v>1655</v>
      </c>
      <c r="L24" s="755">
        <v>1.681910569105691</v>
      </c>
      <c r="M24" s="755">
        <v>331</v>
      </c>
      <c r="N24" s="755">
        <v>4</v>
      </c>
      <c r="O24" s="755">
        <v>1416</v>
      </c>
      <c r="P24" s="744">
        <v>1.4390243902439024</v>
      </c>
      <c r="Q24" s="756">
        <v>354</v>
      </c>
    </row>
    <row r="25" spans="1:17" ht="14.4" customHeight="1" x14ac:dyDescent="0.3">
      <c r="A25" s="737" t="s">
        <v>4141</v>
      </c>
      <c r="B25" s="739" t="s">
        <v>4095</v>
      </c>
      <c r="C25" s="739" t="s">
        <v>4074</v>
      </c>
      <c r="D25" s="739" t="s">
        <v>4107</v>
      </c>
      <c r="E25" s="739" t="s">
        <v>4108</v>
      </c>
      <c r="F25" s="755"/>
      <c r="G25" s="755"/>
      <c r="H25" s="755"/>
      <c r="I25" s="755"/>
      <c r="J25" s="755">
        <v>1</v>
      </c>
      <c r="K25" s="755">
        <v>331</v>
      </c>
      <c r="L25" s="755"/>
      <c r="M25" s="755">
        <v>331</v>
      </c>
      <c r="N25" s="755"/>
      <c r="O25" s="755"/>
      <c r="P25" s="744"/>
      <c r="Q25" s="756"/>
    </row>
    <row r="26" spans="1:17" ht="14.4" customHeight="1" x14ac:dyDescent="0.3">
      <c r="A26" s="737" t="s">
        <v>4142</v>
      </c>
      <c r="B26" s="739" t="s">
        <v>4095</v>
      </c>
      <c r="C26" s="739" t="s">
        <v>4074</v>
      </c>
      <c r="D26" s="739" t="s">
        <v>4107</v>
      </c>
      <c r="E26" s="739" t="s">
        <v>4108</v>
      </c>
      <c r="F26" s="755">
        <v>3</v>
      </c>
      <c r="G26" s="755">
        <v>984</v>
      </c>
      <c r="H26" s="755">
        <v>1</v>
      </c>
      <c r="I26" s="755">
        <v>328</v>
      </c>
      <c r="J26" s="755">
        <v>6</v>
      </c>
      <c r="K26" s="755">
        <v>1986</v>
      </c>
      <c r="L26" s="755">
        <v>2.0182926829268291</v>
      </c>
      <c r="M26" s="755">
        <v>331</v>
      </c>
      <c r="N26" s="755">
        <v>3</v>
      </c>
      <c r="O26" s="755">
        <v>1062</v>
      </c>
      <c r="P26" s="744">
        <v>1.0792682926829269</v>
      </c>
      <c r="Q26" s="756">
        <v>354</v>
      </c>
    </row>
    <row r="27" spans="1:17" ht="14.4" customHeight="1" x14ac:dyDescent="0.3">
      <c r="A27" s="737" t="s">
        <v>4143</v>
      </c>
      <c r="B27" s="739" t="s">
        <v>4095</v>
      </c>
      <c r="C27" s="739" t="s">
        <v>4074</v>
      </c>
      <c r="D27" s="739" t="s">
        <v>4075</v>
      </c>
      <c r="E27" s="739" t="s">
        <v>4076</v>
      </c>
      <c r="F27" s="755">
        <v>2</v>
      </c>
      <c r="G27" s="755">
        <v>68</v>
      </c>
      <c r="H27" s="755">
        <v>1</v>
      </c>
      <c r="I27" s="755">
        <v>34</v>
      </c>
      <c r="J27" s="755">
        <v>1</v>
      </c>
      <c r="K27" s="755">
        <v>35</v>
      </c>
      <c r="L27" s="755">
        <v>0.51470588235294112</v>
      </c>
      <c r="M27" s="755">
        <v>35</v>
      </c>
      <c r="N27" s="755">
        <v>1</v>
      </c>
      <c r="O27" s="755">
        <v>37</v>
      </c>
      <c r="P27" s="744">
        <v>0.54411764705882348</v>
      </c>
      <c r="Q27" s="756">
        <v>37</v>
      </c>
    </row>
    <row r="28" spans="1:17" ht="14.4" customHeight="1" x14ac:dyDescent="0.3">
      <c r="A28" s="737" t="s">
        <v>4143</v>
      </c>
      <c r="B28" s="739" t="s">
        <v>4095</v>
      </c>
      <c r="C28" s="739" t="s">
        <v>4074</v>
      </c>
      <c r="D28" s="739" t="s">
        <v>4107</v>
      </c>
      <c r="E28" s="739" t="s">
        <v>4108</v>
      </c>
      <c r="F28" s="755">
        <v>60</v>
      </c>
      <c r="G28" s="755">
        <v>19647</v>
      </c>
      <c r="H28" s="755">
        <v>1</v>
      </c>
      <c r="I28" s="755">
        <v>327.45</v>
      </c>
      <c r="J28" s="755">
        <v>58</v>
      </c>
      <c r="K28" s="755">
        <v>19198</v>
      </c>
      <c r="L28" s="755">
        <v>0.97714663816358727</v>
      </c>
      <c r="M28" s="755">
        <v>331</v>
      </c>
      <c r="N28" s="755">
        <v>68</v>
      </c>
      <c r="O28" s="755">
        <v>24072</v>
      </c>
      <c r="P28" s="744">
        <v>1.2252252252252251</v>
      </c>
      <c r="Q28" s="756">
        <v>354</v>
      </c>
    </row>
    <row r="29" spans="1:17" ht="14.4" customHeight="1" x14ac:dyDescent="0.3">
      <c r="A29" s="737" t="s">
        <v>4144</v>
      </c>
      <c r="B29" s="739" t="s">
        <v>4095</v>
      </c>
      <c r="C29" s="739" t="s">
        <v>4074</v>
      </c>
      <c r="D29" s="739" t="s">
        <v>4107</v>
      </c>
      <c r="E29" s="739" t="s">
        <v>4108</v>
      </c>
      <c r="F29" s="755"/>
      <c r="G29" s="755"/>
      <c r="H29" s="755"/>
      <c r="I29" s="755"/>
      <c r="J29" s="755"/>
      <c r="K29" s="755"/>
      <c r="L29" s="755"/>
      <c r="M29" s="755"/>
      <c r="N29" s="755">
        <v>1</v>
      </c>
      <c r="O29" s="755">
        <v>354</v>
      </c>
      <c r="P29" s="744"/>
      <c r="Q29" s="756">
        <v>354</v>
      </c>
    </row>
    <row r="30" spans="1:17" ht="14.4" customHeight="1" x14ac:dyDescent="0.3">
      <c r="A30" s="737" t="s">
        <v>4145</v>
      </c>
      <c r="B30" s="739" t="s">
        <v>4095</v>
      </c>
      <c r="C30" s="739" t="s">
        <v>4074</v>
      </c>
      <c r="D30" s="739" t="s">
        <v>4107</v>
      </c>
      <c r="E30" s="739" t="s">
        <v>4108</v>
      </c>
      <c r="F30" s="755">
        <v>3</v>
      </c>
      <c r="G30" s="755">
        <v>987</v>
      </c>
      <c r="H30" s="755">
        <v>1</v>
      </c>
      <c r="I30" s="755">
        <v>329</v>
      </c>
      <c r="J30" s="755">
        <v>5</v>
      </c>
      <c r="K30" s="755">
        <v>1655</v>
      </c>
      <c r="L30" s="755">
        <v>1.6767983789260386</v>
      </c>
      <c r="M30" s="755">
        <v>331</v>
      </c>
      <c r="N30" s="755">
        <v>1</v>
      </c>
      <c r="O30" s="755">
        <v>354</v>
      </c>
      <c r="P30" s="744">
        <v>0.35866261398176291</v>
      </c>
      <c r="Q30" s="756">
        <v>354</v>
      </c>
    </row>
    <row r="31" spans="1:17" ht="14.4" customHeight="1" x14ac:dyDescent="0.3">
      <c r="A31" s="737" t="s">
        <v>4146</v>
      </c>
      <c r="B31" s="739" t="s">
        <v>4095</v>
      </c>
      <c r="C31" s="739" t="s">
        <v>4074</v>
      </c>
      <c r="D31" s="739" t="s">
        <v>4107</v>
      </c>
      <c r="E31" s="739" t="s">
        <v>4108</v>
      </c>
      <c r="F31" s="755"/>
      <c r="G31" s="755"/>
      <c r="H31" s="755"/>
      <c r="I31" s="755"/>
      <c r="J31" s="755">
        <v>1</v>
      </c>
      <c r="K31" s="755">
        <v>331</v>
      </c>
      <c r="L31" s="755"/>
      <c r="M31" s="755">
        <v>331</v>
      </c>
      <c r="N31" s="755">
        <v>1</v>
      </c>
      <c r="O31" s="755">
        <v>354</v>
      </c>
      <c r="P31" s="744"/>
      <c r="Q31" s="756">
        <v>354</v>
      </c>
    </row>
    <row r="32" spans="1:17" ht="14.4" customHeight="1" x14ac:dyDescent="0.3">
      <c r="A32" s="737" t="s">
        <v>4147</v>
      </c>
      <c r="B32" s="739" t="s">
        <v>4095</v>
      </c>
      <c r="C32" s="739" t="s">
        <v>4074</v>
      </c>
      <c r="D32" s="739" t="s">
        <v>4107</v>
      </c>
      <c r="E32" s="739" t="s">
        <v>4108</v>
      </c>
      <c r="F32" s="755"/>
      <c r="G32" s="755"/>
      <c r="H32" s="755"/>
      <c r="I32" s="755"/>
      <c r="J32" s="755"/>
      <c r="K32" s="755"/>
      <c r="L32" s="755"/>
      <c r="M32" s="755"/>
      <c r="N32" s="755">
        <v>2</v>
      </c>
      <c r="O32" s="755">
        <v>708</v>
      </c>
      <c r="P32" s="744"/>
      <c r="Q32" s="756">
        <v>354</v>
      </c>
    </row>
    <row r="33" spans="1:17" ht="14.4" customHeight="1" x14ac:dyDescent="0.3">
      <c r="A33" s="737" t="s">
        <v>505</v>
      </c>
      <c r="B33" s="739" t="s">
        <v>4148</v>
      </c>
      <c r="C33" s="739" t="s">
        <v>4068</v>
      </c>
      <c r="D33" s="739" t="s">
        <v>4149</v>
      </c>
      <c r="E33" s="739" t="s">
        <v>4150</v>
      </c>
      <c r="F33" s="755">
        <v>13</v>
      </c>
      <c r="G33" s="755">
        <v>1434.81</v>
      </c>
      <c r="H33" s="755">
        <v>1</v>
      </c>
      <c r="I33" s="755">
        <v>110.36999999999999</v>
      </c>
      <c r="J33" s="755">
        <v>43</v>
      </c>
      <c r="K33" s="755">
        <v>3659.22</v>
      </c>
      <c r="L33" s="755">
        <v>2.5503167666799089</v>
      </c>
      <c r="M33" s="755">
        <v>85.098139534883714</v>
      </c>
      <c r="N33" s="755">
        <v>78.5</v>
      </c>
      <c r="O33" s="755">
        <v>3919.4700000000003</v>
      </c>
      <c r="P33" s="744">
        <v>2.7316996675518017</v>
      </c>
      <c r="Q33" s="756">
        <v>49.929554140127394</v>
      </c>
    </row>
    <row r="34" spans="1:17" ht="14.4" customHeight="1" x14ac:dyDescent="0.3">
      <c r="A34" s="737" t="s">
        <v>505</v>
      </c>
      <c r="B34" s="739" t="s">
        <v>4148</v>
      </c>
      <c r="C34" s="739" t="s">
        <v>4068</v>
      </c>
      <c r="D34" s="739" t="s">
        <v>4151</v>
      </c>
      <c r="E34" s="739" t="s">
        <v>4152</v>
      </c>
      <c r="F34" s="755">
        <v>21</v>
      </c>
      <c r="G34" s="755">
        <v>1741.32</v>
      </c>
      <c r="H34" s="755">
        <v>1</v>
      </c>
      <c r="I34" s="755">
        <v>82.92</v>
      </c>
      <c r="J34" s="755"/>
      <c r="K34" s="755"/>
      <c r="L34" s="755"/>
      <c r="M34" s="755"/>
      <c r="N34" s="755"/>
      <c r="O34" s="755"/>
      <c r="P34" s="744"/>
      <c r="Q34" s="756"/>
    </row>
    <row r="35" spans="1:17" ht="14.4" customHeight="1" x14ac:dyDescent="0.3">
      <c r="A35" s="737" t="s">
        <v>505</v>
      </c>
      <c r="B35" s="739" t="s">
        <v>4148</v>
      </c>
      <c r="C35" s="739" t="s">
        <v>4068</v>
      </c>
      <c r="D35" s="739" t="s">
        <v>4153</v>
      </c>
      <c r="E35" s="739" t="s">
        <v>4152</v>
      </c>
      <c r="F35" s="755">
        <v>28.5</v>
      </c>
      <c r="G35" s="755">
        <v>3361.86</v>
      </c>
      <c r="H35" s="755">
        <v>1</v>
      </c>
      <c r="I35" s="755">
        <v>117.96000000000001</v>
      </c>
      <c r="J35" s="755"/>
      <c r="K35" s="755"/>
      <c r="L35" s="755"/>
      <c r="M35" s="755"/>
      <c r="N35" s="755"/>
      <c r="O35" s="755"/>
      <c r="P35" s="744"/>
      <c r="Q35" s="756"/>
    </row>
    <row r="36" spans="1:17" ht="14.4" customHeight="1" x14ac:dyDescent="0.3">
      <c r="A36" s="737" t="s">
        <v>505</v>
      </c>
      <c r="B36" s="739" t="s">
        <v>4148</v>
      </c>
      <c r="C36" s="739" t="s">
        <v>4068</v>
      </c>
      <c r="D36" s="739" t="s">
        <v>4154</v>
      </c>
      <c r="E36" s="739" t="s">
        <v>4152</v>
      </c>
      <c r="F36" s="755"/>
      <c r="G36" s="755"/>
      <c r="H36" s="755"/>
      <c r="I36" s="755"/>
      <c r="J36" s="755">
        <v>36</v>
      </c>
      <c r="K36" s="755">
        <v>2740.68</v>
      </c>
      <c r="L36" s="755"/>
      <c r="M36" s="755">
        <v>76.13</v>
      </c>
      <c r="N36" s="755"/>
      <c r="O36" s="755"/>
      <c r="P36" s="744"/>
      <c r="Q36" s="756"/>
    </row>
    <row r="37" spans="1:17" ht="14.4" customHeight="1" x14ac:dyDescent="0.3">
      <c r="A37" s="737" t="s">
        <v>505</v>
      </c>
      <c r="B37" s="739" t="s">
        <v>4148</v>
      </c>
      <c r="C37" s="739" t="s">
        <v>4068</v>
      </c>
      <c r="D37" s="739" t="s">
        <v>4155</v>
      </c>
      <c r="E37" s="739" t="s">
        <v>4156</v>
      </c>
      <c r="F37" s="755"/>
      <c r="G37" s="755"/>
      <c r="H37" s="755"/>
      <c r="I37" s="755"/>
      <c r="J37" s="755">
        <v>4.0999999999999996</v>
      </c>
      <c r="K37" s="755">
        <v>2430.62</v>
      </c>
      <c r="L37" s="755"/>
      <c r="M37" s="755">
        <v>592.83414634146345</v>
      </c>
      <c r="N37" s="755">
        <v>0.6</v>
      </c>
      <c r="O37" s="755">
        <v>264.72000000000003</v>
      </c>
      <c r="P37" s="744"/>
      <c r="Q37" s="756">
        <v>441.20000000000005</v>
      </c>
    </row>
    <row r="38" spans="1:17" ht="14.4" customHeight="1" x14ac:dyDescent="0.3">
      <c r="A38" s="737" t="s">
        <v>505</v>
      </c>
      <c r="B38" s="739" t="s">
        <v>4148</v>
      </c>
      <c r="C38" s="739" t="s">
        <v>4068</v>
      </c>
      <c r="D38" s="739" t="s">
        <v>4157</v>
      </c>
      <c r="E38" s="739" t="s">
        <v>4158</v>
      </c>
      <c r="F38" s="755">
        <v>4</v>
      </c>
      <c r="G38" s="755">
        <v>336.32</v>
      </c>
      <c r="H38" s="755">
        <v>1</v>
      </c>
      <c r="I38" s="755">
        <v>84.08</v>
      </c>
      <c r="J38" s="755">
        <v>3</v>
      </c>
      <c r="K38" s="755">
        <v>244.94</v>
      </c>
      <c r="L38" s="755">
        <v>0.72829448144624165</v>
      </c>
      <c r="M38" s="755">
        <v>81.646666666666661</v>
      </c>
      <c r="N38" s="755"/>
      <c r="O38" s="755"/>
      <c r="P38" s="744"/>
      <c r="Q38" s="756"/>
    </row>
    <row r="39" spans="1:17" ht="14.4" customHeight="1" x14ac:dyDescent="0.3">
      <c r="A39" s="737" t="s">
        <v>505</v>
      </c>
      <c r="B39" s="739" t="s">
        <v>4148</v>
      </c>
      <c r="C39" s="739" t="s">
        <v>4068</v>
      </c>
      <c r="D39" s="739" t="s">
        <v>4159</v>
      </c>
      <c r="E39" s="739" t="s">
        <v>2382</v>
      </c>
      <c r="F39" s="755"/>
      <c r="G39" s="755"/>
      <c r="H39" s="755"/>
      <c r="I39" s="755"/>
      <c r="J39" s="755">
        <v>20</v>
      </c>
      <c r="K39" s="755">
        <v>1168</v>
      </c>
      <c r="L39" s="755"/>
      <c r="M39" s="755">
        <v>58.4</v>
      </c>
      <c r="N39" s="755"/>
      <c r="O39" s="755"/>
      <c r="P39" s="744"/>
      <c r="Q39" s="756"/>
    </row>
    <row r="40" spans="1:17" ht="14.4" customHeight="1" x14ac:dyDescent="0.3">
      <c r="A40" s="737" t="s">
        <v>505</v>
      </c>
      <c r="B40" s="739" t="s">
        <v>4148</v>
      </c>
      <c r="C40" s="739" t="s">
        <v>4068</v>
      </c>
      <c r="D40" s="739" t="s">
        <v>4160</v>
      </c>
      <c r="E40" s="739" t="s">
        <v>4161</v>
      </c>
      <c r="F40" s="755"/>
      <c r="G40" s="755"/>
      <c r="H40" s="755"/>
      <c r="I40" s="755"/>
      <c r="J40" s="755">
        <v>20</v>
      </c>
      <c r="K40" s="755">
        <v>2119.1999999999998</v>
      </c>
      <c r="L40" s="755"/>
      <c r="M40" s="755">
        <v>105.96</v>
      </c>
      <c r="N40" s="755"/>
      <c r="O40" s="755"/>
      <c r="P40" s="744"/>
      <c r="Q40" s="756"/>
    </row>
    <row r="41" spans="1:17" ht="14.4" customHeight="1" x14ac:dyDescent="0.3">
      <c r="A41" s="737" t="s">
        <v>505</v>
      </c>
      <c r="B41" s="739" t="s">
        <v>4148</v>
      </c>
      <c r="C41" s="739" t="s">
        <v>4068</v>
      </c>
      <c r="D41" s="739" t="s">
        <v>4162</v>
      </c>
      <c r="E41" s="739" t="s">
        <v>2795</v>
      </c>
      <c r="F41" s="755"/>
      <c r="G41" s="755"/>
      <c r="H41" s="755"/>
      <c r="I41" s="755"/>
      <c r="J41" s="755"/>
      <c r="K41" s="755"/>
      <c r="L41" s="755"/>
      <c r="M41" s="755"/>
      <c r="N41" s="755">
        <v>9.4499999999999993</v>
      </c>
      <c r="O41" s="755">
        <v>6541.76</v>
      </c>
      <c r="P41" s="744"/>
      <c r="Q41" s="756">
        <v>692.24973544973557</v>
      </c>
    </row>
    <row r="42" spans="1:17" ht="14.4" customHeight="1" x14ac:dyDescent="0.3">
      <c r="A42" s="737" t="s">
        <v>505</v>
      </c>
      <c r="B42" s="739" t="s">
        <v>4148</v>
      </c>
      <c r="C42" s="739" t="s">
        <v>4068</v>
      </c>
      <c r="D42" s="739" t="s">
        <v>4163</v>
      </c>
      <c r="E42" s="739" t="s">
        <v>4164</v>
      </c>
      <c r="F42" s="755">
        <v>3</v>
      </c>
      <c r="G42" s="755">
        <v>3471.33</v>
      </c>
      <c r="H42" s="755">
        <v>1</v>
      </c>
      <c r="I42" s="755">
        <v>1157.1099999999999</v>
      </c>
      <c r="J42" s="755"/>
      <c r="K42" s="755"/>
      <c r="L42" s="755"/>
      <c r="M42" s="755"/>
      <c r="N42" s="755"/>
      <c r="O42" s="755"/>
      <c r="P42" s="744"/>
      <c r="Q42" s="756"/>
    </row>
    <row r="43" spans="1:17" ht="14.4" customHeight="1" x14ac:dyDescent="0.3">
      <c r="A43" s="737" t="s">
        <v>505</v>
      </c>
      <c r="B43" s="739" t="s">
        <v>4148</v>
      </c>
      <c r="C43" s="739" t="s">
        <v>4068</v>
      </c>
      <c r="D43" s="739" t="s">
        <v>4165</v>
      </c>
      <c r="E43" s="739" t="s">
        <v>2534</v>
      </c>
      <c r="F43" s="755"/>
      <c r="G43" s="755"/>
      <c r="H43" s="755"/>
      <c r="I43" s="755"/>
      <c r="J43" s="755"/>
      <c r="K43" s="755"/>
      <c r="L43" s="755"/>
      <c r="M43" s="755"/>
      <c r="N43" s="755">
        <v>6.6</v>
      </c>
      <c r="O43" s="755">
        <v>79288.44</v>
      </c>
      <c r="P43" s="744"/>
      <c r="Q43" s="756">
        <v>12013.400000000001</v>
      </c>
    </row>
    <row r="44" spans="1:17" ht="14.4" customHeight="1" x14ac:dyDescent="0.3">
      <c r="A44" s="737" t="s">
        <v>505</v>
      </c>
      <c r="B44" s="739" t="s">
        <v>4148</v>
      </c>
      <c r="C44" s="739" t="s">
        <v>4068</v>
      </c>
      <c r="D44" s="739" t="s">
        <v>4166</v>
      </c>
      <c r="E44" s="739" t="s">
        <v>4167</v>
      </c>
      <c r="F44" s="755">
        <v>53</v>
      </c>
      <c r="G44" s="755">
        <v>2139.08</v>
      </c>
      <c r="H44" s="755">
        <v>1</v>
      </c>
      <c r="I44" s="755">
        <v>40.36</v>
      </c>
      <c r="J44" s="755">
        <v>90</v>
      </c>
      <c r="K44" s="755">
        <v>3474.9</v>
      </c>
      <c r="L44" s="755">
        <v>1.6244834227798868</v>
      </c>
      <c r="M44" s="755">
        <v>38.61</v>
      </c>
      <c r="N44" s="755"/>
      <c r="O44" s="755"/>
      <c r="P44" s="744"/>
      <c r="Q44" s="756"/>
    </row>
    <row r="45" spans="1:17" ht="14.4" customHeight="1" x14ac:dyDescent="0.3">
      <c r="A45" s="737" t="s">
        <v>505</v>
      </c>
      <c r="B45" s="739" t="s">
        <v>4148</v>
      </c>
      <c r="C45" s="739" t="s">
        <v>4068</v>
      </c>
      <c r="D45" s="739" t="s">
        <v>4168</v>
      </c>
      <c r="E45" s="739" t="s">
        <v>4169</v>
      </c>
      <c r="F45" s="755"/>
      <c r="G45" s="755"/>
      <c r="H45" s="755"/>
      <c r="I45" s="755"/>
      <c r="J45" s="755">
        <v>62</v>
      </c>
      <c r="K45" s="755">
        <v>2816.66</v>
      </c>
      <c r="L45" s="755"/>
      <c r="M45" s="755">
        <v>45.43</v>
      </c>
      <c r="N45" s="755"/>
      <c r="O45" s="755"/>
      <c r="P45" s="744"/>
      <c r="Q45" s="756"/>
    </row>
    <row r="46" spans="1:17" ht="14.4" customHeight="1" x14ac:dyDescent="0.3">
      <c r="A46" s="737" t="s">
        <v>505</v>
      </c>
      <c r="B46" s="739" t="s">
        <v>4148</v>
      </c>
      <c r="C46" s="739" t="s">
        <v>4068</v>
      </c>
      <c r="D46" s="739" t="s">
        <v>4170</v>
      </c>
      <c r="E46" s="739" t="s">
        <v>2368</v>
      </c>
      <c r="F46" s="755"/>
      <c r="G46" s="755"/>
      <c r="H46" s="755"/>
      <c r="I46" s="755"/>
      <c r="J46" s="755">
        <v>88</v>
      </c>
      <c r="K46" s="755">
        <v>6795.36</v>
      </c>
      <c r="L46" s="755"/>
      <c r="M46" s="755">
        <v>77.22</v>
      </c>
      <c r="N46" s="755">
        <v>118</v>
      </c>
      <c r="O46" s="755">
        <v>9111.9599999999991</v>
      </c>
      <c r="P46" s="744"/>
      <c r="Q46" s="756">
        <v>77.22</v>
      </c>
    </row>
    <row r="47" spans="1:17" ht="14.4" customHeight="1" x14ac:dyDescent="0.3">
      <c r="A47" s="737" t="s">
        <v>505</v>
      </c>
      <c r="B47" s="739" t="s">
        <v>4148</v>
      </c>
      <c r="C47" s="739" t="s">
        <v>4068</v>
      </c>
      <c r="D47" s="739" t="s">
        <v>4171</v>
      </c>
      <c r="E47" s="739" t="s">
        <v>2765</v>
      </c>
      <c r="F47" s="755">
        <v>23.799999999999997</v>
      </c>
      <c r="G47" s="755">
        <v>9038.0499999999993</v>
      </c>
      <c r="H47" s="755">
        <v>1</v>
      </c>
      <c r="I47" s="755">
        <v>379.75</v>
      </c>
      <c r="J47" s="755">
        <v>33.599999999999994</v>
      </c>
      <c r="K47" s="755">
        <v>12205.2</v>
      </c>
      <c r="L47" s="755">
        <v>1.3504240405839758</v>
      </c>
      <c r="M47" s="755">
        <v>363.25000000000006</v>
      </c>
      <c r="N47" s="755">
        <v>73.2</v>
      </c>
      <c r="O47" s="755">
        <v>19889.739999999998</v>
      </c>
      <c r="P47" s="744">
        <v>2.2006671793141219</v>
      </c>
      <c r="Q47" s="756">
        <v>271.71775956284148</v>
      </c>
    </row>
    <row r="48" spans="1:17" ht="14.4" customHeight="1" x14ac:dyDescent="0.3">
      <c r="A48" s="737" t="s">
        <v>505</v>
      </c>
      <c r="B48" s="739" t="s">
        <v>4148</v>
      </c>
      <c r="C48" s="739" t="s">
        <v>4068</v>
      </c>
      <c r="D48" s="739" t="s">
        <v>4172</v>
      </c>
      <c r="E48" s="739" t="s">
        <v>2456</v>
      </c>
      <c r="F48" s="755"/>
      <c r="G48" s="755"/>
      <c r="H48" s="755"/>
      <c r="I48" s="755"/>
      <c r="J48" s="755"/>
      <c r="K48" s="755"/>
      <c r="L48" s="755"/>
      <c r="M48" s="755"/>
      <c r="N48" s="755">
        <v>4</v>
      </c>
      <c r="O48" s="755">
        <v>543.4</v>
      </c>
      <c r="P48" s="744"/>
      <c r="Q48" s="756">
        <v>135.85</v>
      </c>
    </row>
    <row r="49" spans="1:17" ht="14.4" customHeight="1" x14ac:dyDescent="0.3">
      <c r="A49" s="737" t="s">
        <v>505</v>
      </c>
      <c r="B49" s="739" t="s">
        <v>4148</v>
      </c>
      <c r="C49" s="739" t="s">
        <v>4068</v>
      </c>
      <c r="D49" s="739" t="s">
        <v>4173</v>
      </c>
      <c r="E49" s="739" t="s">
        <v>4174</v>
      </c>
      <c r="F49" s="755">
        <v>18</v>
      </c>
      <c r="G49" s="755">
        <v>737.1</v>
      </c>
      <c r="H49" s="755">
        <v>1</v>
      </c>
      <c r="I49" s="755">
        <v>40.950000000000003</v>
      </c>
      <c r="J49" s="755">
        <v>18</v>
      </c>
      <c r="K49" s="755">
        <v>705.24</v>
      </c>
      <c r="L49" s="755">
        <v>0.95677655677655671</v>
      </c>
      <c r="M49" s="755">
        <v>39.18</v>
      </c>
      <c r="N49" s="755"/>
      <c r="O49" s="755"/>
      <c r="P49" s="744"/>
      <c r="Q49" s="756"/>
    </row>
    <row r="50" spans="1:17" ht="14.4" customHeight="1" x14ac:dyDescent="0.3">
      <c r="A50" s="737" t="s">
        <v>505</v>
      </c>
      <c r="B50" s="739" t="s">
        <v>4148</v>
      </c>
      <c r="C50" s="739" t="s">
        <v>4068</v>
      </c>
      <c r="D50" s="739" t="s">
        <v>4175</v>
      </c>
      <c r="E50" s="739" t="s">
        <v>4176</v>
      </c>
      <c r="F50" s="755">
        <v>0.3</v>
      </c>
      <c r="G50" s="755">
        <v>1177.77</v>
      </c>
      <c r="H50" s="755">
        <v>1</v>
      </c>
      <c r="I50" s="755">
        <v>3925.9</v>
      </c>
      <c r="J50" s="755">
        <v>7.8</v>
      </c>
      <c r="K50" s="755">
        <v>29290.84</v>
      </c>
      <c r="L50" s="755">
        <v>24.869745366242984</v>
      </c>
      <c r="M50" s="755">
        <v>3755.2358974358976</v>
      </c>
      <c r="N50" s="755">
        <v>1.4</v>
      </c>
      <c r="O50" s="755">
        <v>4569.25</v>
      </c>
      <c r="P50" s="744">
        <v>3.879577506643912</v>
      </c>
      <c r="Q50" s="756">
        <v>3263.75</v>
      </c>
    </row>
    <row r="51" spans="1:17" ht="14.4" customHeight="1" x14ac:dyDescent="0.3">
      <c r="A51" s="737" t="s">
        <v>505</v>
      </c>
      <c r="B51" s="739" t="s">
        <v>4148</v>
      </c>
      <c r="C51" s="739" t="s">
        <v>4068</v>
      </c>
      <c r="D51" s="739" t="s">
        <v>4177</v>
      </c>
      <c r="E51" s="739" t="s">
        <v>4178</v>
      </c>
      <c r="F51" s="755"/>
      <c r="G51" s="755"/>
      <c r="H51" s="755"/>
      <c r="I51" s="755"/>
      <c r="J51" s="755"/>
      <c r="K51" s="755"/>
      <c r="L51" s="755"/>
      <c r="M51" s="755"/>
      <c r="N51" s="755">
        <v>1.4</v>
      </c>
      <c r="O51" s="755">
        <v>2284.61</v>
      </c>
      <c r="P51" s="744"/>
      <c r="Q51" s="756">
        <v>1631.8642857142859</v>
      </c>
    </row>
    <row r="52" spans="1:17" ht="14.4" customHeight="1" x14ac:dyDescent="0.3">
      <c r="A52" s="737" t="s">
        <v>505</v>
      </c>
      <c r="B52" s="739" t="s">
        <v>4148</v>
      </c>
      <c r="C52" s="739" t="s">
        <v>4068</v>
      </c>
      <c r="D52" s="739" t="s">
        <v>4179</v>
      </c>
      <c r="E52" s="739" t="s">
        <v>4180</v>
      </c>
      <c r="F52" s="755">
        <v>25</v>
      </c>
      <c r="G52" s="755">
        <v>2864.49</v>
      </c>
      <c r="H52" s="755">
        <v>1</v>
      </c>
      <c r="I52" s="755">
        <v>114.57959999999999</v>
      </c>
      <c r="J52" s="755"/>
      <c r="K52" s="755"/>
      <c r="L52" s="755"/>
      <c r="M52" s="755"/>
      <c r="N52" s="755">
        <v>2</v>
      </c>
      <c r="O52" s="755">
        <v>219.2</v>
      </c>
      <c r="P52" s="744">
        <v>7.6523220538385547E-2</v>
      </c>
      <c r="Q52" s="756">
        <v>109.6</v>
      </c>
    </row>
    <row r="53" spans="1:17" ht="14.4" customHeight="1" x14ac:dyDescent="0.3">
      <c r="A53" s="737" t="s">
        <v>505</v>
      </c>
      <c r="B53" s="739" t="s">
        <v>4148</v>
      </c>
      <c r="C53" s="739" t="s">
        <v>4068</v>
      </c>
      <c r="D53" s="739" t="s">
        <v>4181</v>
      </c>
      <c r="E53" s="739" t="s">
        <v>4182</v>
      </c>
      <c r="F53" s="755">
        <v>2</v>
      </c>
      <c r="G53" s="755">
        <v>458.32</v>
      </c>
      <c r="H53" s="755">
        <v>1</v>
      </c>
      <c r="I53" s="755">
        <v>229.16</v>
      </c>
      <c r="J53" s="755">
        <v>44</v>
      </c>
      <c r="K53" s="755">
        <v>9644.7999999999993</v>
      </c>
      <c r="L53" s="755">
        <v>21.043812183627161</v>
      </c>
      <c r="M53" s="755">
        <v>219.2</v>
      </c>
      <c r="N53" s="755"/>
      <c r="O53" s="755"/>
      <c r="P53" s="744"/>
      <c r="Q53" s="756"/>
    </row>
    <row r="54" spans="1:17" ht="14.4" customHeight="1" x14ac:dyDescent="0.3">
      <c r="A54" s="737" t="s">
        <v>505</v>
      </c>
      <c r="B54" s="739" t="s">
        <v>4148</v>
      </c>
      <c r="C54" s="739" t="s">
        <v>4068</v>
      </c>
      <c r="D54" s="739" t="s">
        <v>4183</v>
      </c>
      <c r="E54" s="739" t="s">
        <v>2485</v>
      </c>
      <c r="F54" s="755"/>
      <c r="G54" s="755"/>
      <c r="H54" s="755"/>
      <c r="I54" s="755"/>
      <c r="J54" s="755">
        <v>7</v>
      </c>
      <c r="K54" s="755">
        <v>460.25</v>
      </c>
      <c r="L54" s="755"/>
      <c r="M54" s="755">
        <v>65.75</v>
      </c>
      <c r="N54" s="755">
        <v>147</v>
      </c>
      <c r="O54" s="755">
        <v>9665.25</v>
      </c>
      <c r="P54" s="744"/>
      <c r="Q54" s="756">
        <v>65.75</v>
      </c>
    </row>
    <row r="55" spans="1:17" ht="14.4" customHeight="1" x14ac:dyDescent="0.3">
      <c r="A55" s="737" t="s">
        <v>505</v>
      </c>
      <c r="B55" s="739" t="s">
        <v>4148</v>
      </c>
      <c r="C55" s="739" t="s">
        <v>4068</v>
      </c>
      <c r="D55" s="739" t="s">
        <v>4184</v>
      </c>
      <c r="E55" s="739" t="s">
        <v>4185</v>
      </c>
      <c r="F55" s="755">
        <v>4.2</v>
      </c>
      <c r="G55" s="755">
        <v>407.26</v>
      </c>
      <c r="H55" s="755">
        <v>1</v>
      </c>
      <c r="I55" s="755">
        <v>96.966666666666654</v>
      </c>
      <c r="J55" s="755">
        <v>5.9</v>
      </c>
      <c r="K55" s="755">
        <v>547.15</v>
      </c>
      <c r="L55" s="755">
        <v>1.3434906447969357</v>
      </c>
      <c r="M55" s="755">
        <v>92.737288135593218</v>
      </c>
      <c r="N55" s="755">
        <v>6.1</v>
      </c>
      <c r="O55" s="755">
        <v>480.68</v>
      </c>
      <c r="P55" s="744">
        <v>1.1802779551146687</v>
      </c>
      <c r="Q55" s="756">
        <v>78.800000000000011</v>
      </c>
    </row>
    <row r="56" spans="1:17" ht="14.4" customHeight="1" x14ac:dyDescent="0.3">
      <c r="A56" s="737" t="s">
        <v>505</v>
      </c>
      <c r="B56" s="739" t="s">
        <v>4148</v>
      </c>
      <c r="C56" s="739" t="s">
        <v>4068</v>
      </c>
      <c r="D56" s="739" t="s">
        <v>4186</v>
      </c>
      <c r="E56" s="739" t="s">
        <v>4187</v>
      </c>
      <c r="F56" s="755">
        <v>8</v>
      </c>
      <c r="G56" s="755">
        <v>10767.04</v>
      </c>
      <c r="H56" s="755">
        <v>1</v>
      </c>
      <c r="I56" s="755">
        <v>1345.88</v>
      </c>
      <c r="J56" s="755"/>
      <c r="K56" s="755"/>
      <c r="L56" s="755"/>
      <c r="M56" s="755"/>
      <c r="N56" s="755"/>
      <c r="O56" s="755"/>
      <c r="P56" s="744"/>
      <c r="Q56" s="756"/>
    </row>
    <row r="57" spans="1:17" ht="14.4" customHeight="1" x14ac:dyDescent="0.3">
      <c r="A57" s="737" t="s">
        <v>505</v>
      </c>
      <c r="B57" s="739" t="s">
        <v>4148</v>
      </c>
      <c r="C57" s="739" t="s">
        <v>4068</v>
      </c>
      <c r="D57" s="739" t="s">
        <v>4188</v>
      </c>
      <c r="E57" s="739" t="s">
        <v>2786</v>
      </c>
      <c r="F57" s="755"/>
      <c r="G57" s="755"/>
      <c r="H57" s="755"/>
      <c r="I57" s="755"/>
      <c r="J57" s="755">
        <v>0.55000000000000004</v>
      </c>
      <c r="K57" s="755">
        <v>420.86</v>
      </c>
      <c r="L57" s="755"/>
      <c r="M57" s="755">
        <v>765.19999999999993</v>
      </c>
      <c r="N57" s="755">
        <v>1.3</v>
      </c>
      <c r="O57" s="755">
        <v>994.76</v>
      </c>
      <c r="P57" s="744"/>
      <c r="Q57" s="756">
        <v>765.19999999999993</v>
      </c>
    </row>
    <row r="58" spans="1:17" ht="14.4" customHeight="1" x14ac:dyDescent="0.3">
      <c r="A58" s="737" t="s">
        <v>505</v>
      </c>
      <c r="B58" s="739" t="s">
        <v>4148</v>
      </c>
      <c r="C58" s="739" t="s">
        <v>4068</v>
      </c>
      <c r="D58" s="739" t="s">
        <v>4189</v>
      </c>
      <c r="E58" s="739" t="s">
        <v>4190</v>
      </c>
      <c r="F58" s="755">
        <v>2.6</v>
      </c>
      <c r="G58" s="755">
        <v>1630.46</v>
      </c>
      <c r="H58" s="755">
        <v>1</v>
      </c>
      <c r="I58" s="755">
        <v>627.1</v>
      </c>
      <c r="J58" s="755">
        <v>1.7</v>
      </c>
      <c r="K58" s="755">
        <v>1019.66</v>
      </c>
      <c r="L58" s="755">
        <v>0.62538179409491801</v>
      </c>
      <c r="M58" s="755">
        <v>599.79999999999995</v>
      </c>
      <c r="N58" s="755"/>
      <c r="O58" s="755"/>
      <c r="P58" s="744"/>
      <c r="Q58" s="756"/>
    </row>
    <row r="59" spans="1:17" ht="14.4" customHeight="1" x14ac:dyDescent="0.3">
      <c r="A59" s="737" t="s">
        <v>505</v>
      </c>
      <c r="B59" s="739" t="s">
        <v>4148</v>
      </c>
      <c r="C59" s="739" t="s">
        <v>4068</v>
      </c>
      <c r="D59" s="739" t="s">
        <v>4191</v>
      </c>
      <c r="E59" s="739" t="s">
        <v>2775</v>
      </c>
      <c r="F59" s="755"/>
      <c r="G59" s="755"/>
      <c r="H59" s="755"/>
      <c r="I59" s="755"/>
      <c r="J59" s="755">
        <v>9</v>
      </c>
      <c r="K59" s="755">
        <v>7198.11</v>
      </c>
      <c r="L59" s="755"/>
      <c r="M59" s="755">
        <v>799.79</v>
      </c>
      <c r="N59" s="755">
        <v>4.9000000000000004</v>
      </c>
      <c r="O59" s="755">
        <v>3918.75</v>
      </c>
      <c r="P59" s="744"/>
      <c r="Q59" s="756">
        <v>799.74489795918362</v>
      </c>
    </row>
    <row r="60" spans="1:17" ht="14.4" customHeight="1" x14ac:dyDescent="0.3">
      <c r="A60" s="737" t="s">
        <v>505</v>
      </c>
      <c r="B60" s="739" t="s">
        <v>4148</v>
      </c>
      <c r="C60" s="739" t="s">
        <v>4068</v>
      </c>
      <c r="D60" s="739" t="s">
        <v>4192</v>
      </c>
      <c r="E60" s="739" t="s">
        <v>2491</v>
      </c>
      <c r="F60" s="755"/>
      <c r="G60" s="755"/>
      <c r="H60" s="755"/>
      <c r="I60" s="755"/>
      <c r="J60" s="755">
        <v>3</v>
      </c>
      <c r="K60" s="755">
        <v>277.47000000000003</v>
      </c>
      <c r="L60" s="755"/>
      <c r="M60" s="755">
        <v>92.490000000000009</v>
      </c>
      <c r="N60" s="755">
        <v>76</v>
      </c>
      <c r="O60" s="755">
        <v>7029.24</v>
      </c>
      <c r="P60" s="744"/>
      <c r="Q60" s="756">
        <v>92.49</v>
      </c>
    </row>
    <row r="61" spans="1:17" ht="14.4" customHeight="1" x14ac:dyDescent="0.3">
      <c r="A61" s="737" t="s">
        <v>505</v>
      </c>
      <c r="B61" s="739" t="s">
        <v>4148</v>
      </c>
      <c r="C61" s="739" t="s">
        <v>4068</v>
      </c>
      <c r="D61" s="739" t="s">
        <v>4193</v>
      </c>
      <c r="E61" s="739" t="s">
        <v>4194</v>
      </c>
      <c r="F61" s="755">
        <v>2</v>
      </c>
      <c r="G61" s="755">
        <v>2691.76</v>
      </c>
      <c r="H61" s="755">
        <v>1</v>
      </c>
      <c r="I61" s="755">
        <v>1345.88</v>
      </c>
      <c r="J61" s="755"/>
      <c r="K61" s="755"/>
      <c r="L61" s="755"/>
      <c r="M61" s="755"/>
      <c r="N61" s="755"/>
      <c r="O61" s="755"/>
      <c r="P61" s="744"/>
      <c r="Q61" s="756"/>
    </row>
    <row r="62" spans="1:17" ht="14.4" customHeight="1" x14ac:dyDescent="0.3">
      <c r="A62" s="737" t="s">
        <v>505</v>
      </c>
      <c r="B62" s="739" t="s">
        <v>4148</v>
      </c>
      <c r="C62" s="739" t="s">
        <v>4068</v>
      </c>
      <c r="D62" s="739" t="s">
        <v>4195</v>
      </c>
      <c r="E62" s="739" t="s">
        <v>4196</v>
      </c>
      <c r="F62" s="755"/>
      <c r="G62" s="755"/>
      <c r="H62" s="755"/>
      <c r="I62" s="755"/>
      <c r="J62" s="755">
        <v>0.1</v>
      </c>
      <c r="K62" s="755">
        <v>157.97</v>
      </c>
      <c r="L62" s="755"/>
      <c r="M62" s="755">
        <v>1579.6999999999998</v>
      </c>
      <c r="N62" s="755"/>
      <c r="O62" s="755"/>
      <c r="P62" s="744"/>
      <c r="Q62" s="756"/>
    </row>
    <row r="63" spans="1:17" ht="14.4" customHeight="1" x14ac:dyDescent="0.3">
      <c r="A63" s="737" t="s">
        <v>505</v>
      </c>
      <c r="B63" s="739" t="s">
        <v>4148</v>
      </c>
      <c r="C63" s="739" t="s">
        <v>4068</v>
      </c>
      <c r="D63" s="739" t="s">
        <v>4197</v>
      </c>
      <c r="E63" s="739" t="s">
        <v>2476</v>
      </c>
      <c r="F63" s="755"/>
      <c r="G63" s="755"/>
      <c r="H63" s="755"/>
      <c r="I63" s="755"/>
      <c r="J63" s="755">
        <v>31.8</v>
      </c>
      <c r="K63" s="755">
        <v>65660.27</v>
      </c>
      <c r="L63" s="755"/>
      <c r="M63" s="755">
        <v>2064.7883647798744</v>
      </c>
      <c r="N63" s="755">
        <v>1.6</v>
      </c>
      <c r="O63" s="755">
        <v>2610.9899999999998</v>
      </c>
      <c r="P63" s="744"/>
      <c r="Q63" s="756">
        <v>1631.8687499999999</v>
      </c>
    </row>
    <row r="64" spans="1:17" ht="14.4" customHeight="1" x14ac:dyDescent="0.3">
      <c r="A64" s="737" t="s">
        <v>505</v>
      </c>
      <c r="B64" s="739" t="s">
        <v>4148</v>
      </c>
      <c r="C64" s="739" t="s">
        <v>4068</v>
      </c>
      <c r="D64" s="739" t="s">
        <v>4198</v>
      </c>
      <c r="E64" s="739" t="s">
        <v>4199</v>
      </c>
      <c r="F64" s="755"/>
      <c r="G64" s="755"/>
      <c r="H64" s="755"/>
      <c r="I64" s="755"/>
      <c r="J64" s="755">
        <v>2.2999999999999998</v>
      </c>
      <c r="K64" s="755">
        <v>901.14</v>
      </c>
      <c r="L64" s="755"/>
      <c r="M64" s="755">
        <v>391.8</v>
      </c>
      <c r="N64" s="755"/>
      <c r="O64" s="755"/>
      <c r="P64" s="744"/>
      <c r="Q64" s="756"/>
    </row>
    <row r="65" spans="1:17" ht="14.4" customHeight="1" x14ac:dyDescent="0.3">
      <c r="A65" s="737" t="s">
        <v>505</v>
      </c>
      <c r="B65" s="739" t="s">
        <v>4148</v>
      </c>
      <c r="C65" s="739" t="s">
        <v>4068</v>
      </c>
      <c r="D65" s="739" t="s">
        <v>4200</v>
      </c>
      <c r="E65" s="739" t="s">
        <v>4201</v>
      </c>
      <c r="F65" s="755">
        <v>6</v>
      </c>
      <c r="G65" s="755">
        <v>687.48</v>
      </c>
      <c r="H65" s="755">
        <v>1</v>
      </c>
      <c r="I65" s="755">
        <v>114.58</v>
      </c>
      <c r="J65" s="755"/>
      <c r="K65" s="755"/>
      <c r="L65" s="755"/>
      <c r="M65" s="755"/>
      <c r="N65" s="755"/>
      <c r="O65" s="755"/>
      <c r="P65" s="744"/>
      <c r="Q65" s="756"/>
    </row>
    <row r="66" spans="1:17" ht="14.4" customHeight="1" x14ac:dyDescent="0.3">
      <c r="A66" s="737" t="s">
        <v>505</v>
      </c>
      <c r="B66" s="739" t="s">
        <v>4148</v>
      </c>
      <c r="C66" s="739" t="s">
        <v>4068</v>
      </c>
      <c r="D66" s="739" t="s">
        <v>4202</v>
      </c>
      <c r="E66" s="739" t="s">
        <v>4203</v>
      </c>
      <c r="F66" s="755"/>
      <c r="G66" s="755"/>
      <c r="H66" s="755"/>
      <c r="I66" s="755"/>
      <c r="J66" s="755">
        <v>5.4</v>
      </c>
      <c r="K66" s="755">
        <v>2084.8000000000002</v>
      </c>
      <c r="L66" s="755"/>
      <c r="M66" s="755">
        <v>386.07407407407408</v>
      </c>
      <c r="N66" s="755"/>
      <c r="O66" s="755"/>
      <c r="P66" s="744"/>
      <c r="Q66" s="756"/>
    </row>
    <row r="67" spans="1:17" ht="14.4" customHeight="1" x14ac:dyDescent="0.3">
      <c r="A67" s="737" t="s">
        <v>505</v>
      </c>
      <c r="B67" s="739" t="s">
        <v>4148</v>
      </c>
      <c r="C67" s="739" t="s">
        <v>4068</v>
      </c>
      <c r="D67" s="739" t="s">
        <v>4204</v>
      </c>
      <c r="E67" s="739" t="s">
        <v>2494</v>
      </c>
      <c r="F67" s="755"/>
      <c r="G67" s="755"/>
      <c r="H67" s="755"/>
      <c r="I67" s="755"/>
      <c r="J67" s="755">
        <v>3.5999999999999996</v>
      </c>
      <c r="K67" s="755">
        <v>2779.73</v>
      </c>
      <c r="L67" s="755"/>
      <c r="M67" s="755">
        <v>772.14722222222235</v>
      </c>
      <c r="N67" s="755">
        <v>25.5</v>
      </c>
      <c r="O67" s="755">
        <v>19690.27</v>
      </c>
      <c r="P67" s="744"/>
      <c r="Q67" s="756">
        <v>772.16745098039212</v>
      </c>
    </row>
    <row r="68" spans="1:17" ht="14.4" customHeight="1" x14ac:dyDescent="0.3">
      <c r="A68" s="737" t="s">
        <v>505</v>
      </c>
      <c r="B68" s="739" t="s">
        <v>4148</v>
      </c>
      <c r="C68" s="739" t="s">
        <v>4068</v>
      </c>
      <c r="D68" s="739" t="s">
        <v>4205</v>
      </c>
      <c r="E68" s="739" t="s">
        <v>4206</v>
      </c>
      <c r="F68" s="755">
        <v>8.49</v>
      </c>
      <c r="G68" s="755">
        <v>30562.539999999997</v>
      </c>
      <c r="H68" s="755">
        <v>1</v>
      </c>
      <c r="I68" s="755">
        <v>3599.8280329799759</v>
      </c>
      <c r="J68" s="755">
        <v>3.42</v>
      </c>
      <c r="K68" s="755">
        <v>11858.08</v>
      </c>
      <c r="L68" s="755">
        <v>0.38799392982389558</v>
      </c>
      <c r="M68" s="755">
        <v>3467.2748538011697</v>
      </c>
      <c r="N68" s="755">
        <v>0.66</v>
      </c>
      <c r="O68" s="755">
        <v>2244.69</v>
      </c>
      <c r="P68" s="744">
        <v>7.344579344517832E-2</v>
      </c>
      <c r="Q68" s="756">
        <v>3401.0454545454545</v>
      </c>
    </row>
    <row r="69" spans="1:17" ht="14.4" customHeight="1" x14ac:dyDescent="0.3">
      <c r="A69" s="737" t="s">
        <v>505</v>
      </c>
      <c r="B69" s="739" t="s">
        <v>4148</v>
      </c>
      <c r="C69" s="739" t="s">
        <v>4068</v>
      </c>
      <c r="D69" s="739" t="s">
        <v>4207</v>
      </c>
      <c r="E69" s="739" t="s">
        <v>2563</v>
      </c>
      <c r="F69" s="755"/>
      <c r="G69" s="755"/>
      <c r="H69" s="755"/>
      <c r="I69" s="755"/>
      <c r="J69" s="755"/>
      <c r="K69" s="755"/>
      <c r="L69" s="755"/>
      <c r="M69" s="755"/>
      <c r="N69" s="755">
        <v>11.4</v>
      </c>
      <c r="O69" s="755">
        <v>4799.92</v>
      </c>
      <c r="P69" s="744"/>
      <c r="Q69" s="756">
        <v>421.04561403508774</v>
      </c>
    </row>
    <row r="70" spans="1:17" ht="14.4" customHeight="1" x14ac:dyDescent="0.3">
      <c r="A70" s="737" t="s">
        <v>505</v>
      </c>
      <c r="B70" s="739" t="s">
        <v>4148</v>
      </c>
      <c r="C70" s="739" t="s">
        <v>4068</v>
      </c>
      <c r="D70" s="739" t="s">
        <v>4208</v>
      </c>
      <c r="E70" s="739" t="s">
        <v>2563</v>
      </c>
      <c r="F70" s="755"/>
      <c r="G70" s="755"/>
      <c r="H70" s="755"/>
      <c r="I70" s="755"/>
      <c r="J70" s="755"/>
      <c r="K70" s="755"/>
      <c r="L70" s="755"/>
      <c r="M70" s="755"/>
      <c r="N70" s="755">
        <v>1.1000000000000001</v>
      </c>
      <c r="O70" s="755">
        <v>943.25</v>
      </c>
      <c r="P70" s="744"/>
      <c r="Q70" s="756">
        <v>857.49999999999989</v>
      </c>
    </row>
    <row r="71" spans="1:17" ht="14.4" customHeight="1" x14ac:dyDescent="0.3">
      <c r="A71" s="737" t="s">
        <v>505</v>
      </c>
      <c r="B71" s="739" t="s">
        <v>4148</v>
      </c>
      <c r="C71" s="739" t="s">
        <v>4068</v>
      </c>
      <c r="D71" s="739" t="s">
        <v>4209</v>
      </c>
      <c r="E71" s="739" t="s">
        <v>4210</v>
      </c>
      <c r="F71" s="755"/>
      <c r="G71" s="755"/>
      <c r="H71" s="755"/>
      <c r="I71" s="755"/>
      <c r="J71" s="755">
        <v>0.2</v>
      </c>
      <c r="K71" s="755">
        <v>157.97</v>
      </c>
      <c r="L71" s="755"/>
      <c r="M71" s="755">
        <v>789.84999999999991</v>
      </c>
      <c r="N71" s="755">
        <v>2</v>
      </c>
      <c r="O71" s="755">
        <v>1579.73</v>
      </c>
      <c r="P71" s="744"/>
      <c r="Q71" s="756">
        <v>789.86500000000001</v>
      </c>
    </row>
    <row r="72" spans="1:17" ht="14.4" customHeight="1" x14ac:dyDescent="0.3">
      <c r="A72" s="737" t="s">
        <v>505</v>
      </c>
      <c r="B72" s="739" t="s">
        <v>4148</v>
      </c>
      <c r="C72" s="739" t="s">
        <v>4068</v>
      </c>
      <c r="D72" s="739" t="s">
        <v>4211</v>
      </c>
      <c r="E72" s="739" t="s">
        <v>2482</v>
      </c>
      <c r="F72" s="755"/>
      <c r="G72" s="755"/>
      <c r="H72" s="755"/>
      <c r="I72" s="755"/>
      <c r="J72" s="755">
        <v>1.2</v>
      </c>
      <c r="K72" s="755">
        <v>2550.7199999999998</v>
      </c>
      <c r="L72" s="755"/>
      <c r="M72" s="755">
        <v>2125.6</v>
      </c>
      <c r="N72" s="755">
        <v>34.75</v>
      </c>
      <c r="O72" s="755">
        <v>73864.599999999991</v>
      </c>
      <c r="P72" s="744"/>
      <c r="Q72" s="756">
        <v>2125.6</v>
      </c>
    </row>
    <row r="73" spans="1:17" ht="14.4" customHeight="1" x14ac:dyDescent="0.3">
      <c r="A73" s="737" t="s">
        <v>505</v>
      </c>
      <c r="B73" s="739" t="s">
        <v>4148</v>
      </c>
      <c r="C73" s="739" t="s">
        <v>4068</v>
      </c>
      <c r="D73" s="739" t="s">
        <v>4212</v>
      </c>
      <c r="E73" s="739" t="s">
        <v>2510</v>
      </c>
      <c r="F73" s="755"/>
      <c r="G73" s="755"/>
      <c r="H73" s="755"/>
      <c r="I73" s="755"/>
      <c r="J73" s="755"/>
      <c r="K73" s="755"/>
      <c r="L73" s="755"/>
      <c r="M73" s="755"/>
      <c r="N73" s="755">
        <v>3.2</v>
      </c>
      <c r="O73" s="755">
        <v>2527.5</v>
      </c>
      <c r="P73" s="744"/>
      <c r="Q73" s="756">
        <v>789.84375</v>
      </c>
    </row>
    <row r="74" spans="1:17" ht="14.4" customHeight="1" x14ac:dyDescent="0.3">
      <c r="A74" s="737" t="s">
        <v>505</v>
      </c>
      <c r="B74" s="739" t="s">
        <v>4148</v>
      </c>
      <c r="C74" s="739" t="s">
        <v>4068</v>
      </c>
      <c r="D74" s="739" t="s">
        <v>4213</v>
      </c>
      <c r="E74" s="739" t="s">
        <v>2542</v>
      </c>
      <c r="F74" s="755"/>
      <c r="G74" s="755"/>
      <c r="H74" s="755"/>
      <c r="I74" s="755"/>
      <c r="J74" s="755"/>
      <c r="K74" s="755"/>
      <c r="L74" s="755"/>
      <c r="M74" s="755"/>
      <c r="N74" s="755">
        <v>0.9</v>
      </c>
      <c r="O74" s="755">
        <v>1468.66</v>
      </c>
      <c r="P74" s="744"/>
      <c r="Q74" s="756">
        <v>1631.8444444444444</v>
      </c>
    </row>
    <row r="75" spans="1:17" ht="14.4" customHeight="1" x14ac:dyDescent="0.3">
      <c r="A75" s="737" t="s">
        <v>505</v>
      </c>
      <c r="B75" s="739" t="s">
        <v>4148</v>
      </c>
      <c r="C75" s="739" t="s">
        <v>4068</v>
      </c>
      <c r="D75" s="739" t="s">
        <v>4214</v>
      </c>
      <c r="E75" s="739" t="s">
        <v>2539</v>
      </c>
      <c r="F75" s="755"/>
      <c r="G75" s="755"/>
      <c r="H75" s="755"/>
      <c r="I75" s="755"/>
      <c r="J75" s="755"/>
      <c r="K75" s="755"/>
      <c r="L75" s="755"/>
      <c r="M75" s="755"/>
      <c r="N75" s="755">
        <v>14.2</v>
      </c>
      <c r="O75" s="755">
        <v>46345.02</v>
      </c>
      <c r="P75" s="744"/>
      <c r="Q75" s="756">
        <v>3263.7338028169015</v>
      </c>
    </row>
    <row r="76" spans="1:17" ht="14.4" customHeight="1" x14ac:dyDescent="0.3">
      <c r="A76" s="737" t="s">
        <v>505</v>
      </c>
      <c r="B76" s="739" t="s">
        <v>4148</v>
      </c>
      <c r="C76" s="739" t="s">
        <v>4215</v>
      </c>
      <c r="D76" s="739" t="s">
        <v>4216</v>
      </c>
      <c r="E76" s="739"/>
      <c r="F76" s="755">
        <v>12</v>
      </c>
      <c r="G76" s="755">
        <v>22386.959999999999</v>
      </c>
      <c r="H76" s="755">
        <v>1</v>
      </c>
      <c r="I76" s="755">
        <v>1865.58</v>
      </c>
      <c r="J76" s="755">
        <v>19</v>
      </c>
      <c r="K76" s="755">
        <v>35446.019999999997</v>
      </c>
      <c r="L76" s="755">
        <v>1.5833333333333333</v>
      </c>
      <c r="M76" s="755">
        <v>1865.58</v>
      </c>
      <c r="N76" s="755">
        <v>18</v>
      </c>
      <c r="O76" s="755">
        <v>36084.94</v>
      </c>
      <c r="P76" s="744">
        <v>1.6118731618763782</v>
      </c>
      <c r="Q76" s="756">
        <v>2004.7188888888891</v>
      </c>
    </row>
    <row r="77" spans="1:17" ht="14.4" customHeight="1" x14ac:dyDescent="0.3">
      <c r="A77" s="737" t="s">
        <v>505</v>
      </c>
      <c r="B77" s="739" t="s">
        <v>4148</v>
      </c>
      <c r="C77" s="739" t="s">
        <v>4215</v>
      </c>
      <c r="D77" s="739" t="s">
        <v>4217</v>
      </c>
      <c r="E77" s="739"/>
      <c r="F77" s="755"/>
      <c r="G77" s="755"/>
      <c r="H77" s="755"/>
      <c r="I77" s="755"/>
      <c r="J77" s="755">
        <v>2</v>
      </c>
      <c r="K77" s="755">
        <v>5457.42</v>
      </c>
      <c r="L77" s="755"/>
      <c r="M77" s="755">
        <v>2728.71</v>
      </c>
      <c r="N77" s="755"/>
      <c r="O77" s="755"/>
      <c r="P77" s="744"/>
      <c r="Q77" s="756"/>
    </row>
    <row r="78" spans="1:17" ht="14.4" customHeight="1" x14ac:dyDescent="0.3">
      <c r="A78" s="737" t="s">
        <v>505</v>
      </c>
      <c r="B78" s="739" t="s">
        <v>4148</v>
      </c>
      <c r="C78" s="739" t="s">
        <v>4218</v>
      </c>
      <c r="D78" s="739" t="s">
        <v>4219</v>
      </c>
      <c r="E78" s="739" t="s">
        <v>4220</v>
      </c>
      <c r="F78" s="755"/>
      <c r="G78" s="755"/>
      <c r="H78" s="755"/>
      <c r="I78" s="755"/>
      <c r="J78" s="755"/>
      <c r="K78" s="755"/>
      <c r="L78" s="755"/>
      <c r="M78" s="755"/>
      <c r="N78" s="755">
        <v>1</v>
      </c>
      <c r="O78" s="755">
        <v>1707.31</v>
      </c>
      <c r="P78" s="744"/>
      <c r="Q78" s="756">
        <v>1707.31</v>
      </c>
    </row>
    <row r="79" spans="1:17" ht="14.4" customHeight="1" x14ac:dyDescent="0.3">
      <c r="A79" s="737" t="s">
        <v>505</v>
      </c>
      <c r="B79" s="739" t="s">
        <v>4148</v>
      </c>
      <c r="C79" s="739" t="s">
        <v>4074</v>
      </c>
      <c r="D79" s="739" t="s">
        <v>4221</v>
      </c>
      <c r="E79" s="739" t="s">
        <v>4222</v>
      </c>
      <c r="F79" s="755">
        <v>4068</v>
      </c>
      <c r="G79" s="755">
        <v>4457306</v>
      </c>
      <c r="H79" s="755">
        <v>1</v>
      </c>
      <c r="I79" s="755">
        <v>1095.6996066863323</v>
      </c>
      <c r="J79" s="755">
        <v>4312</v>
      </c>
      <c r="K79" s="755">
        <v>4695945</v>
      </c>
      <c r="L79" s="755">
        <v>1.0535388416231688</v>
      </c>
      <c r="M79" s="755">
        <v>1089.0410482374768</v>
      </c>
      <c r="N79" s="755">
        <v>3953</v>
      </c>
      <c r="O79" s="755">
        <v>4322082</v>
      </c>
      <c r="P79" s="744">
        <v>0.96966239248550579</v>
      </c>
      <c r="Q79" s="756">
        <v>1093.3675689349861</v>
      </c>
    </row>
    <row r="80" spans="1:17" ht="14.4" customHeight="1" x14ac:dyDescent="0.3">
      <c r="A80" s="737" t="s">
        <v>505</v>
      </c>
      <c r="B80" s="739" t="s">
        <v>4148</v>
      </c>
      <c r="C80" s="739" t="s">
        <v>4074</v>
      </c>
      <c r="D80" s="739" t="s">
        <v>4223</v>
      </c>
      <c r="E80" s="739" t="s">
        <v>4224</v>
      </c>
      <c r="F80" s="755">
        <v>15</v>
      </c>
      <c r="G80" s="755">
        <v>2802</v>
      </c>
      <c r="H80" s="755">
        <v>1</v>
      </c>
      <c r="I80" s="755">
        <v>186.8</v>
      </c>
      <c r="J80" s="755">
        <v>20</v>
      </c>
      <c r="K80" s="755">
        <v>3780</v>
      </c>
      <c r="L80" s="755">
        <v>1.3490364025695931</v>
      </c>
      <c r="M80" s="755">
        <v>189</v>
      </c>
      <c r="N80" s="755">
        <v>16</v>
      </c>
      <c r="O80" s="755">
        <v>3120</v>
      </c>
      <c r="P80" s="744">
        <v>1.1134903640256959</v>
      </c>
      <c r="Q80" s="756">
        <v>195</v>
      </c>
    </row>
    <row r="81" spans="1:17" ht="14.4" customHeight="1" x14ac:dyDescent="0.3">
      <c r="A81" s="737" t="s">
        <v>505</v>
      </c>
      <c r="B81" s="739" t="s">
        <v>4148</v>
      </c>
      <c r="C81" s="739" t="s">
        <v>4074</v>
      </c>
      <c r="D81" s="739" t="s">
        <v>4101</v>
      </c>
      <c r="E81" s="739" t="s">
        <v>4102</v>
      </c>
      <c r="F81" s="755">
        <v>234</v>
      </c>
      <c r="G81" s="755">
        <v>151314</v>
      </c>
      <c r="H81" s="755">
        <v>1</v>
      </c>
      <c r="I81" s="755">
        <v>646.64102564102564</v>
      </c>
      <c r="J81" s="755">
        <v>235</v>
      </c>
      <c r="K81" s="755">
        <v>153423</v>
      </c>
      <c r="L81" s="755">
        <v>1.013937903961299</v>
      </c>
      <c r="M81" s="755">
        <v>652.86382978723407</v>
      </c>
      <c r="N81" s="755">
        <v>293</v>
      </c>
      <c r="O81" s="755">
        <v>204673</v>
      </c>
      <c r="P81" s="744">
        <v>1.3526375616268158</v>
      </c>
      <c r="Q81" s="756">
        <v>698.5426621160409</v>
      </c>
    </row>
    <row r="82" spans="1:17" ht="14.4" customHeight="1" x14ac:dyDescent="0.3">
      <c r="A82" s="737" t="s">
        <v>505</v>
      </c>
      <c r="B82" s="739" t="s">
        <v>4148</v>
      </c>
      <c r="C82" s="739" t="s">
        <v>4074</v>
      </c>
      <c r="D82" s="739" t="s">
        <v>4103</v>
      </c>
      <c r="E82" s="739" t="s">
        <v>4104</v>
      </c>
      <c r="F82" s="755">
        <v>195</v>
      </c>
      <c r="G82" s="755">
        <v>80439</v>
      </c>
      <c r="H82" s="755">
        <v>1</v>
      </c>
      <c r="I82" s="755">
        <v>412.50769230769231</v>
      </c>
      <c r="J82" s="755">
        <v>202</v>
      </c>
      <c r="K82" s="755">
        <v>84618</v>
      </c>
      <c r="L82" s="755">
        <v>1.0519524111438481</v>
      </c>
      <c r="M82" s="755">
        <v>418.9009900990099</v>
      </c>
      <c r="N82" s="755">
        <v>193</v>
      </c>
      <c r="O82" s="755">
        <v>85392</v>
      </c>
      <c r="P82" s="744">
        <v>1.0615746093312945</v>
      </c>
      <c r="Q82" s="756">
        <v>442.44559585492226</v>
      </c>
    </row>
    <row r="83" spans="1:17" ht="14.4" customHeight="1" x14ac:dyDescent="0.3">
      <c r="A83" s="737" t="s">
        <v>505</v>
      </c>
      <c r="B83" s="739" t="s">
        <v>4148</v>
      </c>
      <c r="C83" s="739" t="s">
        <v>4074</v>
      </c>
      <c r="D83" s="739" t="s">
        <v>4105</v>
      </c>
      <c r="E83" s="739" t="s">
        <v>4106</v>
      </c>
      <c r="F83" s="755">
        <v>205</v>
      </c>
      <c r="G83" s="755">
        <v>42404</v>
      </c>
      <c r="H83" s="755">
        <v>1</v>
      </c>
      <c r="I83" s="755">
        <v>206.84878048780487</v>
      </c>
      <c r="J83" s="755">
        <v>212</v>
      </c>
      <c r="K83" s="755">
        <v>44508</v>
      </c>
      <c r="L83" s="755">
        <v>1.0496179605697575</v>
      </c>
      <c r="M83" s="755">
        <v>209.9433962264151</v>
      </c>
      <c r="N83" s="755">
        <v>205</v>
      </c>
      <c r="O83" s="755">
        <v>45342</v>
      </c>
      <c r="P83" s="744">
        <v>1.0692859164229789</v>
      </c>
      <c r="Q83" s="756">
        <v>221.18048780487806</v>
      </c>
    </row>
    <row r="84" spans="1:17" ht="14.4" customHeight="1" x14ac:dyDescent="0.3">
      <c r="A84" s="737" t="s">
        <v>505</v>
      </c>
      <c r="B84" s="739" t="s">
        <v>4148</v>
      </c>
      <c r="C84" s="739" t="s">
        <v>4074</v>
      </c>
      <c r="D84" s="739" t="s">
        <v>4225</v>
      </c>
      <c r="E84" s="739" t="s">
        <v>4226</v>
      </c>
      <c r="F84" s="755">
        <v>0</v>
      </c>
      <c r="G84" s="755">
        <v>0</v>
      </c>
      <c r="H84" s="755"/>
      <c r="I84" s="755"/>
      <c r="J84" s="755">
        <v>0</v>
      </c>
      <c r="K84" s="755">
        <v>0</v>
      </c>
      <c r="L84" s="755"/>
      <c r="M84" s="755"/>
      <c r="N84" s="755">
        <v>0</v>
      </c>
      <c r="O84" s="755">
        <v>0</v>
      </c>
      <c r="P84" s="744"/>
      <c r="Q84" s="756"/>
    </row>
    <row r="85" spans="1:17" ht="14.4" customHeight="1" x14ac:dyDescent="0.3">
      <c r="A85" s="737" t="s">
        <v>505</v>
      </c>
      <c r="B85" s="739" t="s">
        <v>4148</v>
      </c>
      <c r="C85" s="739" t="s">
        <v>4074</v>
      </c>
      <c r="D85" s="739" t="s">
        <v>4227</v>
      </c>
      <c r="E85" s="739" t="s">
        <v>4228</v>
      </c>
      <c r="F85" s="755">
        <v>163</v>
      </c>
      <c r="G85" s="755">
        <v>0</v>
      </c>
      <c r="H85" s="755"/>
      <c r="I85" s="755">
        <v>0</v>
      </c>
      <c r="J85" s="755">
        <v>339</v>
      </c>
      <c r="K85" s="755">
        <v>0</v>
      </c>
      <c r="L85" s="755"/>
      <c r="M85" s="755">
        <v>0</v>
      </c>
      <c r="N85" s="755">
        <v>121</v>
      </c>
      <c r="O85" s="755">
        <v>0</v>
      </c>
      <c r="P85" s="744"/>
      <c r="Q85" s="756">
        <v>0</v>
      </c>
    </row>
    <row r="86" spans="1:17" ht="14.4" customHeight="1" x14ac:dyDescent="0.3">
      <c r="A86" s="737" t="s">
        <v>505</v>
      </c>
      <c r="B86" s="739" t="s">
        <v>4148</v>
      </c>
      <c r="C86" s="739" t="s">
        <v>4074</v>
      </c>
      <c r="D86" s="739" t="s">
        <v>4107</v>
      </c>
      <c r="E86" s="739" t="s">
        <v>4108</v>
      </c>
      <c r="F86" s="755">
        <v>250</v>
      </c>
      <c r="G86" s="755">
        <v>81960</v>
      </c>
      <c r="H86" s="755">
        <v>1</v>
      </c>
      <c r="I86" s="755">
        <v>327.84</v>
      </c>
      <c r="J86" s="755">
        <v>275</v>
      </c>
      <c r="K86" s="755">
        <v>91023</v>
      </c>
      <c r="L86" s="755">
        <v>1.1105783308931185</v>
      </c>
      <c r="M86" s="755">
        <v>330.99272727272728</v>
      </c>
      <c r="N86" s="755">
        <v>299</v>
      </c>
      <c r="O86" s="755">
        <v>105823</v>
      </c>
      <c r="P86" s="744">
        <v>1.2911542215714984</v>
      </c>
      <c r="Q86" s="756">
        <v>353.92307692307691</v>
      </c>
    </row>
    <row r="87" spans="1:17" ht="14.4" customHeight="1" x14ac:dyDescent="0.3">
      <c r="A87" s="737" t="s">
        <v>505</v>
      </c>
      <c r="B87" s="739" t="s">
        <v>4148</v>
      </c>
      <c r="C87" s="739" t="s">
        <v>4074</v>
      </c>
      <c r="D87" s="739" t="s">
        <v>4229</v>
      </c>
      <c r="E87" s="739" t="s">
        <v>4230</v>
      </c>
      <c r="F87" s="755">
        <v>0</v>
      </c>
      <c r="G87" s="755">
        <v>0</v>
      </c>
      <c r="H87" s="755"/>
      <c r="I87" s="755"/>
      <c r="J87" s="755"/>
      <c r="K87" s="755"/>
      <c r="L87" s="755"/>
      <c r="M87" s="755"/>
      <c r="N87" s="755">
        <v>3</v>
      </c>
      <c r="O87" s="755">
        <v>0</v>
      </c>
      <c r="P87" s="744"/>
      <c r="Q87" s="756">
        <v>0</v>
      </c>
    </row>
    <row r="88" spans="1:17" ht="14.4" customHeight="1" x14ac:dyDescent="0.3">
      <c r="A88" s="737" t="s">
        <v>505</v>
      </c>
      <c r="B88" s="739" t="s">
        <v>4148</v>
      </c>
      <c r="C88" s="739" t="s">
        <v>4074</v>
      </c>
      <c r="D88" s="739" t="s">
        <v>4231</v>
      </c>
      <c r="E88" s="739" t="s">
        <v>4232</v>
      </c>
      <c r="F88" s="755">
        <v>7</v>
      </c>
      <c r="G88" s="755">
        <v>0</v>
      </c>
      <c r="H88" s="755"/>
      <c r="I88" s="755">
        <v>0</v>
      </c>
      <c r="J88" s="755">
        <v>13</v>
      </c>
      <c r="K88" s="755">
        <v>0</v>
      </c>
      <c r="L88" s="755"/>
      <c r="M88" s="755">
        <v>0</v>
      </c>
      <c r="N88" s="755"/>
      <c r="O88" s="755"/>
      <c r="P88" s="744"/>
      <c r="Q88" s="756"/>
    </row>
    <row r="89" spans="1:17" ht="14.4" customHeight="1" x14ac:dyDescent="0.3">
      <c r="A89" s="737" t="s">
        <v>505</v>
      </c>
      <c r="B89" s="739" t="s">
        <v>4148</v>
      </c>
      <c r="C89" s="739" t="s">
        <v>4074</v>
      </c>
      <c r="D89" s="739" t="s">
        <v>4233</v>
      </c>
      <c r="E89" s="739" t="s">
        <v>4234</v>
      </c>
      <c r="F89" s="755"/>
      <c r="G89" s="755"/>
      <c r="H89" s="755"/>
      <c r="I89" s="755"/>
      <c r="J89" s="755"/>
      <c r="K89" s="755"/>
      <c r="L89" s="755"/>
      <c r="M89" s="755"/>
      <c r="N89" s="755">
        <v>2</v>
      </c>
      <c r="O89" s="755">
        <v>470</v>
      </c>
      <c r="P89" s="744"/>
      <c r="Q89" s="756">
        <v>235</v>
      </c>
    </row>
    <row r="90" spans="1:17" ht="14.4" customHeight="1" x14ac:dyDescent="0.3">
      <c r="A90" s="737" t="s">
        <v>505</v>
      </c>
      <c r="B90" s="739" t="s">
        <v>4235</v>
      </c>
      <c r="C90" s="739" t="s">
        <v>4074</v>
      </c>
      <c r="D90" s="739" t="s">
        <v>4236</v>
      </c>
      <c r="E90" s="739" t="s">
        <v>4237</v>
      </c>
      <c r="F90" s="755">
        <v>1</v>
      </c>
      <c r="G90" s="755">
        <v>1889</v>
      </c>
      <c r="H90" s="755">
        <v>1</v>
      </c>
      <c r="I90" s="755">
        <v>1889</v>
      </c>
      <c r="J90" s="755"/>
      <c r="K90" s="755"/>
      <c r="L90" s="755"/>
      <c r="M90" s="755"/>
      <c r="N90" s="755">
        <v>1</v>
      </c>
      <c r="O90" s="755">
        <v>1964</v>
      </c>
      <c r="P90" s="744">
        <v>1.0397035468501852</v>
      </c>
      <c r="Q90" s="756">
        <v>1964</v>
      </c>
    </row>
    <row r="91" spans="1:17" ht="14.4" customHeight="1" x14ac:dyDescent="0.3">
      <c r="A91" s="737" t="s">
        <v>4238</v>
      </c>
      <c r="B91" s="739" t="s">
        <v>4095</v>
      </c>
      <c r="C91" s="739" t="s">
        <v>4074</v>
      </c>
      <c r="D91" s="739" t="s">
        <v>4075</v>
      </c>
      <c r="E91" s="739" t="s">
        <v>4076</v>
      </c>
      <c r="F91" s="755">
        <v>1</v>
      </c>
      <c r="G91" s="755">
        <v>34</v>
      </c>
      <c r="H91" s="755">
        <v>1</v>
      </c>
      <c r="I91" s="755">
        <v>34</v>
      </c>
      <c r="J91" s="755">
        <v>1</v>
      </c>
      <c r="K91" s="755">
        <v>35</v>
      </c>
      <c r="L91" s="755">
        <v>1.0294117647058822</v>
      </c>
      <c r="M91" s="755">
        <v>35</v>
      </c>
      <c r="N91" s="755">
        <v>2</v>
      </c>
      <c r="O91" s="755">
        <v>74</v>
      </c>
      <c r="P91" s="744">
        <v>2.1764705882352939</v>
      </c>
      <c r="Q91" s="756">
        <v>37</v>
      </c>
    </row>
    <row r="92" spans="1:17" ht="14.4" customHeight="1" x14ac:dyDescent="0.3">
      <c r="A92" s="737" t="s">
        <v>4238</v>
      </c>
      <c r="B92" s="739" t="s">
        <v>4095</v>
      </c>
      <c r="C92" s="739" t="s">
        <v>4074</v>
      </c>
      <c r="D92" s="739" t="s">
        <v>4107</v>
      </c>
      <c r="E92" s="739" t="s">
        <v>4108</v>
      </c>
      <c r="F92" s="755">
        <v>45</v>
      </c>
      <c r="G92" s="755">
        <v>14751</v>
      </c>
      <c r="H92" s="755">
        <v>1</v>
      </c>
      <c r="I92" s="755">
        <v>327.8</v>
      </c>
      <c r="J92" s="755">
        <v>53</v>
      </c>
      <c r="K92" s="755">
        <v>17543</v>
      </c>
      <c r="L92" s="755">
        <v>1.1892753033692631</v>
      </c>
      <c r="M92" s="755">
        <v>331</v>
      </c>
      <c r="N92" s="755">
        <v>55</v>
      </c>
      <c r="O92" s="755">
        <v>19470</v>
      </c>
      <c r="P92" s="744">
        <v>1.319910514541387</v>
      </c>
      <c r="Q92" s="756">
        <v>354</v>
      </c>
    </row>
    <row r="93" spans="1:17" ht="14.4" customHeight="1" x14ac:dyDescent="0.3">
      <c r="A93" s="737" t="s">
        <v>4239</v>
      </c>
      <c r="B93" s="739" t="s">
        <v>4095</v>
      </c>
      <c r="C93" s="739" t="s">
        <v>4074</v>
      </c>
      <c r="D93" s="739" t="s">
        <v>4107</v>
      </c>
      <c r="E93" s="739" t="s">
        <v>4108</v>
      </c>
      <c r="F93" s="755"/>
      <c r="G93" s="755"/>
      <c r="H93" s="755"/>
      <c r="I93" s="755"/>
      <c r="J93" s="755">
        <v>3</v>
      </c>
      <c r="K93" s="755">
        <v>993</v>
      </c>
      <c r="L93" s="755"/>
      <c r="M93" s="755">
        <v>331</v>
      </c>
      <c r="N93" s="755">
        <v>1</v>
      </c>
      <c r="O93" s="755">
        <v>354</v>
      </c>
      <c r="P93" s="744"/>
      <c r="Q93" s="756">
        <v>354</v>
      </c>
    </row>
    <row r="94" spans="1:17" ht="14.4" customHeight="1" x14ac:dyDescent="0.3">
      <c r="A94" s="737" t="s">
        <v>4240</v>
      </c>
      <c r="B94" s="739" t="s">
        <v>4095</v>
      </c>
      <c r="C94" s="739" t="s">
        <v>4074</v>
      </c>
      <c r="D94" s="739" t="s">
        <v>4107</v>
      </c>
      <c r="E94" s="739" t="s">
        <v>4108</v>
      </c>
      <c r="F94" s="755"/>
      <c r="G94" s="755"/>
      <c r="H94" s="755"/>
      <c r="I94" s="755"/>
      <c r="J94" s="755"/>
      <c r="K94" s="755"/>
      <c r="L94" s="755"/>
      <c r="M94" s="755"/>
      <c r="N94" s="755">
        <v>2</v>
      </c>
      <c r="O94" s="755">
        <v>708</v>
      </c>
      <c r="P94" s="744"/>
      <c r="Q94" s="756">
        <v>354</v>
      </c>
    </row>
    <row r="95" spans="1:17" ht="14.4" customHeight="1" thickBot="1" x14ac:dyDescent="0.35">
      <c r="A95" s="745" t="s">
        <v>4241</v>
      </c>
      <c r="B95" s="746" t="s">
        <v>4095</v>
      </c>
      <c r="C95" s="746" t="s">
        <v>4074</v>
      </c>
      <c r="D95" s="746" t="s">
        <v>4107</v>
      </c>
      <c r="E95" s="746" t="s">
        <v>4108</v>
      </c>
      <c r="F95" s="757">
        <v>2</v>
      </c>
      <c r="G95" s="757">
        <v>654</v>
      </c>
      <c r="H95" s="757">
        <v>1</v>
      </c>
      <c r="I95" s="757">
        <v>327</v>
      </c>
      <c r="J95" s="757">
        <v>2</v>
      </c>
      <c r="K95" s="757">
        <v>662</v>
      </c>
      <c r="L95" s="757">
        <v>1.0122324159021407</v>
      </c>
      <c r="M95" s="757">
        <v>331</v>
      </c>
      <c r="N95" s="757">
        <v>3</v>
      </c>
      <c r="O95" s="757">
        <v>1062</v>
      </c>
      <c r="P95" s="751">
        <v>1.6238532110091743</v>
      </c>
      <c r="Q95" s="758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255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282.42099999999999</v>
      </c>
      <c r="C5" s="114">
        <v>318.53699999999998</v>
      </c>
      <c r="D5" s="114">
        <v>237.22200000000001</v>
      </c>
      <c r="E5" s="131">
        <v>0.83995878493454812</v>
      </c>
      <c r="F5" s="132">
        <v>133</v>
      </c>
      <c r="G5" s="114">
        <v>133</v>
      </c>
      <c r="H5" s="114">
        <v>143</v>
      </c>
      <c r="I5" s="133">
        <v>1.0751879699248121</v>
      </c>
      <c r="J5" s="123"/>
      <c r="K5" s="123"/>
      <c r="L5" s="7">
        <f>D5-B5</f>
        <v>-45.198999999999984</v>
      </c>
      <c r="M5" s="8">
        <f>H5-F5</f>
        <v>10</v>
      </c>
    </row>
    <row r="6" spans="1:13" ht="14.4" hidden="1" customHeight="1" outlineLevel="1" x14ac:dyDescent="0.3">
      <c r="A6" s="119" t="s">
        <v>169</v>
      </c>
      <c r="B6" s="122">
        <v>79.811999999999998</v>
      </c>
      <c r="C6" s="113">
        <v>74.72</v>
      </c>
      <c r="D6" s="113">
        <v>92.718000000000004</v>
      </c>
      <c r="E6" s="134">
        <v>1.1617050067659001</v>
      </c>
      <c r="F6" s="135">
        <v>39</v>
      </c>
      <c r="G6" s="113">
        <v>39</v>
      </c>
      <c r="H6" s="113">
        <v>46</v>
      </c>
      <c r="I6" s="136">
        <v>1.1794871794871795</v>
      </c>
      <c r="J6" s="123"/>
      <c r="K6" s="123"/>
      <c r="L6" s="5">
        <f t="shared" ref="L6:L11" si="0">D6-B6</f>
        <v>12.906000000000006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170</v>
      </c>
      <c r="B7" s="122">
        <v>48.578000000000003</v>
      </c>
      <c r="C7" s="113">
        <v>91.16</v>
      </c>
      <c r="D7" s="113">
        <v>100.262</v>
      </c>
      <c r="E7" s="134">
        <v>2.0639384083329899</v>
      </c>
      <c r="F7" s="135">
        <v>24</v>
      </c>
      <c r="G7" s="113">
        <v>32</v>
      </c>
      <c r="H7" s="113">
        <v>44</v>
      </c>
      <c r="I7" s="136">
        <v>1.8333333333333333</v>
      </c>
      <c r="J7" s="123"/>
      <c r="K7" s="123"/>
      <c r="L7" s="5">
        <f t="shared" si="0"/>
        <v>51.683999999999997</v>
      </c>
      <c r="M7" s="6">
        <f t="shared" si="1"/>
        <v>20</v>
      </c>
    </row>
    <row r="8" spans="1:13" ht="14.4" hidden="1" customHeight="1" outlineLevel="1" x14ac:dyDescent="0.3">
      <c r="A8" s="119" t="s">
        <v>171</v>
      </c>
      <c r="B8" s="122">
        <v>8.2989999999999995</v>
      </c>
      <c r="C8" s="113">
        <v>13.047000000000001</v>
      </c>
      <c r="D8" s="113">
        <v>7.4880000000000004</v>
      </c>
      <c r="E8" s="134">
        <v>0.90227738281720704</v>
      </c>
      <c r="F8" s="135">
        <v>6</v>
      </c>
      <c r="G8" s="113">
        <v>8</v>
      </c>
      <c r="H8" s="113">
        <v>6</v>
      </c>
      <c r="I8" s="136">
        <v>1</v>
      </c>
      <c r="J8" s="123"/>
      <c r="K8" s="123"/>
      <c r="L8" s="5">
        <f t="shared" si="0"/>
        <v>-0.81099999999999905</v>
      </c>
      <c r="M8" s="6">
        <f t="shared" si="1"/>
        <v>0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507</v>
      </c>
      <c r="F9" s="135">
        <v>0</v>
      </c>
      <c r="G9" s="113">
        <v>0</v>
      </c>
      <c r="H9" s="113">
        <v>0</v>
      </c>
      <c r="I9" s="136" t="s">
        <v>507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54.082000000000001</v>
      </c>
      <c r="C10" s="113">
        <v>80.552000000000007</v>
      </c>
      <c r="D10" s="113">
        <v>75.542000000000002</v>
      </c>
      <c r="E10" s="134">
        <v>1.3968048518915721</v>
      </c>
      <c r="F10" s="135">
        <v>30</v>
      </c>
      <c r="G10" s="113">
        <v>33</v>
      </c>
      <c r="H10" s="113">
        <v>38</v>
      </c>
      <c r="I10" s="136">
        <v>1.2666666666666666</v>
      </c>
      <c r="J10" s="123"/>
      <c r="K10" s="123"/>
      <c r="L10" s="5">
        <f t="shared" si="0"/>
        <v>21.46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0</v>
      </c>
      <c r="C11" s="113">
        <v>4.7549999999999999</v>
      </c>
      <c r="D11" s="113">
        <v>8.5470000000000006</v>
      </c>
      <c r="E11" s="134" t="s">
        <v>507</v>
      </c>
      <c r="F11" s="135">
        <v>0</v>
      </c>
      <c r="G11" s="113">
        <v>3</v>
      </c>
      <c r="H11" s="113">
        <v>5</v>
      </c>
      <c r="I11" s="136" t="s">
        <v>507</v>
      </c>
      <c r="J11" s="123"/>
      <c r="K11" s="123"/>
      <c r="L11" s="5">
        <f t="shared" si="0"/>
        <v>8.5470000000000006</v>
      </c>
      <c r="M11" s="6">
        <f t="shared" si="1"/>
        <v>5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473.19200000000001</v>
      </c>
      <c r="C13" s="116">
        <f>SUM(C5:C12)</f>
        <v>582.77099999999996</v>
      </c>
      <c r="D13" s="116">
        <f>SUM(D5:D12)</f>
        <v>521.779</v>
      </c>
      <c r="E13" s="137">
        <f>IF(OR(D13=0,B13=0),0,D13/B13)</f>
        <v>1.1026792507058445</v>
      </c>
      <c r="F13" s="138">
        <f>SUM(F5:F12)</f>
        <v>232</v>
      </c>
      <c r="G13" s="116">
        <f>SUM(G5:G12)</f>
        <v>248</v>
      </c>
      <c r="H13" s="116">
        <f>SUM(H5:H12)</f>
        <v>282</v>
      </c>
      <c r="I13" s="139">
        <f>IF(OR(H13=0,F13=0),0,H13/F13)</f>
        <v>1.2155172413793103</v>
      </c>
      <c r="J13" s="123"/>
      <c r="K13" s="123"/>
      <c r="L13" s="129">
        <f>D13-B13</f>
        <v>48.586999999999989</v>
      </c>
      <c r="M13" s="140">
        <f t="shared" si="1"/>
        <v>50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255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239.49700000000001</v>
      </c>
      <c r="C18" s="114">
        <v>270.72300000000001</v>
      </c>
      <c r="D18" s="114">
        <v>214.34200000000001</v>
      </c>
      <c r="E18" s="131">
        <v>0.89496736911109531</v>
      </c>
      <c r="F18" s="121">
        <v>124</v>
      </c>
      <c r="G18" s="114">
        <v>123</v>
      </c>
      <c r="H18" s="114">
        <v>137</v>
      </c>
      <c r="I18" s="133">
        <v>1.1048387096774193</v>
      </c>
      <c r="J18" s="562">
        <v>0.91871999999999998</v>
      </c>
      <c r="K18" s="563"/>
      <c r="L18" s="147">
        <f>D18-B18</f>
        <v>-25.155000000000001</v>
      </c>
      <c r="M18" s="148">
        <f>H18-F18</f>
        <v>13</v>
      </c>
    </row>
    <row r="19" spans="1:13" ht="14.4" hidden="1" customHeight="1" outlineLevel="1" x14ac:dyDescent="0.3">
      <c r="A19" s="119" t="s">
        <v>169</v>
      </c>
      <c r="B19" s="122">
        <v>64.313999999999993</v>
      </c>
      <c r="C19" s="113">
        <v>56.813000000000002</v>
      </c>
      <c r="D19" s="113">
        <v>79.248000000000005</v>
      </c>
      <c r="E19" s="134">
        <v>1.232204496688124</v>
      </c>
      <c r="F19" s="122">
        <v>35</v>
      </c>
      <c r="G19" s="113">
        <v>34</v>
      </c>
      <c r="H19" s="113">
        <v>42</v>
      </c>
      <c r="I19" s="136">
        <v>1.2</v>
      </c>
      <c r="J19" s="562">
        <v>0.99456</v>
      </c>
      <c r="K19" s="563"/>
      <c r="L19" s="149">
        <f t="shared" ref="L19:L26" si="2">D19-B19</f>
        <v>14.934000000000012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170</v>
      </c>
      <c r="B20" s="122">
        <v>45.555999999999997</v>
      </c>
      <c r="C20" s="113">
        <v>68.957999999999998</v>
      </c>
      <c r="D20" s="113">
        <v>89.813999999999993</v>
      </c>
      <c r="E20" s="134">
        <v>1.9715075950478531</v>
      </c>
      <c r="F20" s="122">
        <v>23</v>
      </c>
      <c r="G20" s="113">
        <v>29</v>
      </c>
      <c r="H20" s="113">
        <v>41</v>
      </c>
      <c r="I20" s="136">
        <v>1.7826086956521738</v>
      </c>
      <c r="J20" s="562">
        <v>0.96671999999999991</v>
      </c>
      <c r="K20" s="563"/>
      <c r="L20" s="149">
        <f t="shared" si="2"/>
        <v>44.257999999999996</v>
      </c>
      <c r="M20" s="150">
        <f t="shared" si="3"/>
        <v>18</v>
      </c>
    </row>
    <row r="21" spans="1:13" ht="14.4" hidden="1" customHeight="1" outlineLevel="1" x14ac:dyDescent="0.3">
      <c r="A21" s="119" t="s">
        <v>171</v>
      </c>
      <c r="B21" s="122">
        <v>5.1890000000000001</v>
      </c>
      <c r="C21" s="113">
        <v>13.047000000000001</v>
      </c>
      <c r="D21" s="113">
        <v>7.4880000000000004</v>
      </c>
      <c r="E21" s="134">
        <v>1.4430526112931201</v>
      </c>
      <c r="F21" s="122">
        <v>5</v>
      </c>
      <c r="G21" s="113">
        <v>8</v>
      </c>
      <c r="H21" s="113">
        <v>6</v>
      </c>
      <c r="I21" s="136">
        <v>1.2</v>
      </c>
      <c r="J21" s="562">
        <v>1.11744</v>
      </c>
      <c r="K21" s="563"/>
      <c r="L21" s="149">
        <f t="shared" si="2"/>
        <v>2.2990000000000004</v>
      </c>
      <c r="M21" s="150">
        <f t="shared" si="3"/>
        <v>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507</v>
      </c>
      <c r="F22" s="122">
        <v>0</v>
      </c>
      <c r="G22" s="113">
        <v>0</v>
      </c>
      <c r="H22" s="113">
        <v>0</v>
      </c>
      <c r="I22" s="136" t="s">
        <v>507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45.470999999999997</v>
      </c>
      <c r="C23" s="113">
        <v>73.397999999999996</v>
      </c>
      <c r="D23" s="113">
        <v>68.064999999999998</v>
      </c>
      <c r="E23" s="134">
        <v>1.4968881264982077</v>
      </c>
      <c r="F23" s="122">
        <v>28</v>
      </c>
      <c r="G23" s="113">
        <v>31</v>
      </c>
      <c r="H23" s="113">
        <v>36</v>
      </c>
      <c r="I23" s="136">
        <v>1.2857142857142858</v>
      </c>
      <c r="J23" s="562">
        <v>0.98495999999999995</v>
      </c>
      <c r="K23" s="563"/>
      <c r="L23" s="149">
        <f t="shared" si="2"/>
        <v>22.594000000000001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0</v>
      </c>
      <c r="C24" s="113">
        <v>4.7549999999999999</v>
      </c>
      <c r="D24" s="113">
        <v>2.327</v>
      </c>
      <c r="E24" s="134" t="s">
        <v>507</v>
      </c>
      <c r="F24" s="122">
        <v>0</v>
      </c>
      <c r="G24" s="113">
        <v>3</v>
      </c>
      <c r="H24" s="113">
        <v>3</v>
      </c>
      <c r="I24" s="136" t="s">
        <v>507</v>
      </c>
      <c r="J24" s="562">
        <v>1.0147199999999998</v>
      </c>
      <c r="K24" s="563"/>
      <c r="L24" s="149">
        <f t="shared" si="2"/>
        <v>2.327</v>
      </c>
      <c r="M24" s="150">
        <f t="shared" si="3"/>
        <v>3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400.02700000000004</v>
      </c>
      <c r="C26" s="153">
        <f>SUM(C18:C25)</f>
        <v>487.69400000000007</v>
      </c>
      <c r="D26" s="153">
        <f>SUM(D18:D25)</f>
        <v>461.28399999999999</v>
      </c>
      <c r="E26" s="154">
        <f>IF(OR(D26=0,B26=0),0,D26/B26)</f>
        <v>1.1531321635789582</v>
      </c>
      <c r="F26" s="152">
        <f>SUM(F18:F25)</f>
        <v>215</v>
      </c>
      <c r="G26" s="153">
        <f>SUM(G18:G25)</f>
        <v>228</v>
      </c>
      <c r="H26" s="153">
        <f>SUM(H18:H25)</f>
        <v>265</v>
      </c>
      <c r="I26" s="155">
        <f>IF(OR(H26=0,F26=0),0,H26/F26)</f>
        <v>1.2325581395348837</v>
      </c>
      <c r="J26" s="123"/>
      <c r="K26" s="123"/>
      <c r="L26" s="145">
        <f t="shared" si="2"/>
        <v>61.256999999999948</v>
      </c>
      <c r="M26" s="156">
        <f t="shared" si="3"/>
        <v>50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255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42.923999999999999</v>
      </c>
      <c r="C31" s="114">
        <v>47.814</v>
      </c>
      <c r="D31" s="114">
        <v>22.88</v>
      </c>
      <c r="E31" s="131">
        <v>0.47852093529091894</v>
      </c>
      <c r="F31" s="132">
        <v>9</v>
      </c>
      <c r="G31" s="114">
        <v>10</v>
      </c>
      <c r="H31" s="114">
        <v>6</v>
      </c>
      <c r="I31" s="133">
        <v>0.6</v>
      </c>
      <c r="J31" s="158"/>
      <c r="K31" s="158"/>
      <c r="L31" s="147">
        <f t="shared" ref="L31:L39" si="4">D31-B31</f>
        <v>-20.044</v>
      </c>
      <c r="M31" s="148">
        <f t="shared" ref="M31:M39" si="5">H31-F31</f>
        <v>-3</v>
      </c>
    </row>
    <row r="32" spans="1:13" ht="14.4" hidden="1" customHeight="1" outlineLevel="1" x14ac:dyDescent="0.3">
      <c r="A32" s="119" t="s">
        <v>169</v>
      </c>
      <c r="B32" s="122">
        <v>15.497999999999999</v>
      </c>
      <c r="C32" s="113">
        <v>17.907</v>
      </c>
      <c r="D32" s="113">
        <v>13.47</v>
      </c>
      <c r="E32" s="134">
        <v>0.75221980231194507</v>
      </c>
      <c r="F32" s="135">
        <v>4</v>
      </c>
      <c r="G32" s="113">
        <v>5</v>
      </c>
      <c r="H32" s="113">
        <v>4</v>
      </c>
      <c r="I32" s="136">
        <v>0.8</v>
      </c>
      <c r="J32" s="158"/>
      <c r="K32" s="158"/>
      <c r="L32" s="149">
        <f t="shared" si="4"/>
        <v>-2.0279999999999987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22.202000000000002</v>
      </c>
      <c r="D33" s="113">
        <v>10.448</v>
      </c>
      <c r="E33" s="134">
        <v>0.47058823529411764</v>
      </c>
      <c r="F33" s="135">
        <v>1</v>
      </c>
      <c r="G33" s="113">
        <v>3</v>
      </c>
      <c r="H33" s="113">
        <v>3</v>
      </c>
      <c r="I33" s="136">
        <v>1</v>
      </c>
      <c r="J33" s="158"/>
      <c r="K33" s="158"/>
      <c r="L33" s="149">
        <f t="shared" si="4"/>
        <v>7.4260000000000002</v>
      </c>
      <c r="M33" s="150">
        <f t="shared" si="5"/>
        <v>2</v>
      </c>
    </row>
    <row r="34" spans="1:13" ht="14.4" hidden="1" customHeight="1" outlineLevel="1" x14ac:dyDescent="0.3">
      <c r="A34" s="119" t="s">
        <v>171</v>
      </c>
      <c r="B34" s="122">
        <v>3.11</v>
      </c>
      <c r="C34" s="113">
        <v>0</v>
      </c>
      <c r="D34" s="113">
        <v>0</v>
      </c>
      <c r="E34" s="134" t="s">
        <v>507</v>
      </c>
      <c r="F34" s="135">
        <v>1</v>
      </c>
      <c r="G34" s="113">
        <v>0</v>
      </c>
      <c r="H34" s="113">
        <v>0</v>
      </c>
      <c r="I34" s="136" t="s">
        <v>507</v>
      </c>
      <c r="J34" s="158"/>
      <c r="K34" s="158"/>
      <c r="L34" s="149">
        <f t="shared" si="4"/>
        <v>-3.11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507</v>
      </c>
      <c r="F35" s="135">
        <v>0</v>
      </c>
      <c r="G35" s="113">
        <v>0</v>
      </c>
      <c r="H35" s="113">
        <v>0</v>
      </c>
      <c r="I35" s="136" t="s">
        <v>507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8.6110000000000007</v>
      </c>
      <c r="C36" s="113">
        <v>7.1539999999999999</v>
      </c>
      <c r="D36" s="113">
        <v>7.4770000000000003</v>
      </c>
      <c r="E36" s="134">
        <v>1.0451495666759856</v>
      </c>
      <c r="F36" s="135">
        <v>2</v>
      </c>
      <c r="G36" s="113">
        <v>2</v>
      </c>
      <c r="H36" s="113">
        <v>2</v>
      </c>
      <c r="I36" s="136">
        <v>1</v>
      </c>
      <c r="J36" s="158"/>
      <c r="K36" s="158"/>
      <c r="L36" s="149">
        <f t="shared" si="4"/>
        <v>-1.1340000000000003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6.22</v>
      </c>
      <c r="E37" s="134" t="s">
        <v>507</v>
      </c>
      <c r="F37" s="135">
        <v>0</v>
      </c>
      <c r="G37" s="113">
        <v>0</v>
      </c>
      <c r="H37" s="113">
        <v>2</v>
      </c>
      <c r="I37" s="136" t="s">
        <v>507</v>
      </c>
      <c r="J37" s="158"/>
      <c r="K37" s="158"/>
      <c r="L37" s="149">
        <f t="shared" si="4"/>
        <v>6.22</v>
      </c>
      <c r="M37" s="150">
        <f t="shared" si="5"/>
        <v>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507</v>
      </c>
      <c r="F38" s="248">
        <v>0</v>
      </c>
      <c r="G38" s="246">
        <v>0</v>
      </c>
      <c r="H38" s="246">
        <v>0</v>
      </c>
      <c r="I38" s="249" t="s">
        <v>507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73.165000000000006</v>
      </c>
      <c r="C39" s="166">
        <f>SUM(C31:C38)</f>
        <v>95.076999999999998</v>
      </c>
      <c r="D39" s="166">
        <f>SUM(D31:D38)</f>
        <v>60.495000000000005</v>
      </c>
      <c r="E39" s="167">
        <f>IF(OR(D39=0,B39=0),0,D39/B39)</f>
        <v>0.82682976833185262</v>
      </c>
      <c r="F39" s="168">
        <f>SUM(F31:F38)</f>
        <v>17</v>
      </c>
      <c r="G39" s="166">
        <f>SUM(G31:G38)</f>
        <v>20</v>
      </c>
      <c r="H39" s="166">
        <f>SUM(H31:H38)</f>
        <v>17</v>
      </c>
      <c r="I39" s="169">
        <f>IF(OR(H39=0,F39=0),0,H39/F39)</f>
        <v>1</v>
      </c>
      <c r="J39" s="158"/>
      <c r="K39" s="158"/>
      <c r="L39" s="163">
        <f t="shared" si="4"/>
        <v>-12.670000000000002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256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302</v>
      </c>
    </row>
    <row r="43" spans="1:13" ht="14.4" customHeight="1" x14ac:dyDescent="0.25">
      <c r="A43" s="439" t="s">
        <v>303</v>
      </c>
    </row>
    <row r="44" spans="1:13" ht="14.4" customHeight="1" x14ac:dyDescent="0.25">
      <c r="A44" s="438" t="s">
        <v>304</v>
      </c>
    </row>
    <row r="45" spans="1:13" ht="14.4" customHeight="1" x14ac:dyDescent="0.25">
      <c r="A45" s="439" t="s">
        <v>305</v>
      </c>
    </row>
    <row r="46" spans="1:13" ht="14.4" customHeight="1" x14ac:dyDescent="0.3">
      <c r="A46" s="243" t="s">
        <v>273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307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</v>
      </c>
      <c r="C33" s="203">
        <v>1146</v>
      </c>
      <c r="D33" s="84">
        <f>IF(C33="","",C33-B33)</f>
        <v>744</v>
      </c>
      <c r="E33" s="85">
        <f>IF(C33="","",C33/B33)</f>
        <v>2.8507462686567164</v>
      </c>
      <c r="F33" s="86">
        <v>751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982</v>
      </c>
      <c r="C34" s="204">
        <v>2909</v>
      </c>
      <c r="D34" s="87">
        <f t="shared" ref="D34:D45" si="0">IF(C34="","",C34-B34)</f>
        <v>1927</v>
      </c>
      <c r="E34" s="88">
        <f t="shared" ref="E34:E45" si="1">IF(C34="","",C34/B34)</f>
        <v>2.9623217922606924</v>
      </c>
      <c r="F34" s="89">
        <v>1940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1643</v>
      </c>
      <c r="C35" s="204">
        <v>4562</v>
      </c>
      <c r="D35" s="87">
        <f t="shared" si="0"/>
        <v>2919</v>
      </c>
      <c r="E35" s="88">
        <f t="shared" si="1"/>
        <v>2.7766281192939744</v>
      </c>
      <c r="F35" s="89">
        <v>2993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2245</v>
      </c>
      <c r="C36" s="204">
        <v>6420</v>
      </c>
      <c r="D36" s="87">
        <f t="shared" si="0"/>
        <v>4175</v>
      </c>
      <c r="E36" s="88">
        <f t="shared" si="1"/>
        <v>2.8596881959910911</v>
      </c>
      <c r="F36" s="89">
        <v>4293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1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4640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4"/>
      <c r="B4" s="835" t="s">
        <v>84</v>
      </c>
      <c r="C4" s="836" t="s">
        <v>72</v>
      </c>
      <c r="D4" s="837" t="s">
        <v>85</v>
      </c>
      <c r="E4" s="835" t="s">
        <v>84</v>
      </c>
      <c r="F4" s="836" t="s">
        <v>72</v>
      </c>
      <c r="G4" s="837" t="s">
        <v>85</v>
      </c>
      <c r="H4" s="835" t="s">
        <v>84</v>
      </c>
      <c r="I4" s="836" t="s">
        <v>72</v>
      </c>
      <c r="J4" s="837" t="s">
        <v>85</v>
      </c>
      <c r="K4" s="838"/>
      <c r="L4" s="839"/>
      <c r="M4" s="839"/>
      <c r="N4" s="839"/>
      <c r="O4" s="840"/>
      <c r="P4" s="841"/>
      <c r="Q4" s="842" t="s">
        <v>73</v>
      </c>
      <c r="R4" s="843" t="s">
        <v>72</v>
      </c>
      <c r="S4" s="844" t="s">
        <v>86</v>
      </c>
      <c r="T4" s="845" t="s">
        <v>87</v>
      </c>
      <c r="U4" s="845" t="s">
        <v>88</v>
      </c>
      <c r="V4" s="846" t="s">
        <v>2</v>
      </c>
      <c r="W4" s="847" t="s">
        <v>89</v>
      </c>
    </row>
    <row r="5" spans="1:23" ht="14.4" customHeight="1" x14ac:dyDescent="0.3">
      <c r="A5" s="877" t="s">
        <v>4243</v>
      </c>
      <c r="B5" s="848"/>
      <c r="C5" s="849"/>
      <c r="D5" s="850"/>
      <c r="E5" s="851">
        <v>1</v>
      </c>
      <c r="F5" s="852">
        <v>30.1</v>
      </c>
      <c r="G5" s="853">
        <v>117</v>
      </c>
      <c r="H5" s="854"/>
      <c r="I5" s="855"/>
      <c r="J5" s="856"/>
      <c r="K5" s="857">
        <v>13.87</v>
      </c>
      <c r="L5" s="854">
        <v>11</v>
      </c>
      <c r="M5" s="854">
        <v>72</v>
      </c>
      <c r="N5" s="858">
        <v>24</v>
      </c>
      <c r="O5" s="854" t="s">
        <v>4244</v>
      </c>
      <c r="P5" s="859" t="s">
        <v>4245</v>
      </c>
      <c r="Q5" s="860">
        <f>H5-B5</f>
        <v>0</v>
      </c>
      <c r="R5" s="860">
        <f>I5-C5</f>
        <v>0</v>
      </c>
      <c r="S5" s="848" t="str">
        <f>IF(H5=0,"",H5*N5)</f>
        <v/>
      </c>
      <c r="T5" s="848" t="str">
        <f>IF(H5=0,"",H5*J5)</f>
        <v/>
      </c>
      <c r="U5" s="848" t="str">
        <f>IF(H5=0,"",T5-S5)</f>
        <v/>
      </c>
      <c r="V5" s="861" t="str">
        <f>IF(H5=0,"",T5/S5)</f>
        <v/>
      </c>
      <c r="W5" s="862"/>
    </row>
    <row r="6" spans="1:23" ht="14.4" customHeight="1" x14ac:dyDescent="0.3">
      <c r="A6" s="884" t="s">
        <v>4246</v>
      </c>
      <c r="B6" s="885"/>
      <c r="C6" s="886"/>
      <c r="D6" s="887"/>
      <c r="E6" s="888">
        <v>1</v>
      </c>
      <c r="F6" s="889">
        <v>13.49</v>
      </c>
      <c r="G6" s="890">
        <v>64</v>
      </c>
      <c r="H6" s="891"/>
      <c r="I6" s="892"/>
      <c r="J6" s="893"/>
      <c r="K6" s="894">
        <v>7.77</v>
      </c>
      <c r="L6" s="891">
        <v>5</v>
      </c>
      <c r="M6" s="891">
        <v>45</v>
      </c>
      <c r="N6" s="895">
        <v>15</v>
      </c>
      <c r="O6" s="891" t="s">
        <v>4244</v>
      </c>
      <c r="P6" s="896" t="s">
        <v>4247</v>
      </c>
      <c r="Q6" s="897">
        <f t="shared" ref="Q6:R69" si="0">H6-B6</f>
        <v>0</v>
      </c>
      <c r="R6" s="897">
        <f t="shared" si="0"/>
        <v>0</v>
      </c>
      <c r="S6" s="885" t="str">
        <f t="shared" ref="S6:S69" si="1">IF(H6=0,"",H6*N6)</f>
        <v/>
      </c>
      <c r="T6" s="885" t="str">
        <f t="shared" ref="T6:T69" si="2">IF(H6=0,"",H6*J6)</f>
        <v/>
      </c>
      <c r="U6" s="885" t="str">
        <f t="shared" ref="U6:U69" si="3">IF(H6=0,"",T6-S6)</f>
        <v/>
      </c>
      <c r="V6" s="898" t="str">
        <f t="shared" ref="V6:V69" si="4">IF(H6=0,"",T6/S6)</f>
        <v/>
      </c>
      <c r="W6" s="899"/>
    </row>
    <row r="7" spans="1:23" ht="14.4" customHeight="1" x14ac:dyDescent="0.3">
      <c r="A7" s="884" t="s">
        <v>4248</v>
      </c>
      <c r="B7" s="900">
        <v>1</v>
      </c>
      <c r="C7" s="901">
        <v>20.34</v>
      </c>
      <c r="D7" s="902">
        <v>70</v>
      </c>
      <c r="E7" s="903"/>
      <c r="F7" s="892"/>
      <c r="G7" s="893"/>
      <c r="H7" s="891"/>
      <c r="I7" s="892"/>
      <c r="J7" s="893"/>
      <c r="K7" s="894">
        <v>20.34</v>
      </c>
      <c r="L7" s="891">
        <v>11</v>
      </c>
      <c r="M7" s="891">
        <v>87</v>
      </c>
      <c r="N7" s="895">
        <v>29</v>
      </c>
      <c r="O7" s="891" t="s">
        <v>4244</v>
      </c>
      <c r="P7" s="896" t="s">
        <v>4245</v>
      </c>
      <c r="Q7" s="897">
        <f t="shared" si="0"/>
        <v>-1</v>
      </c>
      <c r="R7" s="897">
        <f t="shared" si="0"/>
        <v>-20.34</v>
      </c>
      <c r="S7" s="885" t="str">
        <f t="shared" si="1"/>
        <v/>
      </c>
      <c r="T7" s="885" t="str">
        <f t="shared" si="2"/>
        <v/>
      </c>
      <c r="U7" s="885" t="str">
        <f t="shared" si="3"/>
        <v/>
      </c>
      <c r="V7" s="898" t="str">
        <f t="shared" si="4"/>
        <v/>
      </c>
      <c r="W7" s="899"/>
    </row>
    <row r="8" spans="1:23" ht="14.4" customHeight="1" x14ac:dyDescent="0.3">
      <c r="A8" s="904" t="s">
        <v>4249</v>
      </c>
      <c r="B8" s="905"/>
      <c r="C8" s="906"/>
      <c r="D8" s="907"/>
      <c r="E8" s="908">
        <v>1</v>
      </c>
      <c r="F8" s="909">
        <v>12.64</v>
      </c>
      <c r="G8" s="910">
        <v>30</v>
      </c>
      <c r="H8" s="911"/>
      <c r="I8" s="912"/>
      <c r="J8" s="913"/>
      <c r="K8" s="914">
        <v>12.38</v>
      </c>
      <c r="L8" s="911">
        <v>5</v>
      </c>
      <c r="M8" s="911">
        <v>60</v>
      </c>
      <c r="N8" s="915">
        <v>20</v>
      </c>
      <c r="O8" s="911" t="s">
        <v>4244</v>
      </c>
      <c r="P8" s="916" t="s">
        <v>4247</v>
      </c>
      <c r="Q8" s="917">
        <f t="shared" si="0"/>
        <v>0</v>
      </c>
      <c r="R8" s="917">
        <f t="shared" si="0"/>
        <v>0</v>
      </c>
      <c r="S8" s="905" t="str">
        <f t="shared" si="1"/>
        <v/>
      </c>
      <c r="T8" s="905" t="str">
        <f t="shared" si="2"/>
        <v/>
      </c>
      <c r="U8" s="905" t="str">
        <f t="shared" si="3"/>
        <v/>
      </c>
      <c r="V8" s="918" t="str">
        <f t="shared" si="4"/>
        <v/>
      </c>
      <c r="W8" s="919"/>
    </row>
    <row r="9" spans="1:23" ht="14.4" customHeight="1" x14ac:dyDescent="0.3">
      <c r="A9" s="878" t="s">
        <v>4250</v>
      </c>
      <c r="B9" s="863"/>
      <c r="C9" s="864"/>
      <c r="D9" s="833"/>
      <c r="E9" s="865">
        <v>1</v>
      </c>
      <c r="F9" s="866">
        <v>12.38</v>
      </c>
      <c r="G9" s="828">
        <v>57</v>
      </c>
      <c r="H9" s="867"/>
      <c r="I9" s="868"/>
      <c r="J9" s="829"/>
      <c r="K9" s="869">
        <v>12.38</v>
      </c>
      <c r="L9" s="867">
        <v>5</v>
      </c>
      <c r="M9" s="867">
        <v>60</v>
      </c>
      <c r="N9" s="870">
        <v>20</v>
      </c>
      <c r="O9" s="867" t="s">
        <v>4244</v>
      </c>
      <c r="P9" s="871" t="s">
        <v>4247</v>
      </c>
      <c r="Q9" s="872">
        <f t="shared" si="0"/>
        <v>0</v>
      </c>
      <c r="R9" s="872">
        <f t="shared" si="0"/>
        <v>0</v>
      </c>
      <c r="S9" s="863" t="str">
        <f t="shared" si="1"/>
        <v/>
      </c>
      <c r="T9" s="863" t="str">
        <f t="shared" si="2"/>
        <v/>
      </c>
      <c r="U9" s="863" t="str">
        <f t="shared" si="3"/>
        <v/>
      </c>
      <c r="V9" s="873" t="str">
        <f t="shared" si="4"/>
        <v/>
      </c>
      <c r="W9" s="830"/>
    </row>
    <row r="10" spans="1:23" ht="14.4" customHeight="1" x14ac:dyDescent="0.3">
      <c r="A10" s="878" t="s">
        <v>4251</v>
      </c>
      <c r="B10" s="863"/>
      <c r="C10" s="864"/>
      <c r="D10" s="833"/>
      <c r="E10" s="865"/>
      <c r="F10" s="866"/>
      <c r="G10" s="828"/>
      <c r="H10" s="867">
        <v>1</v>
      </c>
      <c r="I10" s="868">
        <v>12.65</v>
      </c>
      <c r="J10" s="831">
        <v>56</v>
      </c>
      <c r="K10" s="869">
        <v>12.65</v>
      </c>
      <c r="L10" s="867">
        <v>5</v>
      </c>
      <c r="M10" s="867">
        <v>60</v>
      </c>
      <c r="N10" s="870">
        <v>20</v>
      </c>
      <c r="O10" s="867" t="s">
        <v>4244</v>
      </c>
      <c r="P10" s="871" t="s">
        <v>4247</v>
      </c>
      <c r="Q10" s="872">
        <f t="shared" si="0"/>
        <v>1</v>
      </c>
      <c r="R10" s="872">
        <f t="shared" si="0"/>
        <v>12.65</v>
      </c>
      <c r="S10" s="863">
        <f t="shared" si="1"/>
        <v>20</v>
      </c>
      <c r="T10" s="863">
        <f t="shared" si="2"/>
        <v>56</v>
      </c>
      <c r="U10" s="863">
        <f t="shared" si="3"/>
        <v>36</v>
      </c>
      <c r="V10" s="873">
        <f t="shared" si="4"/>
        <v>2.8</v>
      </c>
      <c r="W10" s="830">
        <v>36</v>
      </c>
    </row>
    <row r="11" spans="1:23" ht="14.4" customHeight="1" x14ac:dyDescent="0.3">
      <c r="A11" s="884" t="s">
        <v>4252</v>
      </c>
      <c r="B11" s="885"/>
      <c r="C11" s="886"/>
      <c r="D11" s="887"/>
      <c r="E11" s="903"/>
      <c r="F11" s="892"/>
      <c r="G11" s="893"/>
      <c r="H11" s="888">
        <v>1</v>
      </c>
      <c r="I11" s="889">
        <v>3.29</v>
      </c>
      <c r="J11" s="920">
        <v>28</v>
      </c>
      <c r="K11" s="894">
        <v>3.29</v>
      </c>
      <c r="L11" s="891">
        <v>3</v>
      </c>
      <c r="M11" s="891">
        <v>30</v>
      </c>
      <c r="N11" s="895">
        <v>10</v>
      </c>
      <c r="O11" s="891" t="s">
        <v>4244</v>
      </c>
      <c r="P11" s="896" t="s">
        <v>4253</v>
      </c>
      <c r="Q11" s="897">
        <f t="shared" si="0"/>
        <v>1</v>
      </c>
      <c r="R11" s="897">
        <f t="shared" si="0"/>
        <v>3.29</v>
      </c>
      <c r="S11" s="885">
        <f t="shared" si="1"/>
        <v>10</v>
      </c>
      <c r="T11" s="885">
        <f t="shared" si="2"/>
        <v>28</v>
      </c>
      <c r="U11" s="885">
        <f t="shared" si="3"/>
        <v>18</v>
      </c>
      <c r="V11" s="898">
        <f t="shared" si="4"/>
        <v>2.8</v>
      </c>
      <c r="W11" s="899">
        <v>18</v>
      </c>
    </row>
    <row r="12" spans="1:23" ht="14.4" customHeight="1" x14ac:dyDescent="0.3">
      <c r="A12" s="878" t="s">
        <v>4254</v>
      </c>
      <c r="B12" s="863">
        <v>1</v>
      </c>
      <c r="C12" s="864">
        <v>7.65</v>
      </c>
      <c r="D12" s="833">
        <v>55</v>
      </c>
      <c r="E12" s="874"/>
      <c r="F12" s="868"/>
      <c r="G12" s="829"/>
      <c r="H12" s="865">
        <v>2</v>
      </c>
      <c r="I12" s="866">
        <v>9.77</v>
      </c>
      <c r="J12" s="831">
        <v>37</v>
      </c>
      <c r="K12" s="869">
        <v>4.5999999999999996</v>
      </c>
      <c r="L12" s="867">
        <v>4</v>
      </c>
      <c r="M12" s="867">
        <v>39</v>
      </c>
      <c r="N12" s="870">
        <v>13</v>
      </c>
      <c r="O12" s="867" t="s">
        <v>4244</v>
      </c>
      <c r="P12" s="871" t="s">
        <v>4255</v>
      </c>
      <c r="Q12" s="872">
        <f t="shared" si="0"/>
        <v>1</v>
      </c>
      <c r="R12" s="872">
        <f t="shared" si="0"/>
        <v>2.1199999999999992</v>
      </c>
      <c r="S12" s="863">
        <f t="shared" si="1"/>
        <v>26</v>
      </c>
      <c r="T12" s="863">
        <f t="shared" si="2"/>
        <v>74</v>
      </c>
      <c r="U12" s="863">
        <f t="shared" si="3"/>
        <v>48</v>
      </c>
      <c r="V12" s="873">
        <f t="shared" si="4"/>
        <v>2.8461538461538463</v>
      </c>
      <c r="W12" s="830">
        <v>48</v>
      </c>
    </row>
    <row r="13" spans="1:23" ht="14.4" customHeight="1" x14ac:dyDescent="0.3">
      <c r="A13" s="878" t="s">
        <v>4256</v>
      </c>
      <c r="B13" s="863"/>
      <c r="C13" s="864"/>
      <c r="D13" s="833"/>
      <c r="E13" s="874"/>
      <c r="F13" s="868"/>
      <c r="G13" s="829"/>
      <c r="H13" s="865">
        <v>1</v>
      </c>
      <c r="I13" s="866">
        <v>6.5</v>
      </c>
      <c r="J13" s="831">
        <v>37</v>
      </c>
      <c r="K13" s="869">
        <v>6.5</v>
      </c>
      <c r="L13" s="867">
        <v>4</v>
      </c>
      <c r="M13" s="867">
        <v>39</v>
      </c>
      <c r="N13" s="870">
        <v>13</v>
      </c>
      <c r="O13" s="867" t="s">
        <v>4244</v>
      </c>
      <c r="P13" s="871" t="s">
        <v>4257</v>
      </c>
      <c r="Q13" s="872">
        <f t="shared" si="0"/>
        <v>1</v>
      </c>
      <c r="R13" s="872">
        <f t="shared" si="0"/>
        <v>6.5</v>
      </c>
      <c r="S13" s="863">
        <f t="shared" si="1"/>
        <v>13</v>
      </c>
      <c r="T13" s="863">
        <f t="shared" si="2"/>
        <v>37</v>
      </c>
      <c r="U13" s="863">
        <f t="shared" si="3"/>
        <v>24</v>
      </c>
      <c r="V13" s="873">
        <f t="shared" si="4"/>
        <v>2.8461538461538463</v>
      </c>
      <c r="W13" s="830">
        <v>24</v>
      </c>
    </row>
    <row r="14" spans="1:23" ht="14.4" customHeight="1" x14ac:dyDescent="0.3">
      <c r="A14" s="884" t="s">
        <v>4258</v>
      </c>
      <c r="B14" s="900">
        <v>1</v>
      </c>
      <c r="C14" s="901">
        <v>3.79</v>
      </c>
      <c r="D14" s="902">
        <v>35</v>
      </c>
      <c r="E14" s="903"/>
      <c r="F14" s="892"/>
      <c r="G14" s="893"/>
      <c r="H14" s="891"/>
      <c r="I14" s="892"/>
      <c r="J14" s="893"/>
      <c r="K14" s="894">
        <v>1.69</v>
      </c>
      <c r="L14" s="891">
        <v>2</v>
      </c>
      <c r="M14" s="891">
        <v>21</v>
      </c>
      <c r="N14" s="895">
        <v>7</v>
      </c>
      <c r="O14" s="891" t="s">
        <v>4244</v>
      </c>
      <c r="P14" s="896" t="s">
        <v>4259</v>
      </c>
      <c r="Q14" s="897">
        <f t="shared" si="0"/>
        <v>-1</v>
      </c>
      <c r="R14" s="897">
        <f t="shared" si="0"/>
        <v>-3.79</v>
      </c>
      <c r="S14" s="885" t="str">
        <f t="shared" si="1"/>
        <v/>
      </c>
      <c r="T14" s="885" t="str">
        <f t="shared" si="2"/>
        <v/>
      </c>
      <c r="U14" s="885" t="str">
        <f t="shared" si="3"/>
        <v/>
      </c>
      <c r="V14" s="898" t="str">
        <f t="shared" si="4"/>
        <v/>
      </c>
      <c r="W14" s="899"/>
    </row>
    <row r="15" spans="1:23" ht="14.4" customHeight="1" x14ac:dyDescent="0.3">
      <c r="A15" s="884" t="s">
        <v>4260</v>
      </c>
      <c r="B15" s="885"/>
      <c r="C15" s="886"/>
      <c r="D15" s="887"/>
      <c r="E15" s="888">
        <v>1</v>
      </c>
      <c r="F15" s="889">
        <v>6.52</v>
      </c>
      <c r="G15" s="890">
        <v>74</v>
      </c>
      <c r="H15" s="891"/>
      <c r="I15" s="892"/>
      <c r="J15" s="893"/>
      <c r="K15" s="894">
        <v>5.42</v>
      </c>
      <c r="L15" s="891">
        <v>7</v>
      </c>
      <c r="M15" s="891">
        <v>66</v>
      </c>
      <c r="N15" s="895">
        <v>22</v>
      </c>
      <c r="O15" s="891" t="s">
        <v>4244</v>
      </c>
      <c r="P15" s="896" t="s">
        <v>4261</v>
      </c>
      <c r="Q15" s="897">
        <f t="shared" si="0"/>
        <v>0</v>
      </c>
      <c r="R15" s="897">
        <f t="shared" si="0"/>
        <v>0</v>
      </c>
      <c r="S15" s="885" t="str">
        <f t="shared" si="1"/>
        <v/>
      </c>
      <c r="T15" s="885" t="str">
        <f t="shared" si="2"/>
        <v/>
      </c>
      <c r="U15" s="885" t="str">
        <f t="shared" si="3"/>
        <v/>
      </c>
      <c r="V15" s="898" t="str">
        <f t="shared" si="4"/>
        <v/>
      </c>
      <c r="W15" s="899"/>
    </row>
    <row r="16" spans="1:23" ht="14.4" customHeight="1" x14ac:dyDescent="0.3">
      <c r="A16" s="904" t="s">
        <v>4262</v>
      </c>
      <c r="B16" s="905"/>
      <c r="C16" s="906"/>
      <c r="D16" s="907"/>
      <c r="E16" s="921">
        <v>1</v>
      </c>
      <c r="F16" s="912">
        <v>10.25</v>
      </c>
      <c r="G16" s="913">
        <v>44</v>
      </c>
      <c r="H16" s="908">
        <v>2</v>
      </c>
      <c r="I16" s="909">
        <v>25.08</v>
      </c>
      <c r="J16" s="922">
        <v>54.5</v>
      </c>
      <c r="K16" s="914">
        <v>7.19</v>
      </c>
      <c r="L16" s="911">
        <v>3</v>
      </c>
      <c r="M16" s="911">
        <v>30</v>
      </c>
      <c r="N16" s="915">
        <v>10</v>
      </c>
      <c r="O16" s="911" t="s">
        <v>4244</v>
      </c>
      <c r="P16" s="916" t="s">
        <v>4263</v>
      </c>
      <c r="Q16" s="917">
        <f t="shared" si="0"/>
        <v>2</v>
      </c>
      <c r="R16" s="917">
        <f t="shared" si="0"/>
        <v>25.08</v>
      </c>
      <c r="S16" s="905">
        <f t="shared" si="1"/>
        <v>20</v>
      </c>
      <c r="T16" s="905">
        <f t="shared" si="2"/>
        <v>109</v>
      </c>
      <c r="U16" s="905">
        <f t="shared" si="3"/>
        <v>89</v>
      </c>
      <c r="V16" s="918">
        <f t="shared" si="4"/>
        <v>5.45</v>
      </c>
      <c r="W16" s="919">
        <v>89</v>
      </c>
    </row>
    <row r="17" spans="1:23" ht="14.4" customHeight="1" x14ac:dyDescent="0.3">
      <c r="A17" s="904" t="s">
        <v>4264</v>
      </c>
      <c r="B17" s="923">
        <v>1</v>
      </c>
      <c r="C17" s="924">
        <v>6.28</v>
      </c>
      <c r="D17" s="925">
        <v>34</v>
      </c>
      <c r="E17" s="921"/>
      <c r="F17" s="912"/>
      <c r="G17" s="913"/>
      <c r="H17" s="911"/>
      <c r="I17" s="912"/>
      <c r="J17" s="913"/>
      <c r="K17" s="914">
        <v>3.99</v>
      </c>
      <c r="L17" s="911">
        <v>2</v>
      </c>
      <c r="M17" s="911">
        <v>18</v>
      </c>
      <c r="N17" s="915">
        <v>6</v>
      </c>
      <c r="O17" s="911" t="s">
        <v>4244</v>
      </c>
      <c r="P17" s="916" t="s">
        <v>4265</v>
      </c>
      <c r="Q17" s="917">
        <f t="shared" si="0"/>
        <v>-1</v>
      </c>
      <c r="R17" s="917">
        <f t="shared" si="0"/>
        <v>-6.28</v>
      </c>
      <c r="S17" s="905" t="str">
        <f t="shared" si="1"/>
        <v/>
      </c>
      <c r="T17" s="905" t="str">
        <f t="shared" si="2"/>
        <v/>
      </c>
      <c r="U17" s="905" t="str">
        <f t="shared" si="3"/>
        <v/>
      </c>
      <c r="V17" s="918" t="str">
        <f t="shared" si="4"/>
        <v/>
      </c>
      <c r="W17" s="919"/>
    </row>
    <row r="18" spans="1:23" ht="14.4" customHeight="1" x14ac:dyDescent="0.3">
      <c r="A18" s="884" t="s">
        <v>4266</v>
      </c>
      <c r="B18" s="885"/>
      <c r="C18" s="886"/>
      <c r="D18" s="887"/>
      <c r="E18" s="888">
        <v>1</v>
      </c>
      <c r="F18" s="889">
        <v>1.78</v>
      </c>
      <c r="G18" s="890">
        <v>36</v>
      </c>
      <c r="H18" s="891"/>
      <c r="I18" s="892"/>
      <c r="J18" s="893"/>
      <c r="K18" s="894">
        <v>1.0900000000000001</v>
      </c>
      <c r="L18" s="891">
        <v>3</v>
      </c>
      <c r="M18" s="891">
        <v>27</v>
      </c>
      <c r="N18" s="895">
        <v>9</v>
      </c>
      <c r="O18" s="891" t="s">
        <v>4244</v>
      </c>
      <c r="P18" s="896" t="s">
        <v>4267</v>
      </c>
      <c r="Q18" s="897">
        <f t="shared" si="0"/>
        <v>0</v>
      </c>
      <c r="R18" s="897">
        <f t="shared" si="0"/>
        <v>0</v>
      </c>
      <c r="S18" s="885" t="str">
        <f t="shared" si="1"/>
        <v/>
      </c>
      <c r="T18" s="885" t="str">
        <f t="shared" si="2"/>
        <v/>
      </c>
      <c r="U18" s="885" t="str">
        <f t="shared" si="3"/>
        <v/>
      </c>
      <c r="V18" s="898" t="str">
        <f t="shared" si="4"/>
        <v/>
      </c>
      <c r="W18" s="899"/>
    </row>
    <row r="19" spans="1:23" ht="14.4" customHeight="1" x14ac:dyDescent="0.3">
      <c r="A19" s="884" t="s">
        <v>4268</v>
      </c>
      <c r="B19" s="885">
        <v>1</v>
      </c>
      <c r="C19" s="886">
        <v>0.82</v>
      </c>
      <c r="D19" s="887">
        <v>22</v>
      </c>
      <c r="E19" s="903"/>
      <c r="F19" s="892"/>
      <c r="G19" s="893"/>
      <c r="H19" s="888"/>
      <c r="I19" s="889"/>
      <c r="J19" s="890"/>
      <c r="K19" s="894">
        <v>0.61</v>
      </c>
      <c r="L19" s="891">
        <v>2</v>
      </c>
      <c r="M19" s="891">
        <v>18</v>
      </c>
      <c r="N19" s="895">
        <v>6</v>
      </c>
      <c r="O19" s="891" t="s">
        <v>4244</v>
      </c>
      <c r="P19" s="896" t="s">
        <v>4269</v>
      </c>
      <c r="Q19" s="897">
        <f t="shared" si="0"/>
        <v>-1</v>
      </c>
      <c r="R19" s="897">
        <f t="shared" si="0"/>
        <v>-0.82</v>
      </c>
      <c r="S19" s="885" t="str">
        <f t="shared" si="1"/>
        <v/>
      </c>
      <c r="T19" s="885" t="str">
        <f t="shared" si="2"/>
        <v/>
      </c>
      <c r="U19" s="885" t="str">
        <f t="shared" si="3"/>
        <v/>
      </c>
      <c r="V19" s="898" t="str">
        <f t="shared" si="4"/>
        <v/>
      </c>
      <c r="W19" s="899"/>
    </row>
    <row r="20" spans="1:23" ht="14.4" customHeight="1" x14ac:dyDescent="0.3">
      <c r="A20" s="878" t="s">
        <v>4270</v>
      </c>
      <c r="B20" s="863">
        <v>2</v>
      </c>
      <c r="C20" s="864">
        <v>2.12</v>
      </c>
      <c r="D20" s="833">
        <v>27.5</v>
      </c>
      <c r="E20" s="874"/>
      <c r="F20" s="868"/>
      <c r="G20" s="829"/>
      <c r="H20" s="865">
        <v>2</v>
      </c>
      <c r="I20" s="866">
        <v>2.0699999999999998</v>
      </c>
      <c r="J20" s="831">
        <v>29</v>
      </c>
      <c r="K20" s="869">
        <v>0.74</v>
      </c>
      <c r="L20" s="867">
        <v>3</v>
      </c>
      <c r="M20" s="867">
        <v>24</v>
      </c>
      <c r="N20" s="870">
        <v>8</v>
      </c>
      <c r="O20" s="867" t="s">
        <v>4244</v>
      </c>
      <c r="P20" s="871" t="s">
        <v>4269</v>
      </c>
      <c r="Q20" s="872">
        <f t="shared" si="0"/>
        <v>0</v>
      </c>
      <c r="R20" s="872">
        <f t="shared" si="0"/>
        <v>-5.0000000000000266E-2</v>
      </c>
      <c r="S20" s="863">
        <f t="shared" si="1"/>
        <v>16</v>
      </c>
      <c r="T20" s="863">
        <f t="shared" si="2"/>
        <v>58</v>
      </c>
      <c r="U20" s="863">
        <f t="shared" si="3"/>
        <v>42</v>
      </c>
      <c r="V20" s="873">
        <f t="shared" si="4"/>
        <v>3.625</v>
      </c>
      <c r="W20" s="830">
        <v>42</v>
      </c>
    </row>
    <row r="21" spans="1:23" ht="14.4" customHeight="1" x14ac:dyDescent="0.3">
      <c r="A21" s="878" t="s">
        <v>4271</v>
      </c>
      <c r="B21" s="863"/>
      <c r="C21" s="864"/>
      <c r="D21" s="833"/>
      <c r="E21" s="874"/>
      <c r="F21" s="868"/>
      <c r="G21" s="829"/>
      <c r="H21" s="865">
        <v>1</v>
      </c>
      <c r="I21" s="866">
        <v>1.36</v>
      </c>
      <c r="J21" s="831">
        <v>37</v>
      </c>
      <c r="K21" s="869">
        <v>1.1000000000000001</v>
      </c>
      <c r="L21" s="867">
        <v>4</v>
      </c>
      <c r="M21" s="867">
        <v>33</v>
      </c>
      <c r="N21" s="870">
        <v>11</v>
      </c>
      <c r="O21" s="867" t="s">
        <v>4244</v>
      </c>
      <c r="P21" s="871" t="s">
        <v>4269</v>
      </c>
      <c r="Q21" s="872">
        <f t="shared" si="0"/>
        <v>1</v>
      </c>
      <c r="R21" s="872">
        <f t="shared" si="0"/>
        <v>1.36</v>
      </c>
      <c r="S21" s="863">
        <f t="shared" si="1"/>
        <v>11</v>
      </c>
      <c r="T21" s="863">
        <f t="shared" si="2"/>
        <v>37</v>
      </c>
      <c r="U21" s="863">
        <f t="shared" si="3"/>
        <v>26</v>
      </c>
      <c r="V21" s="873">
        <f t="shared" si="4"/>
        <v>3.3636363636363638</v>
      </c>
      <c r="W21" s="830">
        <v>26</v>
      </c>
    </row>
    <row r="22" spans="1:23" ht="14.4" customHeight="1" x14ac:dyDescent="0.3">
      <c r="A22" s="884" t="s">
        <v>4272</v>
      </c>
      <c r="B22" s="885">
        <v>2</v>
      </c>
      <c r="C22" s="886">
        <v>3.82</v>
      </c>
      <c r="D22" s="887">
        <v>30</v>
      </c>
      <c r="E22" s="888"/>
      <c r="F22" s="889"/>
      <c r="G22" s="890"/>
      <c r="H22" s="891"/>
      <c r="I22" s="892"/>
      <c r="J22" s="893"/>
      <c r="K22" s="894">
        <v>1.08</v>
      </c>
      <c r="L22" s="891">
        <v>2</v>
      </c>
      <c r="M22" s="891">
        <v>21</v>
      </c>
      <c r="N22" s="895">
        <v>7</v>
      </c>
      <c r="O22" s="891" t="s">
        <v>4244</v>
      </c>
      <c r="P22" s="896" t="s">
        <v>4273</v>
      </c>
      <c r="Q22" s="897">
        <f t="shared" si="0"/>
        <v>-2</v>
      </c>
      <c r="R22" s="897">
        <f t="shared" si="0"/>
        <v>-3.82</v>
      </c>
      <c r="S22" s="885" t="str">
        <f t="shared" si="1"/>
        <v/>
      </c>
      <c r="T22" s="885" t="str">
        <f t="shared" si="2"/>
        <v/>
      </c>
      <c r="U22" s="885" t="str">
        <f t="shared" si="3"/>
        <v/>
      </c>
      <c r="V22" s="898" t="str">
        <f t="shared" si="4"/>
        <v/>
      </c>
      <c r="W22" s="899"/>
    </row>
    <row r="23" spans="1:23" ht="14.4" customHeight="1" x14ac:dyDescent="0.3">
      <c r="A23" s="878" t="s">
        <v>4274</v>
      </c>
      <c r="B23" s="863"/>
      <c r="C23" s="864"/>
      <c r="D23" s="833"/>
      <c r="E23" s="865">
        <v>2</v>
      </c>
      <c r="F23" s="866">
        <v>5.71</v>
      </c>
      <c r="G23" s="828">
        <v>43</v>
      </c>
      <c r="H23" s="867"/>
      <c r="I23" s="868"/>
      <c r="J23" s="829"/>
      <c r="K23" s="869">
        <v>1.61</v>
      </c>
      <c r="L23" s="867">
        <v>3</v>
      </c>
      <c r="M23" s="867">
        <v>30</v>
      </c>
      <c r="N23" s="870">
        <v>10</v>
      </c>
      <c r="O23" s="867" t="s">
        <v>4244</v>
      </c>
      <c r="P23" s="871" t="s">
        <v>4275</v>
      </c>
      <c r="Q23" s="872">
        <f t="shared" si="0"/>
        <v>0</v>
      </c>
      <c r="R23" s="872">
        <f t="shared" si="0"/>
        <v>0</v>
      </c>
      <c r="S23" s="863" t="str">
        <f t="shared" si="1"/>
        <v/>
      </c>
      <c r="T23" s="863" t="str">
        <f t="shared" si="2"/>
        <v/>
      </c>
      <c r="U23" s="863" t="str">
        <f t="shared" si="3"/>
        <v/>
      </c>
      <c r="V23" s="873" t="str">
        <f t="shared" si="4"/>
        <v/>
      </c>
      <c r="W23" s="830"/>
    </row>
    <row r="24" spans="1:23" ht="14.4" customHeight="1" x14ac:dyDescent="0.3">
      <c r="A24" s="878" t="s">
        <v>4276</v>
      </c>
      <c r="B24" s="863">
        <v>1</v>
      </c>
      <c r="C24" s="864">
        <v>2.2200000000000002</v>
      </c>
      <c r="D24" s="833">
        <v>28</v>
      </c>
      <c r="E24" s="865">
        <v>3</v>
      </c>
      <c r="F24" s="866">
        <v>10.220000000000001</v>
      </c>
      <c r="G24" s="828">
        <v>39</v>
      </c>
      <c r="H24" s="867"/>
      <c r="I24" s="868"/>
      <c r="J24" s="829"/>
      <c r="K24" s="869">
        <v>2.2200000000000002</v>
      </c>
      <c r="L24" s="867">
        <v>3</v>
      </c>
      <c r="M24" s="867">
        <v>30</v>
      </c>
      <c r="N24" s="870">
        <v>10</v>
      </c>
      <c r="O24" s="867" t="s">
        <v>4244</v>
      </c>
      <c r="P24" s="871" t="s">
        <v>4277</v>
      </c>
      <c r="Q24" s="872">
        <f t="shared" si="0"/>
        <v>-1</v>
      </c>
      <c r="R24" s="872">
        <f t="shared" si="0"/>
        <v>-2.2200000000000002</v>
      </c>
      <c r="S24" s="863" t="str">
        <f t="shared" si="1"/>
        <v/>
      </c>
      <c r="T24" s="863" t="str">
        <f t="shared" si="2"/>
        <v/>
      </c>
      <c r="U24" s="863" t="str">
        <f t="shared" si="3"/>
        <v/>
      </c>
      <c r="V24" s="873" t="str">
        <f t="shared" si="4"/>
        <v/>
      </c>
      <c r="W24" s="830"/>
    </row>
    <row r="25" spans="1:23" ht="14.4" customHeight="1" x14ac:dyDescent="0.3">
      <c r="A25" s="904" t="s">
        <v>4278</v>
      </c>
      <c r="B25" s="905">
        <v>5</v>
      </c>
      <c r="C25" s="906">
        <v>6.33</v>
      </c>
      <c r="D25" s="907">
        <v>27.6</v>
      </c>
      <c r="E25" s="908">
        <v>14</v>
      </c>
      <c r="F25" s="909">
        <v>23.11</v>
      </c>
      <c r="G25" s="910">
        <v>32.299999999999997</v>
      </c>
      <c r="H25" s="911">
        <v>11</v>
      </c>
      <c r="I25" s="912">
        <v>16.940000000000001</v>
      </c>
      <c r="J25" s="922">
        <v>29.7</v>
      </c>
      <c r="K25" s="914">
        <v>0.82</v>
      </c>
      <c r="L25" s="911">
        <v>2</v>
      </c>
      <c r="M25" s="911">
        <v>21</v>
      </c>
      <c r="N25" s="915">
        <v>7</v>
      </c>
      <c r="O25" s="911" t="s">
        <v>4244</v>
      </c>
      <c r="P25" s="916" t="s">
        <v>4279</v>
      </c>
      <c r="Q25" s="917">
        <f t="shared" si="0"/>
        <v>6</v>
      </c>
      <c r="R25" s="917">
        <f t="shared" si="0"/>
        <v>10.610000000000001</v>
      </c>
      <c r="S25" s="905">
        <f t="shared" si="1"/>
        <v>77</v>
      </c>
      <c r="T25" s="905">
        <f t="shared" si="2"/>
        <v>326.7</v>
      </c>
      <c r="U25" s="905">
        <f t="shared" si="3"/>
        <v>249.7</v>
      </c>
      <c r="V25" s="918">
        <f t="shared" si="4"/>
        <v>4.2428571428571429</v>
      </c>
      <c r="W25" s="919">
        <v>250</v>
      </c>
    </row>
    <row r="26" spans="1:23" ht="14.4" customHeight="1" x14ac:dyDescent="0.3">
      <c r="A26" s="878" t="s">
        <v>4280</v>
      </c>
      <c r="B26" s="863">
        <v>8</v>
      </c>
      <c r="C26" s="864">
        <v>11.7</v>
      </c>
      <c r="D26" s="833">
        <v>30.3</v>
      </c>
      <c r="E26" s="865">
        <v>7</v>
      </c>
      <c r="F26" s="866">
        <v>13.17</v>
      </c>
      <c r="G26" s="828">
        <v>36.9</v>
      </c>
      <c r="H26" s="867">
        <v>10</v>
      </c>
      <c r="I26" s="868">
        <v>15.92</v>
      </c>
      <c r="J26" s="831">
        <v>29.8</v>
      </c>
      <c r="K26" s="869">
        <v>1.1100000000000001</v>
      </c>
      <c r="L26" s="867">
        <v>3</v>
      </c>
      <c r="M26" s="867">
        <v>27</v>
      </c>
      <c r="N26" s="870">
        <v>9</v>
      </c>
      <c r="O26" s="867" t="s">
        <v>4244</v>
      </c>
      <c r="P26" s="871" t="s">
        <v>4281</v>
      </c>
      <c r="Q26" s="872">
        <f t="shared" si="0"/>
        <v>2</v>
      </c>
      <c r="R26" s="872">
        <f t="shared" si="0"/>
        <v>4.2200000000000006</v>
      </c>
      <c r="S26" s="863">
        <f t="shared" si="1"/>
        <v>90</v>
      </c>
      <c r="T26" s="863">
        <f t="shared" si="2"/>
        <v>298</v>
      </c>
      <c r="U26" s="863">
        <f t="shared" si="3"/>
        <v>208</v>
      </c>
      <c r="V26" s="873">
        <f t="shared" si="4"/>
        <v>3.3111111111111109</v>
      </c>
      <c r="W26" s="830">
        <v>209</v>
      </c>
    </row>
    <row r="27" spans="1:23" ht="14.4" customHeight="1" x14ac:dyDescent="0.3">
      <c r="A27" s="878" t="s">
        <v>4282</v>
      </c>
      <c r="B27" s="863">
        <v>2</v>
      </c>
      <c r="C27" s="864">
        <v>3.99</v>
      </c>
      <c r="D27" s="833">
        <v>32.5</v>
      </c>
      <c r="E27" s="865">
        <v>4</v>
      </c>
      <c r="F27" s="866">
        <v>9.77</v>
      </c>
      <c r="G27" s="828">
        <v>39.299999999999997</v>
      </c>
      <c r="H27" s="867">
        <v>2</v>
      </c>
      <c r="I27" s="868">
        <v>3.45</v>
      </c>
      <c r="J27" s="831">
        <v>26.5</v>
      </c>
      <c r="K27" s="869">
        <v>1.72</v>
      </c>
      <c r="L27" s="867">
        <v>4</v>
      </c>
      <c r="M27" s="867">
        <v>33</v>
      </c>
      <c r="N27" s="870">
        <v>11</v>
      </c>
      <c r="O27" s="867" t="s">
        <v>4244</v>
      </c>
      <c r="P27" s="871" t="s">
        <v>4283</v>
      </c>
      <c r="Q27" s="872">
        <f t="shared" si="0"/>
        <v>0</v>
      </c>
      <c r="R27" s="872">
        <f t="shared" si="0"/>
        <v>-0.54</v>
      </c>
      <c r="S27" s="863">
        <f t="shared" si="1"/>
        <v>22</v>
      </c>
      <c r="T27" s="863">
        <f t="shared" si="2"/>
        <v>53</v>
      </c>
      <c r="U27" s="863">
        <f t="shared" si="3"/>
        <v>31</v>
      </c>
      <c r="V27" s="873">
        <f t="shared" si="4"/>
        <v>2.4090909090909092</v>
      </c>
      <c r="W27" s="830">
        <v>31</v>
      </c>
    </row>
    <row r="28" spans="1:23" ht="14.4" customHeight="1" x14ac:dyDescent="0.3">
      <c r="A28" s="904" t="s">
        <v>4284</v>
      </c>
      <c r="B28" s="923"/>
      <c r="C28" s="924"/>
      <c r="D28" s="925"/>
      <c r="E28" s="921"/>
      <c r="F28" s="912"/>
      <c r="G28" s="913"/>
      <c r="H28" s="911">
        <v>1</v>
      </c>
      <c r="I28" s="912">
        <v>0.77</v>
      </c>
      <c r="J28" s="922">
        <v>21</v>
      </c>
      <c r="K28" s="914">
        <v>0.6</v>
      </c>
      <c r="L28" s="911">
        <v>2</v>
      </c>
      <c r="M28" s="911">
        <v>18</v>
      </c>
      <c r="N28" s="915">
        <v>6</v>
      </c>
      <c r="O28" s="911" t="s">
        <v>4244</v>
      </c>
      <c r="P28" s="916" t="s">
        <v>4285</v>
      </c>
      <c r="Q28" s="917">
        <f t="shared" si="0"/>
        <v>1</v>
      </c>
      <c r="R28" s="917">
        <f t="shared" si="0"/>
        <v>0.77</v>
      </c>
      <c r="S28" s="905">
        <f t="shared" si="1"/>
        <v>6</v>
      </c>
      <c r="T28" s="905">
        <f t="shared" si="2"/>
        <v>21</v>
      </c>
      <c r="U28" s="905">
        <f t="shared" si="3"/>
        <v>15</v>
      </c>
      <c r="V28" s="918">
        <f t="shared" si="4"/>
        <v>3.5</v>
      </c>
      <c r="W28" s="919">
        <v>15</v>
      </c>
    </row>
    <row r="29" spans="1:23" ht="14.4" customHeight="1" x14ac:dyDescent="0.3">
      <c r="A29" s="878" t="s">
        <v>4286</v>
      </c>
      <c r="B29" s="875">
        <v>2</v>
      </c>
      <c r="C29" s="876">
        <v>1.81</v>
      </c>
      <c r="D29" s="832">
        <v>17.5</v>
      </c>
      <c r="E29" s="874">
        <v>1</v>
      </c>
      <c r="F29" s="868">
        <v>0.81</v>
      </c>
      <c r="G29" s="829">
        <v>27</v>
      </c>
      <c r="H29" s="867"/>
      <c r="I29" s="868"/>
      <c r="J29" s="829"/>
      <c r="K29" s="869">
        <v>0.66</v>
      </c>
      <c r="L29" s="867">
        <v>3</v>
      </c>
      <c r="M29" s="867">
        <v>24</v>
      </c>
      <c r="N29" s="870">
        <v>8</v>
      </c>
      <c r="O29" s="867" t="s">
        <v>4244</v>
      </c>
      <c r="P29" s="871" t="s">
        <v>4285</v>
      </c>
      <c r="Q29" s="872">
        <f t="shared" si="0"/>
        <v>-2</v>
      </c>
      <c r="R29" s="872">
        <f t="shared" si="0"/>
        <v>-1.81</v>
      </c>
      <c r="S29" s="863" t="str">
        <f t="shared" si="1"/>
        <v/>
      </c>
      <c r="T29" s="863" t="str">
        <f t="shared" si="2"/>
        <v/>
      </c>
      <c r="U29" s="863" t="str">
        <f t="shared" si="3"/>
        <v/>
      </c>
      <c r="V29" s="873" t="str">
        <f t="shared" si="4"/>
        <v/>
      </c>
      <c r="W29" s="830"/>
    </row>
    <row r="30" spans="1:23" ht="14.4" customHeight="1" x14ac:dyDescent="0.3">
      <c r="A30" s="884" t="s">
        <v>4287</v>
      </c>
      <c r="B30" s="885"/>
      <c r="C30" s="886"/>
      <c r="D30" s="887"/>
      <c r="E30" s="888">
        <v>2</v>
      </c>
      <c r="F30" s="889">
        <v>1.82</v>
      </c>
      <c r="G30" s="890">
        <v>26.5</v>
      </c>
      <c r="H30" s="891"/>
      <c r="I30" s="892"/>
      <c r="J30" s="893"/>
      <c r="K30" s="894">
        <v>0.5</v>
      </c>
      <c r="L30" s="891">
        <v>2</v>
      </c>
      <c r="M30" s="891">
        <v>18</v>
      </c>
      <c r="N30" s="895">
        <v>6</v>
      </c>
      <c r="O30" s="891" t="s">
        <v>4244</v>
      </c>
      <c r="P30" s="896" t="s">
        <v>4288</v>
      </c>
      <c r="Q30" s="897">
        <f t="shared" si="0"/>
        <v>0</v>
      </c>
      <c r="R30" s="897">
        <f t="shared" si="0"/>
        <v>0</v>
      </c>
      <c r="S30" s="885" t="str">
        <f t="shared" si="1"/>
        <v/>
      </c>
      <c r="T30" s="885" t="str">
        <f t="shared" si="2"/>
        <v/>
      </c>
      <c r="U30" s="885" t="str">
        <f t="shared" si="3"/>
        <v/>
      </c>
      <c r="V30" s="898" t="str">
        <f t="shared" si="4"/>
        <v/>
      </c>
      <c r="W30" s="899"/>
    </row>
    <row r="31" spans="1:23" ht="14.4" customHeight="1" x14ac:dyDescent="0.3">
      <c r="A31" s="878" t="s">
        <v>4289</v>
      </c>
      <c r="B31" s="863"/>
      <c r="C31" s="864"/>
      <c r="D31" s="833"/>
      <c r="E31" s="865">
        <v>1</v>
      </c>
      <c r="F31" s="866">
        <v>0.88</v>
      </c>
      <c r="G31" s="828">
        <v>27</v>
      </c>
      <c r="H31" s="867"/>
      <c r="I31" s="868"/>
      <c r="J31" s="829"/>
      <c r="K31" s="869">
        <v>0.57999999999999996</v>
      </c>
      <c r="L31" s="867">
        <v>2</v>
      </c>
      <c r="M31" s="867">
        <v>21</v>
      </c>
      <c r="N31" s="870">
        <v>7</v>
      </c>
      <c r="O31" s="867" t="s">
        <v>4244</v>
      </c>
      <c r="P31" s="871" t="s">
        <v>4290</v>
      </c>
      <c r="Q31" s="872">
        <f t="shared" si="0"/>
        <v>0</v>
      </c>
      <c r="R31" s="872">
        <f t="shared" si="0"/>
        <v>0</v>
      </c>
      <c r="S31" s="863" t="str">
        <f t="shared" si="1"/>
        <v/>
      </c>
      <c r="T31" s="863" t="str">
        <f t="shared" si="2"/>
        <v/>
      </c>
      <c r="U31" s="863" t="str">
        <f t="shared" si="3"/>
        <v/>
      </c>
      <c r="V31" s="873" t="str">
        <f t="shared" si="4"/>
        <v/>
      </c>
      <c r="W31" s="830"/>
    </row>
    <row r="32" spans="1:23" ht="14.4" customHeight="1" x14ac:dyDescent="0.3">
      <c r="A32" s="878" t="s">
        <v>4291</v>
      </c>
      <c r="B32" s="863"/>
      <c r="C32" s="864"/>
      <c r="D32" s="833"/>
      <c r="E32" s="865"/>
      <c r="F32" s="866"/>
      <c r="G32" s="828"/>
      <c r="H32" s="867">
        <v>1</v>
      </c>
      <c r="I32" s="868">
        <v>0.74</v>
      </c>
      <c r="J32" s="831">
        <v>20</v>
      </c>
      <c r="K32" s="869">
        <v>0.74</v>
      </c>
      <c r="L32" s="867">
        <v>3</v>
      </c>
      <c r="M32" s="867">
        <v>24</v>
      </c>
      <c r="N32" s="870">
        <v>8</v>
      </c>
      <c r="O32" s="867" t="s">
        <v>4244</v>
      </c>
      <c r="P32" s="871" t="s">
        <v>4292</v>
      </c>
      <c r="Q32" s="872">
        <f t="shared" si="0"/>
        <v>1</v>
      </c>
      <c r="R32" s="872">
        <f t="shared" si="0"/>
        <v>0.74</v>
      </c>
      <c r="S32" s="863">
        <f t="shared" si="1"/>
        <v>8</v>
      </c>
      <c r="T32" s="863">
        <f t="shared" si="2"/>
        <v>20</v>
      </c>
      <c r="U32" s="863">
        <f t="shared" si="3"/>
        <v>12</v>
      </c>
      <c r="V32" s="873">
        <f t="shared" si="4"/>
        <v>2.5</v>
      </c>
      <c r="W32" s="830">
        <v>12</v>
      </c>
    </row>
    <row r="33" spans="1:23" ht="14.4" customHeight="1" x14ac:dyDescent="0.3">
      <c r="A33" s="904" t="s">
        <v>4293</v>
      </c>
      <c r="B33" s="905"/>
      <c r="C33" s="906"/>
      <c r="D33" s="907"/>
      <c r="E33" s="921"/>
      <c r="F33" s="912"/>
      <c r="G33" s="913"/>
      <c r="H33" s="908">
        <v>1</v>
      </c>
      <c r="I33" s="909">
        <v>4.2699999999999996</v>
      </c>
      <c r="J33" s="922">
        <v>67</v>
      </c>
      <c r="K33" s="914">
        <v>1.07</v>
      </c>
      <c r="L33" s="911">
        <v>3</v>
      </c>
      <c r="M33" s="911">
        <v>24</v>
      </c>
      <c r="N33" s="915">
        <v>8</v>
      </c>
      <c r="O33" s="911" t="s">
        <v>4244</v>
      </c>
      <c r="P33" s="916" t="s">
        <v>4294</v>
      </c>
      <c r="Q33" s="917">
        <f t="shared" si="0"/>
        <v>1</v>
      </c>
      <c r="R33" s="917">
        <f t="shared" si="0"/>
        <v>4.2699999999999996</v>
      </c>
      <c r="S33" s="905">
        <f t="shared" si="1"/>
        <v>8</v>
      </c>
      <c r="T33" s="905">
        <f t="shared" si="2"/>
        <v>67</v>
      </c>
      <c r="U33" s="905">
        <f t="shared" si="3"/>
        <v>59</v>
      </c>
      <c r="V33" s="918">
        <f t="shared" si="4"/>
        <v>8.375</v>
      </c>
      <c r="W33" s="919">
        <v>59</v>
      </c>
    </row>
    <row r="34" spans="1:23" ht="14.4" customHeight="1" x14ac:dyDescent="0.3">
      <c r="A34" s="884" t="s">
        <v>4295</v>
      </c>
      <c r="B34" s="885"/>
      <c r="C34" s="886"/>
      <c r="D34" s="887"/>
      <c r="E34" s="903"/>
      <c r="F34" s="892"/>
      <c r="G34" s="893"/>
      <c r="H34" s="888">
        <v>1</v>
      </c>
      <c r="I34" s="889">
        <v>1.21</v>
      </c>
      <c r="J34" s="920">
        <v>22</v>
      </c>
      <c r="K34" s="894">
        <v>0.49</v>
      </c>
      <c r="L34" s="891">
        <v>1</v>
      </c>
      <c r="M34" s="891">
        <v>12</v>
      </c>
      <c r="N34" s="895">
        <v>4</v>
      </c>
      <c r="O34" s="891" t="s">
        <v>4244</v>
      </c>
      <c r="P34" s="896" t="s">
        <v>4296</v>
      </c>
      <c r="Q34" s="897">
        <f t="shared" si="0"/>
        <v>1</v>
      </c>
      <c r="R34" s="897">
        <f t="shared" si="0"/>
        <v>1.21</v>
      </c>
      <c r="S34" s="885">
        <f t="shared" si="1"/>
        <v>4</v>
      </c>
      <c r="T34" s="885">
        <f t="shared" si="2"/>
        <v>22</v>
      </c>
      <c r="U34" s="885">
        <f t="shared" si="3"/>
        <v>18</v>
      </c>
      <c r="V34" s="898">
        <f t="shared" si="4"/>
        <v>5.5</v>
      </c>
      <c r="W34" s="899">
        <v>18</v>
      </c>
    </row>
    <row r="35" spans="1:23" ht="14.4" customHeight="1" x14ac:dyDescent="0.3">
      <c r="A35" s="904" t="s">
        <v>4297</v>
      </c>
      <c r="B35" s="905"/>
      <c r="C35" s="906"/>
      <c r="D35" s="907"/>
      <c r="E35" s="908">
        <v>2</v>
      </c>
      <c r="F35" s="909">
        <v>3.49</v>
      </c>
      <c r="G35" s="910">
        <v>29</v>
      </c>
      <c r="H35" s="911">
        <v>1</v>
      </c>
      <c r="I35" s="912">
        <v>2.71</v>
      </c>
      <c r="J35" s="922">
        <v>42</v>
      </c>
      <c r="K35" s="914">
        <v>0.64</v>
      </c>
      <c r="L35" s="911">
        <v>2</v>
      </c>
      <c r="M35" s="911">
        <v>15</v>
      </c>
      <c r="N35" s="915">
        <v>5</v>
      </c>
      <c r="O35" s="911" t="s">
        <v>4244</v>
      </c>
      <c r="P35" s="916" t="s">
        <v>4298</v>
      </c>
      <c r="Q35" s="917">
        <f t="shared" si="0"/>
        <v>1</v>
      </c>
      <c r="R35" s="917">
        <f t="shared" si="0"/>
        <v>2.71</v>
      </c>
      <c r="S35" s="905">
        <f t="shared" si="1"/>
        <v>5</v>
      </c>
      <c r="T35" s="905">
        <f t="shared" si="2"/>
        <v>42</v>
      </c>
      <c r="U35" s="905">
        <f t="shared" si="3"/>
        <v>37</v>
      </c>
      <c r="V35" s="918">
        <f t="shared" si="4"/>
        <v>8.4</v>
      </c>
      <c r="W35" s="919">
        <v>37</v>
      </c>
    </row>
    <row r="36" spans="1:23" ht="14.4" customHeight="1" x14ac:dyDescent="0.3">
      <c r="A36" s="884" t="s">
        <v>4299</v>
      </c>
      <c r="B36" s="885"/>
      <c r="C36" s="886"/>
      <c r="D36" s="887"/>
      <c r="E36" s="903"/>
      <c r="F36" s="892"/>
      <c r="G36" s="893"/>
      <c r="H36" s="888">
        <v>1</v>
      </c>
      <c r="I36" s="889">
        <v>2.81</v>
      </c>
      <c r="J36" s="920">
        <v>50</v>
      </c>
      <c r="K36" s="894">
        <v>0.67</v>
      </c>
      <c r="L36" s="891">
        <v>2</v>
      </c>
      <c r="M36" s="891">
        <v>18</v>
      </c>
      <c r="N36" s="895">
        <v>6</v>
      </c>
      <c r="O36" s="891" t="s">
        <v>4244</v>
      </c>
      <c r="P36" s="896" t="s">
        <v>4300</v>
      </c>
      <c r="Q36" s="897">
        <f t="shared" si="0"/>
        <v>1</v>
      </c>
      <c r="R36" s="897">
        <f t="shared" si="0"/>
        <v>2.81</v>
      </c>
      <c r="S36" s="885">
        <f t="shared" si="1"/>
        <v>6</v>
      </c>
      <c r="T36" s="885">
        <f t="shared" si="2"/>
        <v>50</v>
      </c>
      <c r="U36" s="885">
        <f t="shared" si="3"/>
        <v>44</v>
      </c>
      <c r="V36" s="898">
        <f t="shared" si="4"/>
        <v>8.3333333333333339</v>
      </c>
      <c r="W36" s="899">
        <v>44</v>
      </c>
    </row>
    <row r="37" spans="1:23" ht="14.4" customHeight="1" x14ac:dyDescent="0.3">
      <c r="A37" s="878" t="s">
        <v>4301</v>
      </c>
      <c r="B37" s="863"/>
      <c r="C37" s="864"/>
      <c r="D37" s="833"/>
      <c r="E37" s="874"/>
      <c r="F37" s="868"/>
      <c r="G37" s="829"/>
      <c r="H37" s="865">
        <v>1</v>
      </c>
      <c r="I37" s="866">
        <v>1.1200000000000001</v>
      </c>
      <c r="J37" s="831">
        <v>25</v>
      </c>
      <c r="K37" s="869">
        <v>1.1200000000000001</v>
      </c>
      <c r="L37" s="867">
        <v>3</v>
      </c>
      <c r="M37" s="867">
        <v>27</v>
      </c>
      <c r="N37" s="870">
        <v>9</v>
      </c>
      <c r="O37" s="867" t="s">
        <v>4244</v>
      </c>
      <c r="P37" s="871" t="s">
        <v>4302</v>
      </c>
      <c r="Q37" s="872">
        <f t="shared" si="0"/>
        <v>1</v>
      </c>
      <c r="R37" s="872">
        <f t="shared" si="0"/>
        <v>1.1200000000000001</v>
      </c>
      <c r="S37" s="863">
        <f t="shared" si="1"/>
        <v>9</v>
      </c>
      <c r="T37" s="863">
        <f t="shared" si="2"/>
        <v>25</v>
      </c>
      <c r="U37" s="863">
        <f t="shared" si="3"/>
        <v>16</v>
      </c>
      <c r="V37" s="873">
        <f t="shared" si="4"/>
        <v>2.7777777777777777</v>
      </c>
      <c r="W37" s="830">
        <v>16</v>
      </c>
    </row>
    <row r="38" spans="1:23" ht="14.4" customHeight="1" x14ac:dyDescent="0.3">
      <c r="A38" s="904" t="s">
        <v>4303</v>
      </c>
      <c r="B38" s="905">
        <v>1</v>
      </c>
      <c r="C38" s="906">
        <v>0.24</v>
      </c>
      <c r="D38" s="907">
        <v>9</v>
      </c>
      <c r="E38" s="921"/>
      <c r="F38" s="912"/>
      <c r="G38" s="913"/>
      <c r="H38" s="908">
        <v>1</v>
      </c>
      <c r="I38" s="909">
        <v>0.76</v>
      </c>
      <c r="J38" s="922">
        <v>21</v>
      </c>
      <c r="K38" s="914">
        <v>0.22</v>
      </c>
      <c r="L38" s="911">
        <v>1</v>
      </c>
      <c r="M38" s="911">
        <v>9</v>
      </c>
      <c r="N38" s="915">
        <v>3</v>
      </c>
      <c r="O38" s="911" t="s">
        <v>4244</v>
      </c>
      <c r="P38" s="916" t="s">
        <v>4304</v>
      </c>
      <c r="Q38" s="917">
        <f t="shared" si="0"/>
        <v>0</v>
      </c>
      <c r="R38" s="917">
        <f t="shared" si="0"/>
        <v>0.52</v>
      </c>
      <c r="S38" s="905">
        <f t="shared" si="1"/>
        <v>3</v>
      </c>
      <c r="T38" s="905">
        <f t="shared" si="2"/>
        <v>21</v>
      </c>
      <c r="U38" s="905">
        <f t="shared" si="3"/>
        <v>18</v>
      </c>
      <c r="V38" s="918">
        <f t="shared" si="4"/>
        <v>7</v>
      </c>
      <c r="W38" s="919">
        <v>18</v>
      </c>
    </row>
    <row r="39" spans="1:23" ht="14.4" customHeight="1" x14ac:dyDescent="0.3">
      <c r="A39" s="878" t="s">
        <v>4305</v>
      </c>
      <c r="B39" s="863">
        <v>1</v>
      </c>
      <c r="C39" s="864">
        <v>0.81</v>
      </c>
      <c r="D39" s="833">
        <v>20</v>
      </c>
      <c r="E39" s="874"/>
      <c r="F39" s="868"/>
      <c r="G39" s="829"/>
      <c r="H39" s="865">
        <v>1</v>
      </c>
      <c r="I39" s="866">
        <v>0.61</v>
      </c>
      <c r="J39" s="831">
        <v>16</v>
      </c>
      <c r="K39" s="869">
        <v>0.25</v>
      </c>
      <c r="L39" s="867">
        <v>1</v>
      </c>
      <c r="M39" s="867">
        <v>9</v>
      </c>
      <c r="N39" s="870">
        <v>3</v>
      </c>
      <c r="O39" s="867" t="s">
        <v>4244</v>
      </c>
      <c r="P39" s="871" t="s">
        <v>4306</v>
      </c>
      <c r="Q39" s="872">
        <f t="shared" si="0"/>
        <v>0</v>
      </c>
      <c r="R39" s="872">
        <f t="shared" si="0"/>
        <v>-0.20000000000000007</v>
      </c>
      <c r="S39" s="863">
        <f t="shared" si="1"/>
        <v>3</v>
      </c>
      <c r="T39" s="863">
        <f t="shared" si="2"/>
        <v>16</v>
      </c>
      <c r="U39" s="863">
        <f t="shared" si="3"/>
        <v>13</v>
      </c>
      <c r="V39" s="873">
        <f t="shared" si="4"/>
        <v>5.333333333333333</v>
      </c>
      <c r="W39" s="830">
        <v>13</v>
      </c>
    </row>
    <row r="40" spans="1:23" ht="14.4" customHeight="1" x14ac:dyDescent="0.3">
      <c r="A40" s="884" t="s">
        <v>4307</v>
      </c>
      <c r="B40" s="900">
        <v>1</v>
      </c>
      <c r="C40" s="901">
        <v>0.84</v>
      </c>
      <c r="D40" s="902">
        <v>15</v>
      </c>
      <c r="E40" s="903"/>
      <c r="F40" s="892"/>
      <c r="G40" s="893"/>
      <c r="H40" s="891"/>
      <c r="I40" s="892"/>
      <c r="J40" s="893"/>
      <c r="K40" s="894">
        <v>0.38</v>
      </c>
      <c r="L40" s="891">
        <v>1</v>
      </c>
      <c r="M40" s="891">
        <v>9</v>
      </c>
      <c r="N40" s="895">
        <v>3</v>
      </c>
      <c r="O40" s="891" t="s">
        <v>4244</v>
      </c>
      <c r="P40" s="896" t="s">
        <v>4308</v>
      </c>
      <c r="Q40" s="897">
        <f t="shared" si="0"/>
        <v>-1</v>
      </c>
      <c r="R40" s="897">
        <f t="shared" si="0"/>
        <v>-0.84</v>
      </c>
      <c r="S40" s="885" t="str">
        <f t="shared" si="1"/>
        <v/>
      </c>
      <c r="T40" s="885" t="str">
        <f t="shared" si="2"/>
        <v/>
      </c>
      <c r="U40" s="885" t="str">
        <f t="shared" si="3"/>
        <v/>
      </c>
      <c r="V40" s="898" t="str">
        <f t="shared" si="4"/>
        <v/>
      </c>
      <c r="W40" s="899"/>
    </row>
    <row r="41" spans="1:23" ht="14.4" customHeight="1" x14ac:dyDescent="0.3">
      <c r="A41" s="878" t="s">
        <v>4309</v>
      </c>
      <c r="B41" s="875">
        <v>4</v>
      </c>
      <c r="C41" s="876">
        <v>3.31</v>
      </c>
      <c r="D41" s="832">
        <v>21</v>
      </c>
      <c r="E41" s="874"/>
      <c r="F41" s="868"/>
      <c r="G41" s="829"/>
      <c r="H41" s="867">
        <v>1</v>
      </c>
      <c r="I41" s="868">
        <v>0.61</v>
      </c>
      <c r="J41" s="831">
        <v>20</v>
      </c>
      <c r="K41" s="869">
        <v>0.51</v>
      </c>
      <c r="L41" s="867">
        <v>2</v>
      </c>
      <c r="M41" s="867">
        <v>18</v>
      </c>
      <c r="N41" s="870">
        <v>6</v>
      </c>
      <c r="O41" s="867" t="s">
        <v>4244</v>
      </c>
      <c r="P41" s="871" t="s">
        <v>4310</v>
      </c>
      <c r="Q41" s="872">
        <f t="shared" si="0"/>
        <v>-3</v>
      </c>
      <c r="R41" s="872">
        <f t="shared" si="0"/>
        <v>-2.7</v>
      </c>
      <c r="S41" s="863">
        <f t="shared" si="1"/>
        <v>6</v>
      </c>
      <c r="T41" s="863">
        <f t="shared" si="2"/>
        <v>20</v>
      </c>
      <c r="U41" s="863">
        <f t="shared" si="3"/>
        <v>14</v>
      </c>
      <c r="V41" s="873">
        <f t="shared" si="4"/>
        <v>3.3333333333333335</v>
      </c>
      <c r="W41" s="830">
        <v>14</v>
      </c>
    </row>
    <row r="42" spans="1:23" ht="14.4" customHeight="1" x14ac:dyDescent="0.3">
      <c r="A42" s="878" t="s">
        <v>4311</v>
      </c>
      <c r="B42" s="875">
        <v>1</v>
      </c>
      <c r="C42" s="876">
        <v>1.26</v>
      </c>
      <c r="D42" s="832">
        <v>33</v>
      </c>
      <c r="E42" s="874"/>
      <c r="F42" s="868"/>
      <c r="G42" s="829"/>
      <c r="H42" s="867"/>
      <c r="I42" s="868"/>
      <c r="J42" s="829"/>
      <c r="K42" s="869">
        <v>0.76</v>
      </c>
      <c r="L42" s="867">
        <v>3</v>
      </c>
      <c r="M42" s="867">
        <v>24</v>
      </c>
      <c r="N42" s="870">
        <v>8</v>
      </c>
      <c r="O42" s="867" t="s">
        <v>4244</v>
      </c>
      <c r="P42" s="871" t="s">
        <v>4312</v>
      </c>
      <c r="Q42" s="872">
        <f t="shared" si="0"/>
        <v>-1</v>
      </c>
      <c r="R42" s="872">
        <f t="shared" si="0"/>
        <v>-1.26</v>
      </c>
      <c r="S42" s="863" t="str">
        <f t="shared" si="1"/>
        <v/>
      </c>
      <c r="T42" s="863" t="str">
        <f t="shared" si="2"/>
        <v/>
      </c>
      <c r="U42" s="863" t="str">
        <f t="shared" si="3"/>
        <v/>
      </c>
      <c r="V42" s="873" t="str">
        <f t="shared" si="4"/>
        <v/>
      </c>
      <c r="W42" s="830"/>
    </row>
    <row r="43" spans="1:23" ht="14.4" customHeight="1" x14ac:dyDescent="0.3">
      <c r="A43" s="904" t="s">
        <v>4313</v>
      </c>
      <c r="B43" s="905">
        <v>1</v>
      </c>
      <c r="C43" s="906">
        <v>1.29</v>
      </c>
      <c r="D43" s="907">
        <v>31</v>
      </c>
      <c r="E43" s="908">
        <v>1</v>
      </c>
      <c r="F43" s="909">
        <v>1.61</v>
      </c>
      <c r="G43" s="910">
        <v>38</v>
      </c>
      <c r="H43" s="911"/>
      <c r="I43" s="912"/>
      <c r="J43" s="913"/>
      <c r="K43" s="914">
        <v>0.43</v>
      </c>
      <c r="L43" s="911">
        <v>2</v>
      </c>
      <c r="M43" s="911">
        <v>15</v>
      </c>
      <c r="N43" s="915">
        <v>5</v>
      </c>
      <c r="O43" s="911" t="s">
        <v>4244</v>
      </c>
      <c r="P43" s="916" t="s">
        <v>4314</v>
      </c>
      <c r="Q43" s="917">
        <f t="shared" si="0"/>
        <v>-1</v>
      </c>
      <c r="R43" s="917">
        <f t="shared" si="0"/>
        <v>-1.29</v>
      </c>
      <c r="S43" s="905" t="str">
        <f t="shared" si="1"/>
        <v/>
      </c>
      <c r="T43" s="905" t="str">
        <f t="shared" si="2"/>
        <v/>
      </c>
      <c r="U43" s="905" t="str">
        <f t="shared" si="3"/>
        <v/>
      </c>
      <c r="V43" s="918" t="str">
        <f t="shared" si="4"/>
        <v/>
      </c>
      <c r="W43" s="919"/>
    </row>
    <row r="44" spans="1:23" ht="14.4" customHeight="1" x14ac:dyDescent="0.3">
      <c r="A44" s="884" t="s">
        <v>4315</v>
      </c>
      <c r="B44" s="885"/>
      <c r="C44" s="886"/>
      <c r="D44" s="887"/>
      <c r="E44" s="903"/>
      <c r="F44" s="892"/>
      <c r="G44" s="893"/>
      <c r="H44" s="888">
        <v>1</v>
      </c>
      <c r="I44" s="889">
        <v>1</v>
      </c>
      <c r="J44" s="920">
        <v>26</v>
      </c>
      <c r="K44" s="894">
        <v>0.32</v>
      </c>
      <c r="L44" s="891">
        <v>1</v>
      </c>
      <c r="M44" s="891">
        <v>12</v>
      </c>
      <c r="N44" s="895">
        <v>4</v>
      </c>
      <c r="O44" s="891" t="s">
        <v>4244</v>
      </c>
      <c r="P44" s="896" t="s">
        <v>4316</v>
      </c>
      <c r="Q44" s="897">
        <f t="shared" si="0"/>
        <v>1</v>
      </c>
      <c r="R44" s="897">
        <f t="shared" si="0"/>
        <v>1</v>
      </c>
      <c r="S44" s="885">
        <f t="shared" si="1"/>
        <v>4</v>
      </c>
      <c r="T44" s="885">
        <f t="shared" si="2"/>
        <v>26</v>
      </c>
      <c r="U44" s="885">
        <f t="shared" si="3"/>
        <v>22</v>
      </c>
      <c r="V44" s="898">
        <f t="shared" si="4"/>
        <v>6.5</v>
      </c>
      <c r="W44" s="899">
        <v>22</v>
      </c>
    </row>
    <row r="45" spans="1:23" ht="14.4" customHeight="1" x14ac:dyDescent="0.3">
      <c r="A45" s="904" t="s">
        <v>4317</v>
      </c>
      <c r="B45" s="923">
        <v>1</v>
      </c>
      <c r="C45" s="924">
        <v>0.42</v>
      </c>
      <c r="D45" s="925">
        <v>18</v>
      </c>
      <c r="E45" s="921"/>
      <c r="F45" s="912"/>
      <c r="G45" s="913"/>
      <c r="H45" s="911"/>
      <c r="I45" s="912"/>
      <c r="J45" s="913"/>
      <c r="K45" s="914">
        <v>0.42</v>
      </c>
      <c r="L45" s="911">
        <v>2</v>
      </c>
      <c r="M45" s="911">
        <v>18</v>
      </c>
      <c r="N45" s="915">
        <v>6</v>
      </c>
      <c r="O45" s="911" t="s">
        <v>4244</v>
      </c>
      <c r="P45" s="916" t="s">
        <v>4318</v>
      </c>
      <c r="Q45" s="917">
        <f t="shared" si="0"/>
        <v>-1</v>
      </c>
      <c r="R45" s="917">
        <f t="shared" si="0"/>
        <v>-0.42</v>
      </c>
      <c r="S45" s="905" t="str">
        <f t="shared" si="1"/>
        <v/>
      </c>
      <c r="T45" s="905" t="str">
        <f t="shared" si="2"/>
        <v/>
      </c>
      <c r="U45" s="905" t="str">
        <f t="shared" si="3"/>
        <v/>
      </c>
      <c r="V45" s="918" t="str">
        <f t="shared" si="4"/>
        <v/>
      </c>
      <c r="W45" s="919"/>
    </row>
    <row r="46" spans="1:23" ht="14.4" customHeight="1" x14ac:dyDescent="0.3">
      <c r="A46" s="904" t="s">
        <v>4319</v>
      </c>
      <c r="B46" s="923">
        <v>1</v>
      </c>
      <c r="C46" s="924">
        <v>3.05</v>
      </c>
      <c r="D46" s="925">
        <v>36</v>
      </c>
      <c r="E46" s="921"/>
      <c r="F46" s="912"/>
      <c r="G46" s="913"/>
      <c r="H46" s="911"/>
      <c r="I46" s="912"/>
      <c r="J46" s="913"/>
      <c r="K46" s="914">
        <v>1.21</v>
      </c>
      <c r="L46" s="911">
        <v>3</v>
      </c>
      <c r="M46" s="911">
        <v>27</v>
      </c>
      <c r="N46" s="915">
        <v>9</v>
      </c>
      <c r="O46" s="911" t="s">
        <v>4244</v>
      </c>
      <c r="P46" s="916" t="s">
        <v>4320</v>
      </c>
      <c r="Q46" s="917">
        <f t="shared" si="0"/>
        <v>-1</v>
      </c>
      <c r="R46" s="917">
        <f t="shared" si="0"/>
        <v>-3.05</v>
      </c>
      <c r="S46" s="905" t="str">
        <f t="shared" si="1"/>
        <v/>
      </c>
      <c r="T46" s="905" t="str">
        <f t="shared" si="2"/>
        <v/>
      </c>
      <c r="U46" s="905" t="str">
        <f t="shared" si="3"/>
        <v/>
      </c>
      <c r="V46" s="918" t="str">
        <f t="shared" si="4"/>
        <v/>
      </c>
      <c r="W46" s="919"/>
    </row>
    <row r="47" spans="1:23" ht="14.4" customHeight="1" x14ac:dyDescent="0.3">
      <c r="A47" s="884" t="s">
        <v>4321</v>
      </c>
      <c r="B47" s="900">
        <v>4</v>
      </c>
      <c r="C47" s="901">
        <v>3.15</v>
      </c>
      <c r="D47" s="902">
        <v>23.3</v>
      </c>
      <c r="E47" s="903"/>
      <c r="F47" s="892"/>
      <c r="G47" s="893"/>
      <c r="H47" s="891">
        <v>1</v>
      </c>
      <c r="I47" s="892">
        <v>0.73</v>
      </c>
      <c r="J47" s="920">
        <v>23</v>
      </c>
      <c r="K47" s="894">
        <v>0.73</v>
      </c>
      <c r="L47" s="891">
        <v>3</v>
      </c>
      <c r="M47" s="891">
        <v>24</v>
      </c>
      <c r="N47" s="895">
        <v>8</v>
      </c>
      <c r="O47" s="891" t="s">
        <v>4244</v>
      </c>
      <c r="P47" s="896" t="s">
        <v>4322</v>
      </c>
      <c r="Q47" s="897">
        <f t="shared" si="0"/>
        <v>-3</v>
      </c>
      <c r="R47" s="897">
        <f t="shared" si="0"/>
        <v>-2.42</v>
      </c>
      <c r="S47" s="885">
        <f t="shared" si="1"/>
        <v>8</v>
      </c>
      <c r="T47" s="885">
        <f t="shared" si="2"/>
        <v>23</v>
      </c>
      <c r="U47" s="885">
        <f t="shared" si="3"/>
        <v>15</v>
      </c>
      <c r="V47" s="898">
        <f t="shared" si="4"/>
        <v>2.875</v>
      </c>
      <c r="W47" s="899">
        <v>15</v>
      </c>
    </row>
    <row r="48" spans="1:23" ht="14.4" customHeight="1" x14ac:dyDescent="0.3">
      <c r="A48" s="878" t="s">
        <v>4323</v>
      </c>
      <c r="B48" s="875">
        <v>6</v>
      </c>
      <c r="C48" s="876">
        <v>7.16</v>
      </c>
      <c r="D48" s="832">
        <v>31.8</v>
      </c>
      <c r="E48" s="874">
        <v>5</v>
      </c>
      <c r="F48" s="868">
        <v>4.2699999999999996</v>
      </c>
      <c r="G48" s="829">
        <v>24.6</v>
      </c>
      <c r="H48" s="867">
        <v>1</v>
      </c>
      <c r="I48" s="868">
        <v>0.83</v>
      </c>
      <c r="J48" s="831">
        <v>24</v>
      </c>
      <c r="K48" s="869">
        <v>0.83</v>
      </c>
      <c r="L48" s="867">
        <v>3</v>
      </c>
      <c r="M48" s="867">
        <v>27</v>
      </c>
      <c r="N48" s="870">
        <v>9</v>
      </c>
      <c r="O48" s="867" t="s">
        <v>4244</v>
      </c>
      <c r="P48" s="871" t="s">
        <v>4324</v>
      </c>
      <c r="Q48" s="872">
        <f t="shared" si="0"/>
        <v>-5</v>
      </c>
      <c r="R48" s="872">
        <f t="shared" si="0"/>
        <v>-6.33</v>
      </c>
      <c r="S48" s="863">
        <f t="shared" si="1"/>
        <v>9</v>
      </c>
      <c r="T48" s="863">
        <f t="shared" si="2"/>
        <v>24</v>
      </c>
      <c r="U48" s="863">
        <f t="shared" si="3"/>
        <v>15</v>
      </c>
      <c r="V48" s="873">
        <f t="shared" si="4"/>
        <v>2.6666666666666665</v>
      </c>
      <c r="W48" s="830">
        <v>15</v>
      </c>
    </row>
    <row r="49" spans="1:23" ht="14.4" customHeight="1" x14ac:dyDescent="0.3">
      <c r="A49" s="878" t="s">
        <v>4325</v>
      </c>
      <c r="B49" s="875">
        <v>2</v>
      </c>
      <c r="C49" s="876">
        <v>2.11</v>
      </c>
      <c r="D49" s="832">
        <v>22</v>
      </c>
      <c r="E49" s="874">
        <v>5</v>
      </c>
      <c r="F49" s="868">
        <v>6.26</v>
      </c>
      <c r="G49" s="829">
        <v>30.6</v>
      </c>
      <c r="H49" s="867">
        <v>3</v>
      </c>
      <c r="I49" s="868">
        <v>3</v>
      </c>
      <c r="J49" s="831">
        <v>16.7</v>
      </c>
      <c r="K49" s="869">
        <v>1</v>
      </c>
      <c r="L49" s="867">
        <v>3</v>
      </c>
      <c r="M49" s="867">
        <v>30</v>
      </c>
      <c r="N49" s="870">
        <v>10</v>
      </c>
      <c r="O49" s="867" t="s">
        <v>4244</v>
      </c>
      <c r="P49" s="871" t="s">
        <v>4326</v>
      </c>
      <c r="Q49" s="872">
        <f t="shared" si="0"/>
        <v>1</v>
      </c>
      <c r="R49" s="872">
        <f t="shared" si="0"/>
        <v>0.89000000000000012</v>
      </c>
      <c r="S49" s="863">
        <f t="shared" si="1"/>
        <v>30</v>
      </c>
      <c r="T49" s="863">
        <f t="shared" si="2"/>
        <v>50.099999999999994</v>
      </c>
      <c r="U49" s="863">
        <f t="shared" si="3"/>
        <v>20.099999999999994</v>
      </c>
      <c r="V49" s="873">
        <f t="shared" si="4"/>
        <v>1.6699999999999997</v>
      </c>
      <c r="W49" s="830">
        <v>20</v>
      </c>
    </row>
    <row r="50" spans="1:23" ht="14.4" customHeight="1" x14ac:dyDescent="0.3">
      <c r="A50" s="884" t="s">
        <v>4327</v>
      </c>
      <c r="B50" s="900">
        <v>3</v>
      </c>
      <c r="C50" s="901">
        <v>3.3</v>
      </c>
      <c r="D50" s="902">
        <v>29</v>
      </c>
      <c r="E50" s="903"/>
      <c r="F50" s="892"/>
      <c r="G50" s="893"/>
      <c r="H50" s="891"/>
      <c r="I50" s="892"/>
      <c r="J50" s="893"/>
      <c r="K50" s="894">
        <v>0.61</v>
      </c>
      <c r="L50" s="891">
        <v>2</v>
      </c>
      <c r="M50" s="891">
        <v>21</v>
      </c>
      <c r="N50" s="895">
        <v>7</v>
      </c>
      <c r="O50" s="891" t="s">
        <v>4244</v>
      </c>
      <c r="P50" s="896" t="s">
        <v>4328</v>
      </c>
      <c r="Q50" s="897">
        <f t="shared" si="0"/>
        <v>-3</v>
      </c>
      <c r="R50" s="897">
        <f t="shared" si="0"/>
        <v>-3.3</v>
      </c>
      <c r="S50" s="885" t="str">
        <f t="shared" si="1"/>
        <v/>
      </c>
      <c r="T50" s="885" t="str">
        <f t="shared" si="2"/>
        <v/>
      </c>
      <c r="U50" s="885" t="str">
        <f t="shared" si="3"/>
        <v/>
      </c>
      <c r="V50" s="898" t="str">
        <f t="shared" si="4"/>
        <v/>
      </c>
      <c r="W50" s="899"/>
    </row>
    <row r="51" spans="1:23" ht="14.4" customHeight="1" x14ac:dyDescent="0.3">
      <c r="A51" s="904" t="s">
        <v>4329</v>
      </c>
      <c r="B51" s="905"/>
      <c r="C51" s="906"/>
      <c r="D51" s="907"/>
      <c r="E51" s="921"/>
      <c r="F51" s="912"/>
      <c r="G51" s="913"/>
      <c r="H51" s="908">
        <v>1</v>
      </c>
      <c r="I51" s="909">
        <v>0.96</v>
      </c>
      <c r="J51" s="922">
        <v>26</v>
      </c>
      <c r="K51" s="914">
        <v>0.96</v>
      </c>
      <c r="L51" s="911">
        <v>4</v>
      </c>
      <c r="M51" s="911">
        <v>36</v>
      </c>
      <c r="N51" s="915">
        <v>12</v>
      </c>
      <c r="O51" s="911" t="s">
        <v>4244</v>
      </c>
      <c r="P51" s="916" t="s">
        <v>4330</v>
      </c>
      <c r="Q51" s="917">
        <f t="shared" si="0"/>
        <v>1</v>
      </c>
      <c r="R51" s="917">
        <f t="shared" si="0"/>
        <v>0.96</v>
      </c>
      <c r="S51" s="905">
        <f t="shared" si="1"/>
        <v>12</v>
      </c>
      <c r="T51" s="905">
        <f t="shared" si="2"/>
        <v>26</v>
      </c>
      <c r="U51" s="905">
        <f t="shared" si="3"/>
        <v>14</v>
      </c>
      <c r="V51" s="918">
        <f t="shared" si="4"/>
        <v>2.1666666666666665</v>
      </c>
      <c r="W51" s="919">
        <v>14</v>
      </c>
    </row>
    <row r="52" spans="1:23" ht="14.4" customHeight="1" x14ac:dyDescent="0.3">
      <c r="A52" s="904" t="s">
        <v>4331</v>
      </c>
      <c r="B52" s="905"/>
      <c r="C52" s="906"/>
      <c r="D52" s="907"/>
      <c r="E52" s="921">
        <v>1</v>
      </c>
      <c r="F52" s="912">
        <v>0.57999999999999996</v>
      </c>
      <c r="G52" s="913">
        <v>16</v>
      </c>
      <c r="H52" s="908">
        <v>1</v>
      </c>
      <c r="I52" s="909">
        <v>0.57999999999999996</v>
      </c>
      <c r="J52" s="922">
        <v>19</v>
      </c>
      <c r="K52" s="914">
        <v>0.57999999999999996</v>
      </c>
      <c r="L52" s="911">
        <v>2</v>
      </c>
      <c r="M52" s="911">
        <v>21</v>
      </c>
      <c r="N52" s="915">
        <v>7</v>
      </c>
      <c r="O52" s="911" t="s">
        <v>4244</v>
      </c>
      <c r="P52" s="916" t="s">
        <v>4332</v>
      </c>
      <c r="Q52" s="917">
        <f t="shared" si="0"/>
        <v>1</v>
      </c>
      <c r="R52" s="917">
        <f t="shared" si="0"/>
        <v>0.57999999999999996</v>
      </c>
      <c r="S52" s="905">
        <f t="shared" si="1"/>
        <v>7</v>
      </c>
      <c r="T52" s="905">
        <f t="shared" si="2"/>
        <v>19</v>
      </c>
      <c r="U52" s="905">
        <f t="shared" si="3"/>
        <v>12</v>
      </c>
      <c r="V52" s="918">
        <f t="shared" si="4"/>
        <v>2.7142857142857144</v>
      </c>
      <c r="W52" s="919">
        <v>12</v>
      </c>
    </row>
    <row r="53" spans="1:23" ht="14.4" customHeight="1" x14ac:dyDescent="0.3">
      <c r="A53" s="878" t="s">
        <v>4333</v>
      </c>
      <c r="B53" s="863">
        <v>1</v>
      </c>
      <c r="C53" s="864">
        <v>0.73</v>
      </c>
      <c r="D53" s="833">
        <v>10</v>
      </c>
      <c r="E53" s="874">
        <v>5</v>
      </c>
      <c r="F53" s="868">
        <v>4.26</v>
      </c>
      <c r="G53" s="829">
        <v>24.4</v>
      </c>
      <c r="H53" s="865">
        <v>6</v>
      </c>
      <c r="I53" s="866">
        <v>7.92</v>
      </c>
      <c r="J53" s="831">
        <v>38.700000000000003</v>
      </c>
      <c r="K53" s="869">
        <v>0.73</v>
      </c>
      <c r="L53" s="867">
        <v>3</v>
      </c>
      <c r="M53" s="867">
        <v>30</v>
      </c>
      <c r="N53" s="870">
        <v>10</v>
      </c>
      <c r="O53" s="867" t="s">
        <v>4244</v>
      </c>
      <c r="P53" s="871" t="s">
        <v>4334</v>
      </c>
      <c r="Q53" s="872">
        <f t="shared" si="0"/>
        <v>5</v>
      </c>
      <c r="R53" s="872">
        <f t="shared" si="0"/>
        <v>7.1899999999999995</v>
      </c>
      <c r="S53" s="863">
        <f t="shared" si="1"/>
        <v>60</v>
      </c>
      <c r="T53" s="863">
        <f t="shared" si="2"/>
        <v>232.20000000000002</v>
      </c>
      <c r="U53" s="863">
        <f t="shared" si="3"/>
        <v>172.20000000000002</v>
      </c>
      <c r="V53" s="873">
        <f t="shared" si="4"/>
        <v>3.87</v>
      </c>
      <c r="W53" s="830">
        <v>172</v>
      </c>
    </row>
    <row r="54" spans="1:23" ht="14.4" customHeight="1" x14ac:dyDescent="0.3">
      <c r="A54" s="878" t="s">
        <v>4335</v>
      </c>
      <c r="B54" s="863">
        <v>3</v>
      </c>
      <c r="C54" s="864">
        <v>3.56</v>
      </c>
      <c r="D54" s="833">
        <v>30.7</v>
      </c>
      <c r="E54" s="874"/>
      <c r="F54" s="868"/>
      <c r="G54" s="829"/>
      <c r="H54" s="865">
        <v>2</v>
      </c>
      <c r="I54" s="866">
        <v>2.64</v>
      </c>
      <c r="J54" s="831">
        <v>31</v>
      </c>
      <c r="K54" s="869">
        <v>1.06</v>
      </c>
      <c r="L54" s="867">
        <v>4</v>
      </c>
      <c r="M54" s="867">
        <v>33</v>
      </c>
      <c r="N54" s="870">
        <v>11</v>
      </c>
      <c r="O54" s="867" t="s">
        <v>4244</v>
      </c>
      <c r="P54" s="871" t="s">
        <v>4336</v>
      </c>
      <c r="Q54" s="872">
        <f t="shared" si="0"/>
        <v>-1</v>
      </c>
      <c r="R54" s="872">
        <f t="shared" si="0"/>
        <v>-0.91999999999999993</v>
      </c>
      <c r="S54" s="863">
        <f t="shared" si="1"/>
        <v>22</v>
      </c>
      <c r="T54" s="863">
        <f t="shared" si="2"/>
        <v>62</v>
      </c>
      <c r="U54" s="863">
        <f t="shared" si="3"/>
        <v>40</v>
      </c>
      <c r="V54" s="873">
        <f t="shared" si="4"/>
        <v>2.8181818181818183</v>
      </c>
      <c r="W54" s="830">
        <v>40</v>
      </c>
    </row>
    <row r="55" spans="1:23" ht="14.4" customHeight="1" x14ac:dyDescent="0.3">
      <c r="A55" s="904" t="s">
        <v>4337</v>
      </c>
      <c r="B55" s="923">
        <v>2</v>
      </c>
      <c r="C55" s="924">
        <v>1.62</v>
      </c>
      <c r="D55" s="925">
        <v>30</v>
      </c>
      <c r="E55" s="921"/>
      <c r="F55" s="912"/>
      <c r="G55" s="913"/>
      <c r="H55" s="911"/>
      <c r="I55" s="912"/>
      <c r="J55" s="913"/>
      <c r="K55" s="914">
        <v>0.45</v>
      </c>
      <c r="L55" s="911">
        <v>2</v>
      </c>
      <c r="M55" s="911">
        <v>21</v>
      </c>
      <c r="N55" s="915">
        <v>7</v>
      </c>
      <c r="O55" s="911" t="s">
        <v>4244</v>
      </c>
      <c r="P55" s="916" t="s">
        <v>4338</v>
      </c>
      <c r="Q55" s="917">
        <f t="shared" si="0"/>
        <v>-2</v>
      </c>
      <c r="R55" s="917">
        <f t="shared" si="0"/>
        <v>-1.62</v>
      </c>
      <c r="S55" s="905" t="str">
        <f t="shared" si="1"/>
        <v/>
      </c>
      <c r="T55" s="905" t="str">
        <f t="shared" si="2"/>
        <v/>
      </c>
      <c r="U55" s="905" t="str">
        <f t="shared" si="3"/>
        <v/>
      </c>
      <c r="V55" s="918" t="str">
        <f t="shared" si="4"/>
        <v/>
      </c>
      <c r="W55" s="919"/>
    </row>
    <row r="56" spans="1:23" ht="14.4" customHeight="1" x14ac:dyDescent="0.3">
      <c r="A56" s="878" t="s">
        <v>4339</v>
      </c>
      <c r="B56" s="875"/>
      <c r="C56" s="876"/>
      <c r="D56" s="832"/>
      <c r="E56" s="874"/>
      <c r="F56" s="868"/>
      <c r="G56" s="829"/>
      <c r="H56" s="867">
        <v>1</v>
      </c>
      <c r="I56" s="868">
        <v>0.93</v>
      </c>
      <c r="J56" s="831">
        <v>24</v>
      </c>
      <c r="K56" s="869">
        <v>0.93</v>
      </c>
      <c r="L56" s="867">
        <v>4</v>
      </c>
      <c r="M56" s="867">
        <v>33</v>
      </c>
      <c r="N56" s="870">
        <v>11</v>
      </c>
      <c r="O56" s="867" t="s">
        <v>4244</v>
      </c>
      <c r="P56" s="871" t="s">
        <v>4340</v>
      </c>
      <c r="Q56" s="872">
        <f t="shared" si="0"/>
        <v>1</v>
      </c>
      <c r="R56" s="872">
        <f t="shared" si="0"/>
        <v>0.93</v>
      </c>
      <c r="S56" s="863">
        <f t="shared" si="1"/>
        <v>11</v>
      </c>
      <c r="T56" s="863">
        <f t="shared" si="2"/>
        <v>24</v>
      </c>
      <c r="U56" s="863">
        <f t="shared" si="3"/>
        <v>13</v>
      </c>
      <c r="V56" s="873">
        <f t="shared" si="4"/>
        <v>2.1818181818181817</v>
      </c>
      <c r="W56" s="830">
        <v>13</v>
      </c>
    </row>
    <row r="57" spans="1:23" ht="14.4" customHeight="1" x14ac:dyDescent="0.3">
      <c r="A57" s="884" t="s">
        <v>4341</v>
      </c>
      <c r="B57" s="885">
        <v>1</v>
      </c>
      <c r="C57" s="886">
        <v>0.42</v>
      </c>
      <c r="D57" s="887">
        <v>8</v>
      </c>
      <c r="E57" s="888">
        <v>2</v>
      </c>
      <c r="F57" s="889">
        <v>1.18</v>
      </c>
      <c r="G57" s="890">
        <v>15</v>
      </c>
      <c r="H57" s="891">
        <v>1</v>
      </c>
      <c r="I57" s="892">
        <v>1.98</v>
      </c>
      <c r="J57" s="920">
        <v>46</v>
      </c>
      <c r="K57" s="894">
        <v>0.42</v>
      </c>
      <c r="L57" s="891">
        <v>2</v>
      </c>
      <c r="M57" s="891">
        <v>15</v>
      </c>
      <c r="N57" s="895">
        <v>5</v>
      </c>
      <c r="O57" s="891" t="s">
        <v>4244</v>
      </c>
      <c r="P57" s="896" t="s">
        <v>4342</v>
      </c>
      <c r="Q57" s="897">
        <f t="shared" si="0"/>
        <v>0</v>
      </c>
      <c r="R57" s="897">
        <f t="shared" si="0"/>
        <v>1.56</v>
      </c>
      <c r="S57" s="885">
        <f t="shared" si="1"/>
        <v>5</v>
      </c>
      <c r="T57" s="885">
        <f t="shared" si="2"/>
        <v>46</v>
      </c>
      <c r="U57" s="885">
        <f t="shared" si="3"/>
        <v>41</v>
      </c>
      <c r="V57" s="898">
        <f t="shared" si="4"/>
        <v>9.1999999999999993</v>
      </c>
      <c r="W57" s="899">
        <v>41</v>
      </c>
    </row>
    <row r="58" spans="1:23" ht="14.4" customHeight="1" x14ac:dyDescent="0.3">
      <c r="A58" s="878" t="s">
        <v>4343</v>
      </c>
      <c r="B58" s="863">
        <v>1</v>
      </c>
      <c r="C58" s="864">
        <v>0.56000000000000005</v>
      </c>
      <c r="D58" s="833">
        <v>14</v>
      </c>
      <c r="E58" s="865">
        <v>3</v>
      </c>
      <c r="F58" s="866">
        <v>3.31</v>
      </c>
      <c r="G58" s="828">
        <v>32</v>
      </c>
      <c r="H58" s="867">
        <v>2</v>
      </c>
      <c r="I58" s="868">
        <v>1.1200000000000001</v>
      </c>
      <c r="J58" s="831">
        <v>12</v>
      </c>
      <c r="K58" s="869">
        <v>0.56000000000000005</v>
      </c>
      <c r="L58" s="867">
        <v>2</v>
      </c>
      <c r="M58" s="867">
        <v>21</v>
      </c>
      <c r="N58" s="870">
        <v>7</v>
      </c>
      <c r="O58" s="867" t="s">
        <v>4244</v>
      </c>
      <c r="P58" s="871" t="s">
        <v>4344</v>
      </c>
      <c r="Q58" s="872">
        <f t="shared" si="0"/>
        <v>1</v>
      </c>
      <c r="R58" s="872">
        <f t="shared" si="0"/>
        <v>0.56000000000000005</v>
      </c>
      <c r="S58" s="863">
        <f t="shared" si="1"/>
        <v>14</v>
      </c>
      <c r="T58" s="863">
        <f t="shared" si="2"/>
        <v>24</v>
      </c>
      <c r="U58" s="863">
        <f t="shared" si="3"/>
        <v>10</v>
      </c>
      <c r="V58" s="873">
        <f t="shared" si="4"/>
        <v>1.7142857142857142</v>
      </c>
      <c r="W58" s="830">
        <v>10</v>
      </c>
    </row>
    <row r="59" spans="1:23" ht="14.4" customHeight="1" x14ac:dyDescent="0.3">
      <c r="A59" s="878" t="s">
        <v>4345</v>
      </c>
      <c r="B59" s="863"/>
      <c r="C59" s="864"/>
      <c r="D59" s="833"/>
      <c r="E59" s="865">
        <v>1</v>
      </c>
      <c r="F59" s="866">
        <v>1.71</v>
      </c>
      <c r="G59" s="828">
        <v>32</v>
      </c>
      <c r="H59" s="867">
        <v>1</v>
      </c>
      <c r="I59" s="868">
        <v>1.24</v>
      </c>
      <c r="J59" s="831">
        <v>31</v>
      </c>
      <c r="K59" s="869">
        <v>0.82</v>
      </c>
      <c r="L59" s="867">
        <v>3</v>
      </c>
      <c r="M59" s="867">
        <v>24</v>
      </c>
      <c r="N59" s="870">
        <v>8</v>
      </c>
      <c r="O59" s="867" t="s">
        <v>4244</v>
      </c>
      <c r="P59" s="871" t="s">
        <v>4344</v>
      </c>
      <c r="Q59" s="872">
        <f t="shared" si="0"/>
        <v>1</v>
      </c>
      <c r="R59" s="872">
        <f t="shared" si="0"/>
        <v>1.24</v>
      </c>
      <c r="S59" s="863">
        <f t="shared" si="1"/>
        <v>8</v>
      </c>
      <c r="T59" s="863">
        <f t="shared" si="2"/>
        <v>31</v>
      </c>
      <c r="U59" s="863">
        <f t="shared" si="3"/>
        <v>23</v>
      </c>
      <c r="V59" s="873">
        <f t="shared" si="4"/>
        <v>3.875</v>
      </c>
      <c r="W59" s="830">
        <v>23</v>
      </c>
    </row>
    <row r="60" spans="1:23" ht="14.4" customHeight="1" x14ac:dyDescent="0.3">
      <c r="A60" s="884" t="s">
        <v>4346</v>
      </c>
      <c r="B60" s="900">
        <v>1</v>
      </c>
      <c r="C60" s="901">
        <v>0.42</v>
      </c>
      <c r="D60" s="902">
        <v>5</v>
      </c>
      <c r="E60" s="903"/>
      <c r="F60" s="892"/>
      <c r="G60" s="893"/>
      <c r="H60" s="891"/>
      <c r="I60" s="892"/>
      <c r="J60" s="893"/>
      <c r="K60" s="894">
        <v>0.42</v>
      </c>
      <c r="L60" s="891">
        <v>1</v>
      </c>
      <c r="M60" s="891">
        <v>5</v>
      </c>
      <c r="N60" s="895">
        <v>2</v>
      </c>
      <c r="O60" s="891" t="s">
        <v>4244</v>
      </c>
      <c r="P60" s="896" t="s">
        <v>4347</v>
      </c>
      <c r="Q60" s="897">
        <f t="shared" si="0"/>
        <v>-1</v>
      </c>
      <c r="R60" s="897">
        <f t="shared" si="0"/>
        <v>-0.42</v>
      </c>
      <c r="S60" s="885" t="str">
        <f t="shared" si="1"/>
        <v/>
      </c>
      <c r="T60" s="885" t="str">
        <f t="shared" si="2"/>
        <v/>
      </c>
      <c r="U60" s="885" t="str">
        <f t="shared" si="3"/>
        <v/>
      </c>
      <c r="V60" s="898" t="str">
        <f t="shared" si="4"/>
        <v/>
      </c>
      <c r="W60" s="899"/>
    </row>
    <row r="61" spans="1:23" ht="14.4" customHeight="1" x14ac:dyDescent="0.3">
      <c r="A61" s="884" t="s">
        <v>4348</v>
      </c>
      <c r="B61" s="885"/>
      <c r="C61" s="886"/>
      <c r="D61" s="887"/>
      <c r="E61" s="888">
        <v>1</v>
      </c>
      <c r="F61" s="889">
        <v>14.74</v>
      </c>
      <c r="G61" s="890">
        <v>22</v>
      </c>
      <c r="H61" s="891"/>
      <c r="I61" s="892"/>
      <c r="J61" s="893"/>
      <c r="K61" s="894">
        <v>13.4</v>
      </c>
      <c r="L61" s="891">
        <v>1</v>
      </c>
      <c r="M61" s="891">
        <v>12</v>
      </c>
      <c r="N61" s="895">
        <v>4</v>
      </c>
      <c r="O61" s="891" t="s">
        <v>4074</v>
      </c>
      <c r="P61" s="896" t="s">
        <v>4349</v>
      </c>
      <c r="Q61" s="897">
        <f t="shared" si="0"/>
        <v>0</v>
      </c>
      <c r="R61" s="897">
        <f t="shared" si="0"/>
        <v>0</v>
      </c>
      <c r="S61" s="885" t="str">
        <f t="shared" si="1"/>
        <v/>
      </c>
      <c r="T61" s="885" t="str">
        <f t="shared" si="2"/>
        <v/>
      </c>
      <c r="U61" s="885" t="str">
        <f t="shared" si="3"/>
        <v/>
      </c>
      <c r="V61" s="898" t="str">
        <f t="shared" si="4"/>
        <v/>
      </c>
      <c r="W61" s="899"/>
    </row>
    <row r="62" spans="1:23" ht="14.4" customHeight="1" x14ac:dyDescent="0.3">
      <c r="A62" s="878" t="s">
        <v>4350</v>
      </c>
      <c r="B62" s="863">
        <v>1</v>
      </c>
      <c r="C62" s="864">
        <v>15.09</v>
      </c>
      <c r="D62" s="833">
        <v>25</v>
      </c>
      <c r="E62" s="865">
        <v>1</v>
      </c>
      <c r="F62" s="866">
        <v>15.61</v>
      </c>
      <c r="G62" s="828">
        <v>29</v>
      </c>
      <c r="H62" s="867"/>
      <c r="I62" s="868"/>
      <c r="J62" s="829"/>
      <c r="K62" s="869">
        <v>14.17</v>
      </c>
      <c r="L62" s="867">
        <v>2</v>
      </c>
      <c r="M62" s="867">
        <v>18</v>
      </c>
      <c r="N62" s="870">
        <v>6</v>
      </c>
      <c r="O62" s="867" t="s">
        <v>4074</v>
      </c>
      <c r="P62" s="871" t="s">
        <v>4349</v>
      </c>
      <c r="Q62" s="872">
        <f t="shared" si="0"/>
        <v>-1</v>
      </c>
      <c r="R62" s="872">
        <f t="shared" si="0"/>
        <v>-15.09</v>
      </c>
      <c r="S62" s="863" t="str">
        <f t="shared" si="1"/>
        <v/>
      </c>
      <c r="T62" s="863" t="str">
        <f t="shared" si="2"/>
        <v/>
      </c>
      <c r="U62" s="863" t="str">
        <f t="shared" si="3"/>
        <v/>
      </c>
      <c r="V62" s="873" t="str">
        <f t="shared" si="4"/>
        <v/>
      </c>
      <c r="W62" s="830"/>
    </row>
    <row r="63" spans="1:23" ht="14.4" customHeight="1" x14ac:dyDescent="0.3">
      <c r="A63" s="884" t="s">
        <v>4351</v>
      </c>
      <c r="B63" s="885"/>
      <c r="C63" s="886"/>
      <c r="D63" s="887"/>
      <c r="E63" s="888">
        <v>1</v>
      </c>
      <c r="F63" s="889">
        <v>4.13</v>
      </c>
      <c r="G63" s="890">
        <v>22</v>
      </c>
      <c r="H63" s="891"/>
      <c r="I63" s="892"/>
      <c r="J63" s="893"/>
      <c r="K63" s="894">
        <v>5.09</v>
      </c>
      <c r="L63" s="891">
        <v>3</v>
      </c>
      <c r="M63" s="891">
        <v>30</v>
      </c>
      <c r="N63" s="895">
        <v>10</v>
      </c>
      <c r="O63" s="891" t="s">
        <v>4074</v>
      </c>
      <c r="P63" s="896" t="s">
        <v>4352</v>
      </c>
      <c r="Q63" s="897">
        <f t="shared" si="0"/>
        <v>0</v>
      </c>
      <c r="R63" s="897">
        <f t="shared" si="0"/>
        <v>0</v>
      </c>
      <c r="S63" s="885" t="str">
        <f t="shared" si="1"/>
        <v/>
      </c>
      <c r="T63" s="885" t="str">
        <f t="shared" si="2"/>
        <v/>
      </c>
      <c r="U63" s="885" t="str">
        <f t="shared" si="3"/>
        <v/>
      </c>
      <c r="V63" s="898" t="str">
        <f t="shared" si="4"/>
        <v/>
      </c>
      <c r="W63" s="899"/>
    </row>
    <row r="64" spans="1:23" ht="14.4" customHeight="1" x14ac:dyDescent="0.3">
      <c r="A64" s="884" t="s">
        <v>4353</v>
      </c>
      <c r="B64" s="885">
        <v>1</v>
      </c>
      <c r="C64" s="886">
        <v>6.16</v>
      </c>
      <c r="D64" s="887">
        <v>32</v>
      </c>
      <c r="E64" s="903"/>
      <c r="F64" s="892"/>
      <c r="G64" s="893"/>
      <c r="H64" s="888"/>
      <c r="I64" s="889"/>
      <c r="J64" s="890"/>
      <c r="K64" s="894">
        <v>3.01</v>
      </c>
      <c r="L64" s="891">
        <v>1</v>
      </c>
      <c r="M64" s="891">
        <v>12</v>
      </c>
      <c r="N64" s="895">
        <v>4</v>
      </c>
      <c r="O64" s="891" t="s">
        <v>4244</v>
      </c>
      <c r="P64" s="896" t="s">
        <v>4354</v>
      </c>
      <c r="Q64" s="897">
        <f t="shared" si="0"/>
        <v>-1</v>
      </c>
      <c r="R64" s="897">
        <f t="shared" si="0"/>
        <v>-6.16</v>
      </c>
      <c r="S64" s="885" t="str">
        <f t="shared" si="1"/>
        <v/>
      </c>
      <c r="T64" s="885" t="str">
        <f t="shared" si="2"/>
        <v/>
      </c>
      <c r="U64" s="885" t="str">
        <f t="shared" si="3"/>
        <v/>
      </c>
      <c r="V64" s="898" t="str">
        <f t="shared" si="4"/>
        <v/>
      </c>
      <c r="W64" s="899"/>
    </row>
    <row r="65" spans="1:23" ht="14.4" customHeight="1" x14ac:dyDescent="0.3">
      <c r="A65" s="878" t="s">
        <v>4355</v>
      </c>
      <c r="B65" s="863"/>
      <c r="C65" s="864"/>
      <c r="D65" s="833"/>
      <c r="E65" s="874">
        <v>1</v>
      </c>
      <c r="F65" s="868">
        <v>6.18</v>
      </c>
      <c r="G65" s="829">
        <v>40</v>
      </c>
      <c r="H65" s="865">
        <v>1</v>
      </c>
      <c r="I65" s="866">
        <v>3.57</v>
      </c>
      <c r="J65" s="831">
        <v>20</v>
      </c>
      <c r="K65" s="869">
        <v>3.31</v>
      </c>
      <c r="L65" s="867">
        <v>2</v>
      </c>
      <c r="M65" s="867">
        <v>18</v>
      </c>
      <c r="N65" s="870">
        <v>6</v>
      </c>
      <c r="O65" s="867" t="s">
        <v>4244</v>
      </c>
      <c r="P65" s="871" t="s">
        <v>4354</v>
      </c>
      <c r="Q65" s="872">
        <f t="shared" si="0"/>
        <v>1</v>
      </c>
      <c r="R65" s="872">
        <f t="shared" si="0"/>
        <v>3.57</v>
      </c>
      <c r="S65" s="863">
        <f t="shared" si="1"/>
        <v>6</v>
      </c>
      <c r="T65" s="863">
        <f t="shared" si="2"/>
        <v>20</v>
      </c>
      <c r="U65" s="863">
        <f t="shared" si="3"/>
        <v>14</v>
      </c>
      <c r="V65" s="873">
        <f t="shared" si="4"/>
        <v>3.3333333333333335</v>
      </c>
      <c r="W65" s="830">
        <v>14</v>
      </c>
    </row>
    <row r="66" spans="1:23" ht="14.4" customHeight="1" x14ac:dyDescent="0.3">
      <c r="A66" s="904" t="s">
        <v>4356</v>
      </c>
      <c r="B66" s="923">
        <v>2</v>
      </c>
      <c r="C66" s="924">
        <v>10.71</v>
      </c>
      <c r="D66" s="925">
        <v>33</v>
      </c>
      <c r="E66" s="921"/>
      <c r="F66" s="912"/>
      <c r="G66" s="913"/>
      <c r="H66" s="911"/>
      <c r="I66" s="912"/>
      <c r="J66" s="913"/>
      <c r="K66" s="914">
        <v>2.95</v>
      </c>
      <c r="L66" s="911">
        <v>1</v>
      </c>
      <c r="M66" s="911">
        <v>12</v>
      </c>
      <c r="N66" s="915">
        <v>4</v>
      </c>
      <c r="O66" s="911" t="s">
        <v>4074</v>
      </c>
      <c r="P66" s="916" t="s">
        <v>4357</v>
      </c>
      <c r="Q66" s="917">
        <f t="shared" si="0"/>
        <v>-2</v>
      </c>
      <c r="R66" s="917">
        <f t="shared" si="0"/>
        <v>-10.71</v>
      </c>
      <c r="S66" s="905" t="str">
        <f t="shared" si="1"/>
        <v/>
      </c>
      <c r="T66" s="905" t="str">
        <f t="shared" si="2"/>
        <v/>
      </c>
      <c r="U66" s="905" t="str">
        <f t="shared" si="3"/>
        <v/>
      </c>
      <c r="V66" s="918" t="str">
        <f t="shared" si="4"/>
        <v/>
      </c>
      <c r="W66" s="919"/>
    </row>
    <row r="67" spans="1:23" ht="14.4" customHeight="1" x14ac:dyDescent="0.3">
      <c r="A67" s="878" t="s">
        <v>4358</v>
      </c>
      <c r="B67" s="875">
        <v>1</v>
      </c>
      <c r="C67" s="876">
        <v>4.96</v>
      </c>
      <c r="D67" s="832">
        <v>38</v>
      </c>
      <c r="E67" s="874">
        <v>2</v>
      </c>
      <c r="F67" s="868">
        <v>10.96</v>
      </c>
      <c r="G67" s="829">
        <v>43.5</v>
      </c>
      <c r="H67" s="867"/>
      <c r="I67" s="868"/>
      <c r="J67" s="829"/>
      <c r="K67" s="869">
        <v>3.36</v>
      </c>
      <c r="L67" s="867">
        <v>2</v>
      </c>
      <c r="M67" s="867">
        <v>21</v>
      </c>
      <c r="N67" s="870">
        <v>7</v>
      </c>
      <c r="O67" s="867" t="s">
        <v>4074</v>
      </c>
      <c r="P67" s="871" t="s">
        <v>4357</v>
      </c>
      <c r="Q67" s="872">
        <f t="shared" si="0"/>
        <v>-1</v>
      </c>
      <c r="R67" s="872">
        <f t="shared" si="0"/>
        <v>-4.96</v>
      </c>
      <c r="S67" s="863" t="str">
        <f t="shared" si="1"/>
        <v/>
      </c>
      <c r="T67" s="863" t="str">
        <f t="shared" si="2"/>
        <v/>
      </c>
      <c r="U67" s="863" t="str">
        <f t="shared" si="3"/>
        <v/>
      </c>
      <c r="V67" s="873" t="str">
        <f t="shared" si="4"/>
        <v/>
      </c>
      <c r="W67" s="830"/>
    </row>
    <row r="68" spans="1:23" ht="14.4" customHeight="1" x14ac:dyDescent="0.3">
      <c r="A68" s="904" t="s">
        <v>4359</v>
      </c>
      <c r="B68" s="905"/>
      <c r="C68" s="906"/>
      <c r="D68" s="907"/>
      <c r="E68" s="921"/>
      <c r="F68" s="912"/>
      <c r="G68" s="913"/>
      <c r="H68" s="908">
        <v>1</v>
      </c>
      <c r="I68" s="909">
        <v>2.44</v>
      </c>
      <c r="J68" s="910">
        <v>2</v>
      </c>
      <c r="K68" s="914">
        <v>2.44</v>
      </c>
      <c r="L68" s="911">
        <v>1</v>
      </c>
      <c r="M68" s="911">
        <v>9</v>
      </c>
      <c r="N68" s="915">
        <v>3</v>
      </c>
      <c r="O68" s="911" t="s">
        <v>4244</v>
      </c>
      <c r="P68" s="916" t="s">
        <v>4360</v>
      </c>
      <c r="Q68" s="917">
        <f t="shared" si="0"/>
        <v>1</v>
      </c>
      <c r="R68" s="917">
        <f t="shared" si="0"/>
        <v>2.44</v>
      </c>
      <c r="S68" s="905">
        <f t="shared" si="1"/>
        <v>3</v>
      </c>
      <c r="T68" s="905">
        <f t="shared" si="2"/>
        <v>2</v>
      </c>
      <c r="U68" s="905">
        <f t="shared" si="3"/>
        <v>-1</v>
      </c>
      <c r="V68" s="918">
        <f t="shared" si="4"/>
        <v>0.66666666666666663</v>
      </c>
      <c r="W68" s="919"/>
    </row>
    <row r="69" spans="1:23" ht="14.4" customHeight="1" x14ac:dyDescent="0.3">
      <c r="A69" s="878" t="s">
        <v>4361</v>
      </c>
      <c r="B69" s="863"/>
      <c r="C69" s="864"/>
      <c r="D69" s="833"/>
      <c r="E69" s="874"/>
      <c r="F69" s="868"/>
      <c r="G69" s="829"/>
      <c r="H69" s="865">
        <v>6</v>
      </c>
      <c r="I69" s="866">
        <v>17.11</v>
      </c>
      <c r="J69" s="828">
        <v>2.2000000000000002</v>
      </c>
      <c r="K69" s="869">
        <v>2.85</v>
      </c>
      <c r="L69" s="867">
        <v>2</v>
      </c>
      <c r="M69" s="867">
        <v>15</v>
      </c>
      <c r="N69" s="870">
        <v>5</v>
      </c>
      <c r="O69" s="867" t="s">
        <v>4244</v>
      </c>
      <c r="P69" s="871" t="s">
        <v>4360</v>
      </c>
      <c r="Q69" s="872">
        <f t="shared" si="0"/>
        <v>6</v>
      </c>
      <c r="R69" s="872">
        <f t="shared" si="0"/>
        <v>17.11</v>
      </c>
      <c r="S69" s="863">
        <f t="shared" si="1"/>
        <v>30</v>
      </c>
      <c r="T69" s="863">
        <f t="shared" si="2"/>
        <v>13.200000000000001</v>
      </c>
      <c r="U69" s="863">
        <f t="shared" si="3"/>
        <v>-16.799999999999997</v>
      </c>
      <c r="V69" s="873">
        <f t="shared" si="4"/>
        <v>0.44000000000000006</v>
      </c>
      <c r="W69" s="830"/>
    </row>
    <row r="70" spans="1:23" ht="14.4" customHeight="1" x14ac:dyDescent="0.3">
      <c r="A70" s="878" t="s">
        <v>4362</v>
      </c>
      <c r="B70" s="863"/>
      <c r="C70" s="864"/>
      <c r="D70" s="833"/>
      <c r="E70" s="874"/>
      <c r="F70" s="868"/>
      <c r="G70" s="829"/>
      <c r="H70" s="865">
        <v>1</v>
      </c>
      <c r="I70" s="866">
        <v>3.21</v>
      </c>
      <c r="J70" s="828">
        <v>2</v>
      </c>
      <c r="K70" s="869">
        <v>3.81</v>
      </c>
      <c r="L70" s="867">
        <v>3</v>
      </c>
      <c r="M70" s="867">
        <v>24</v>
      </c>
      <c r="N70" s="870">
        <v>8</v>
      </c>
      <c r="O70" s="867" t="s">
        <v>4244</v>
      </c>
      <c r="P70" s="871" t="s">
        <v>4360</v>
      </c>
      <c r="Q70" s="872">
        <f t="shared" ref="Q70:R133" si="5">H70-B70</f>
        <v>1</v>
      </c>
      <c r="R70" s="872">
        <f t="shared" si="5"/>
        <v>3.21</v>
      </c>
      <c r="S70" s="863">
        <f t="shared" ref="S70:S133" si="6">IF(H70=0,"",H70*N70)</f>
        <v>8</v>
      </c>
      <c r="T70" s="863">
        <f t="shared" ref="T70:T133" si="7">IF(H70=0,"",H70*J70)</f>
        <v>2</v>
      </c>
      <c r="U70" s="863">
        <f t="shared" ref="U70:U133" si="8">IF(H70=0,"",T70-S70)</f>
        <v>-6</v>
      </c>
      <c r="V70" s="873">
        <f t="shared" ref="V70:V133" si="9">IF(H70=0,"",T70/S70)</f>
        <v>0.25</v>
      </c>
      <c r="W70" s="830"/>
    </row>
    <row r="71" spans="1:23" ht="14.4" customHeight="1" x14ac:dyDescent="0.3">
      <c r="A71" s="904" t="s">
        <v>4363</v>
      </c>
      <c r="B71" s="905">
        <v>1</v>
      </c>
      <c r="C71" s="906">
        <v>2.86</v>
      </c>
      <c r="D71" s="907">
        <v>27</v>
      </c>
      <c r="E71" s="908">
        <v>1</v>
      </c>
      <c r="F71" s="909">
        <v>2.86</v>
      </c>
      <c r="G71" s="910">
        <v>29</v>
      </c>
      <c r="H71" s="911"/>
      <c r="I71" s="912"/>
      <c r="J71" s="913"/>
      <c r="K71" s="914">
        <v>2.86</v>
      </c>
      <c r="L71" s="911">
        <v>4</v>
      </c>
      <c r="M71" s="911">
        <v>36</v>
      </c>
      <c r="N71" s="915">
        <v>12</v>
      </c>
      <c r="O71" s="911" t="s">
        <v>4244</v>
      </c>
      <c r="P71" s="916" t="s">
        <v>4364</v>
      </c>
      <c r="Q71" s="917">
        <f t="shared" si="5"/>
        <v>-1</v>
      </c>
      <c r="R71" s="917">
        <f t="shared" si="5"/>
        <v>-2.86</v>
      </c>
      <c r="S71" s="905" t="str">
        <f t="shared" si="6"/>
        <v/>
      </c>
      <c r="T71" s="905" t="str">
        <f t="shared" si="7"/>
        <v/>
      </c>
      <c r="U71" s="905" t="str">
        <f t="shared" si="8"/>
        <v/>
      </c>
      <c r="V71" s="918" t="str">
        <f t="shared" si="9"/>
        <v/>
      </c>
      <c r="W71" s="919"/>
    </row>
    <row r="72" spans="1:23" ht="14.4" customHeight="1" x14ac:dyDescent="0.3">
      <c r="A72" s="884" t="s">
        <v>4365</v>
      </c>
      <c r="B72" s="885"/>
      <c r="C72" s="886"/>
      <c r="D72" s="887"/>
      <c r="E72" s="903">
        <v>1</v>
      </c>
      <c r="F72" s="892">
        <v>1.24</v>
      </c>
      <c r="G72" s="893">
        <v>36</v>
      </c>
      <c r="H72" s="888">
        <v>1</v>
      </c>
      <c r="I72" s="889">
        <v>1.28</v>
      </c>
      <c r="J72" s="920">
        <v>26</v>
      </c>
      <c r="K72" s="894">
        <v>1.24</v>
      </c>
      <c r="L72" s="891">
        <v>5</v>
      </c>
      <c r="M72" s="891">
        <v>42</v>
      </c>
      <c r="N72" s="895">
        <v>14</v>
      </c>
      <c r="O72" s="891" t="s">
        <v>4244</v>
      </c>
      <c r="P72" s="896" t="s">
        <v>4366</v>
      </c>
      <c r="Q72" s="897">
        <f t="shared" si="5"/>
        <v>1</v>
      </c>
      <c r="R72" s="897">
        <f t="shared" si="5"/>
        <v>1.28</v>
      </c>
      <c r="S72" s="885">
        <f t="shared" si="6"/>
        <v>14</v>
      </c>
      <c r="T72" s="885">
        <f t="shared" si="7"/>
        <v>26</v>
      </c>
      <c r="U72" s="885">
        <f t="shared" si="8"/>
        <v>12</v>
      </c>
      <c r="V72" s="898">
        <f t="shared" si="9"/>
        <v>1.8571428571428572</v>
      </c>
      <c r="W72" s="899">
        <v>12</v>
      </c>
    </row>
    <row r="73" spans="1:23" ht="14.4" customHeight="1" x14ac:dyDescent="0.3">
      <c r="A73" s="904" t="s">
        <v>4367</v>
      </c>
      <c r="B73" s="905"/>
      <c r="C73" s="906"/>
      <c r="D73" s="907"/>
      <c r="E73" s="921"/>
      <c r="F73" s="912"/>
      <c r="G73" s="913"/>
      <c r="H73" s="908">
        <v>1</v>
      </c>
      <c r="I73" s="909">
        <v>5.95</v>
      </c>
      <c r="J73" s="910">
        <v>2</v>
      </c>
      <c r="K73" s="914">
        <v>5.95</v>
      </c>
      <c r="L73" s="911">
        <v>1</v>
      </c>
      <c r="M73" s="911">
        <v>9</v>
      </c>
      <c r="N73" s="915">
        <v>3</v>
      </c>
      <c r="O73" s="911" t="s">
        <v>4074</v>
      </c>
      <c r="P73" s="916" t="s">
        <v>4368</v>
      </c>
      <c r="Q73" s="917">
        <f t="shared" si="5"/>
        <v>1</v>
      </c>
      <c r="R73" s="917">
        <f t="shared" si="5"/>
        <v>5.95</v>
      </c>
      <c r="S73" s="905">
        <f t="shared" si="6"/>
        <v>3</v>
      </c>
      <c r="T73" s="905">
        <f t="shared" si="7"/>
        <v>2</v>
      </c>
      <c r="U73" s="905">
        <f t="shared" si="8"/>
        <v>-1</v>
      </c>
      <c r="V73" s="918">
        <f t="shared" si="9"/>
        <v>0.66666666666666663</v>
      </c>
      <c r="W73" s="919"/>
    </row>
    <row r="74" spans="1:23" ht="14.4" customHeight="1" x14ac:dyDescent="0.3">
      <c r="A74" s="904" t="s">
        <v>4369</v>
      </c>
      <c r="B74" s="905"/>
      <c r="C74" s="906"/>
      <c r="D74" s="907"/>
      <c r="E74" s="921"/>
      <c r="F74" s="912"/>
      <c r="G74" s="913"/>
      <c r="H74" s="908">
        <v>2</v>
      </c>
      <c r="I74" s="909">
        <v>5.87</v>
      </c>
      <c r="J74" s="910">
        <v>2</v>
      </c>
      <c r="K74" s="914">
        <v>2.94</v>
      </c>
      <c r="L74" s="911">
        <v>1</v>
      </c>
      <c r="M74" s="911">
        <v>9</v>
      </c>
      <c r="N74" s="915">
        <v>3</v>
      </c>
      <c r="O74" s="911" t="s">
        <v>4074</v>
      </c>
      <c r="P74" s="916" t="s">
        <v>4370</v>
      </c>
      <c r="Q74" s="917">
        <f t="shared" si="5"/>
        <v>2</v>
      </c>
      <c r="R74" s="917">
        <f t="shared" si="5"/>
        <v>5.87</v>
      </c>
      <c r="S74" s="905">
        <f t="shared" si="6"/>
        <v>6</v>
      </c>
      <c r="T74" s="905">
        <f t="shared" si="7"/>
        <v>4</v>
      </c>
      <c r="U74" s="905">
        <f t="shared" si="8"/>
        <v>-2</v>
      </c>
      <c r="V74" s="918">
        <f t="shared" si="9"/>
        <v>0.66666666666666663</v>
      </c>
      <c r="W74" s="919"/>
    </row>
    <row r="75" spans="1:23" ht="14.4" customHeight="1" x14ac:dyDescent="0.3">
      <c r="A75" s="878" t="s">
        <v>4371</v>
      </c>
      <c r="B75" s="863"/>
      <c r="C75" s="864"/>
      <c r="D75" s="833"/>
      <c r="E75" s="874"/>
      <c r="F75" s="868"/>
      <c r="G75" s="829"/>
      <c r="H75" s="865">
        <v>5</v>
      </c>
      <c r="I75" s="866">
        <v>18.34</v>
      </c>
      <c r="J75" s="828">
        <v>2</v>
      </c>
      <c r="K75" s="869">
        <v>3.67</v>
      </c>
      <c r="L75" s="867">
        <v>1</v>
      </c>
      <c r="M75" s="867">
        <v>12</v>
      </c>
      <c r="N75" s="870">
        <v>4</v>
      </c>
      <c r="O75" s="867" t="s">
        <v>4074</v>
      </c>
      <c r="P75" s="871" t="s">
        <v>4370</v>
      </c>
      <c r="Q75" s="872">
        <f t="shared" si="5"/>
        <v>5</v>
      </c>
      <c r="R75" s="872">
        <f t="shared" si="5"/>
        <v>18.34</v>
      </c>
      <c r="S75" s="863">
        <f t="shared" si="6"/>
        <v>20</v>
      </c>
      <c r="T75" s="863">
        <f t="shared" si="7"/>
        <v>10</v>
      </c>
      <c r="U75" s="863">
        <f t="shared" si="8"/>
        <v>-10</v>
      </c>
      <c r="V75" s="873">
        <f t="shared" si="9"/>
        <v>0.5</v>
      </c>
      <c r="W75" s="830"/>
    </row>
    <row r="76" spans="1:23" ht="14.4" customHeight="1" x14ac:dyDescent="0.3">
      <c r="A76" s="878" t="s">
        <v>4372</v>
      </c>
      <c r="B76" s="863"/>
      <c r="C76" s="864"/>
      <c r="D76" s="833"/>
      <c r="E76" s="874"/>
      <c r="F76" s="868"/>
      <c r="G76" s="829"/>
      <c r="H76" s="865">
        <v>2</v>
      </c>
      <c r="I76" s="866">
        <v>8.73</v>
      </c>
      <c r="J76" s="828">
        <v>2</v>
      </c>
      <c r="K76" s="869">
        <v>4.37</v>
      </c>
      <c r="L76" s="867">
        <v>2</v>
      </c>
      <c r="M76" s="867">
        <v>21</v>
      </c>
      <c r="N76" s="870">
        <v>7</v>
      </c>
      <c r="O76" s="867" t="s">
        <v>4074</v>
      </c>
      <c r="P76" s="871" t="s">
        <v>4370</v>
      </c>
      <c r="Q76" s="872">
        <f t="shared" si="5"/>
        <v>2</v>
      </c>
      <c r="R76" s="872">
        <f t="shared" si="5"/>
        <v>8.73</v>
      </c>
      <c r="S76" s="863">
        <f t="shared" si="6"/>
        <v>14</v>
      </c>
      <c r="T76" s="863">
        <f t="shared" si="7"/>
        <v>4</v>
      </c>
      <c r="U76" s="863">
        <f t="shared" si="8"/>
        <v>-10</v>
      </c>
      <c r="V76" s="873">
        <f t="shared" si="9"/>
        <v>0.2857142857142857</v>
      </c>
      <c r="W76" s="830"/>
    </row>
    <row r="77" spans="1:23" ht="14.4" customHeight="1" x14ac:dyDescent="0.3">
      <c r="A77" s="884" t="s">
        <v>4373</v>
      </c>
      <c r="B77" s="885"/>
      <c r="C77" s="886"/>
      <c r="D77" s="887"/>
      <c r="E77" s="903"/>
      <c r="F77" s="892"/>
      <c r="G77" s="893"/>
      <c r="H77" s="888">
        <v>20</v>
      </c>
      <c r="I77" s="889">
        <v>9.18</v>
      </c>
      <c r="J77" s="920">
        <v>2.1</v>
      </c>
      <c r="K77" s="894">
        <v>0.42</v>
      </c>
      <c r="L77" s="891">
        <v>1</v>
      </c>
      <c r="M77" s="891">
        <v>6</v>
      </c>
      <c r="N77" s="895">
        <v>2</v>
      </c>
      <c r="O77" s="891" t="s">
        <v>4244</v>
      </c>
      <c r="P77" s="896" t="s">
        <v>4374</v>
      </c>
      <c r="Q77" s="897">
        <f t="shared" si="5"/>
        <v>20</v>
      </c>
      <c r="R77" s="897">
        <f t="shared" si="5"/>
        <v>9.18</v>
      </c>
      <c r="S77" s="885">
        <f t="shared" si="6"/>
        <v>40</v>
      </c>
      <c r="T77" s="885">
        <f t="shared" si="7"/>
        <v>42</v>
      </c>
      <c r="U77" s="885">
        <f t="shared" si="8"/>
        <v>2</v>
      </c>
      <c r="V77" s="898">
        <f t="shared" si="9"/>
        <v>1.05</v>
      </c>
      <c r="W77" s="899">
        <v>1</v>
      </c>
    </row>
    <row r="78" spans="1:23" ht="14.4" customHeight="1" x14ac:dyDescent="0.3">
      <c r="A78" s="878" t="s">
        <v>4375</v>
      </c>
      <c r="B78" s="863"/>
      <c r="C78" s="864"/>
      <c r="D78" s="833"/>
      <c r="E78" s="874">
        <v>1</v>
      </c>
      <c r="F78" s="868">
        <v>4.49</v>
      </c>
      <c r="G78" s="829">
        <v>49</v>
      </c>
      <c r="H78" s="865">
        <v>15</v>
      </c>
      <c r="I78" s="866">
        <v>8.98</v>
      </c>
      <c r="J78" s="828">
        <v>2.1</v>
      </c>
      <c r="K78" s="869">
        <v>0.55000000000000004</v>
      </c>
      <c r="L78" s="867">
        <v>1</v>
      </c>
      <c r="M78" s="867">
        <v>9</v>
      </c>
      <c r="N78" s="870">
        <v>3</v>
      </c>
      <c r="O78" s="867" t="s">
        <v>4244</v>
      </c>
      <c r="P78" s="871" t="s">
        <v>4376</v>
      </c>
      <c r="Q78" s="872">
        <f t="shared" si="5"/>
        <v>15</v>
      </c>
      <c r="R78" s="872">
        <f t="shared" si="5"/>
        <v>8.98</v>
      </c>
      <c r="S78" s="863">
        <f t="shared" si="6"/>
        <v>45</v>
      </c>
      <c r="T78" s="863">
        <f t="shared" si="7"/>
        <v>31.5</v>
      </c>
      <c r="U78" s="863">
        <f t="shared" si="8"/>
        <v>-13.5</v>
      </c>
      <c r="V78" s="873">
        <f t="shared" si="9"/>
        <v>0.7</v>
      </c>
      <c r="W78" s="830"/>
    </row>
    <row r="79" spans="1:23" ht="14.4" customHeight="1" x14ac:dyDescent="0.3">
      <c r="A79" s="878" t="s">
        <v>4377</v>
      </c>
      <c r="B79" s="863"/>
      <c r="C79" s="864"/>
      <c r="D79" s="833"/>
      <c r="E79" s="874"/>
      <c r="F79" s="868"/>
      <c r="G79" s="829"/>
      <c r="H79" s="865">
        <v>2</v>
      </c>
      <c r="I79" s="866">
        <v>3.03</v>
      </c>
      <c r="J79" s="831">
        <v>16.5</v>
      </c>
      <c r="K79" s="869">
        <v>0.68</v>
      </c>
      <c r="L79" s="867">
        <v>1</v>
      </c>
      <c r="M79" s="867">
        <v>12</v>
      </c>
      <c r="N79" s="870">
        <v>4</v>
      </c>
      <c r="O79" s="867" t="s">
        <v>4244</v>
      </c>
      <c r="P79" s="871" t="s">
        <v>4378</v>
      </c>
      <c r="Q79" s="872">
        <f t="shared" si="5"/>
        <v>2</v>
      </c>
      <c r="R79" s="872">
        <f t="shared" si="5"/>
        <v>3.03</v>
      </c>
      <c r="S79" s="863">
        <f t="shared" si="6"/>
        <v>8</v>
      </c>
      <c r="T79" s="863">
        <f t="shared" si="7"/>
        <v>33</v>
      </c>
      <c r="U79" s="863">
        <f t="shared" si="8"/>
        <v>25</v>
      </c>
      <c r="V79" s="873">
        <f t="shared" si="9"/>
        <v>4.125</v>
      </c>
      <c r="W79" s="830">
        <v>27</v>
      </c>
    </row>
    <row r="80" spans="1:23" ht="14.4" customHeight="1" x14ac:dyDescent="0.3">
      <c r="A80" s="884" t="s">
        <v>4379</v>
      </c>
      <c r="B80" s="885"/>
      <c r="C80" s="886"/>
      <c r="D80" s="887"/>
      <c r="E80" s="888">
        <v>2</v>
      </c>
      <c r="F80" s="889">
        <v>5.68</v>
      </c>
      <c r="G80" s="890">
        <v>34.5</v>
      </c>
      <c r="H80" s="891"/>
      <c r="I80" s="892"/>
      <c r="J80" s="893"/>
      <c r="K80" s="894">
        <v>0.49</v>
      </c>
      <c r="L80" s="891">
        <v>1</v>
      </c>
      <c r="M80" s="891">
        <v>9</v>
      </c>
      <c r="N80" s="895">
        <v>3</v>
      </c>
      <c r="O80" s="891" t="s">
        <v>4244</v>
      </c>
      <c r="P80" s="896" t="s">
        <v>4380</v>
      </c>
      <c r="Q80" s="897">
        <f t="shared" si="5"/>
        <v>0</v>
      </c>
      <c r="R80" s="897">
        <f t="shared" si="5"/>
        <v>0</v>
      </c>
      <c r="S80" s="885" t="str">
        <f t="shared" si="6"/>
        <v/>
      </c>
      <c r="T80" s="885" t="str">
        <f t="shared" si="7"/>
        <v/>
      </c>
      <c r="U80" s="885" t="str">
        <f t="shared" si="8"/>
        <v/>
      </c>
      <c r="V80" s="898" t="str">
        <f t="shared" si="9"/>
        <v/>
      </c>
      <c r="W80" s="899"/>
    </row>
    <row r="81" spans="1:23" ht="14.4" customHeight="1" x14ac:dyDescent="0.3">
      <c r="A81" s="878" t="s">
        <v>4381</v>
      </c>
      <c r="B81" s="863"/>
      <c r="C81" s="864"/>
      <c r="D81" s="833"/>
      <c r="E81" s="865">
        <v>1</v>
      </c>
      <c r="F81" s="866">
        <v>1.84</v>
      </c>
      <c r="G81" s="828">
        <v>29</v>
      </c>
      <c r="H81" s="867"/>
      <c r="I81" s="868"/>
      <c r="J81" s="829"/>
      <c r="K81" s="869">
        <v>1.63</v>
      </c>
      <c r="L81" s="867">
        <v>3</v>
      </c>
      <c r="M81" s="867">
        <v>27</v>
      </c>
      <c r="N81" s="870">
        <v>9</v>
      </c>
      <c r="O81" s="867" t="s">
        <v>4244</v>
      </c>
      <c r="P81" s="871" t="s">
        <v>4380</v>
      </c>
      <c r="Q81" s="872">
        <f t="shared" si="5"/>
        <v>0</v>
      </c>
      <c r="R81" s="872">
        <f t="shared" si="5"/>
        <v>0</v>
      </c>
      <c r="S81" s="863" t="str">
        <f t="shared" si="6"/>
        <v/>
      </c>
      <c r="T81" s="863" t="str">
        <f t="shared" si="7"/>
        <v/>
      </c>
      <c r="U81" s="863" t="str">
        <f t="shared" si="8"/>
        <v/>
      </c>
      <c r="V81" s="873" t="str">
        <f t="shared" si="9"/>
        <v/>
      </c>
      <c r="W81" s="830"/>
    </row>
    <row r="82" spans="1:23" ht="14.4" customHeight="1" x14ac:dyDescent="0.3">
      <c r="A82" s="884" t="s">
        <v>4382</v>
      </c>
      <c r="B82" s="900">
        <v>1</v>
      </c>
      <c r="C82" s="901">
        <v>1.29</v>
      </c>
      <c r="D82" s="902">
        <v>32</v>
      </c>
      <c r="E82" s="903"/>
      <c r="F82" s="892"/>
      <c r="G82" s="893"/>
      <c r="H82" s="891"/>
      <c r="I82" s="892"/>
      <c r="J82" s="893"/>
      <c r="K82" s="894">
        <v>0.43</v>
      </c>
      <c r="L82" s="891">
        <v>2</v>
      </c>
      <c r="M82" s="891">
        <v>15</v>
      </c>
      <c r="N82" s="895">
        <v>5</v>
      </c>
      <c r="O82" s="891" t="s">
        <v>4244</v>
      </c>
      <c r="P82" s="896" t="s">
        <v>4383</v>
      </c>
      <c r="Q82" s="897">
        <f t="shared" si="5"/>
        <v>-1</v>
      </c>
      <c r="R82" s="897">
        <f t="shared" si="5"/>
        <v>-1.29</v>
      </c>
      <c r="S82" s="885" t="str">
        <f t="shared" si="6"/>
        <v/>
      </c>
      <c r="T82" s="885" t="str">
        <f t="shared" si="7"/>
        <v/>
      </c>
      <c r="U82" s="885" t="str">
        <f t="shared" si="8"/>
        <v/>
      </c>
      <c r="V82" s="898" t="str">
        <f t="shared" si="9"/>
        <v/>
      </c>
      <c r="W82" s="899"/>
    </row>
    <row r="83" spans="1:23" ht="14.4" customHeight="1" x14ac:dyDescent="0.3">
      <c r="A83" s="884" t="s">
        <v>4384</v>
      </c>
      <c r="B83" s="900">
        <v>6</v>
      </c>
      <c r="C83" s="901">
        <v>4.22</v>
      </c>
      <c r="D83" s="902">
        <v>22.8</v>
      </c>
      <c r="E83" s="903">
        <v>3</v>
      </c>
      <c r="F83" s="892">
        <v>1.72</v>
      </c>
      <c r="G83" s="893">
        <v>19</v>
      </c>
      <c r="H83" s="891">
        <v>1</v>
      </c>
      <c r="I83" s="892">
        <v>0.55000000000000004</v>
      </c>
      <c r="J83" s="920">
        <v>18</v>
      </c>
      <c r="K83" s="894">
        <v>0.55000000000000004</v>
      </c>
      <c r="L83" s="891">
        <v>3</v>
      </c>
      <c r="M83" s="891">
        <v>24</v>
      </c>
      <c r="N83" s="895">
        <v>8</v>
      </c>
      <c r="O83" s="891" t="s">
        <v>4244</v>
      </c>
      <c r="P83" s="896" t="s">
        <v>4385</v>
      </c>
      <c r="Q83" s="897">
        <f t="shared" si="5"/>
        <v>-5</v>
      </c>
      <c r="R83" s="897">
        <f t="shared" si="5"/>
        <v>-3.67</v>
      </c>
      <c r="S83" s="885">
        <f t="shared" si="6"/>
        <v>8</v>
      </c>
      <c r="T83" s="885">
        <f t="shared" si="7"/>
        <v>18</v>
      </c>
      <c r="U83" s="885">
        <f t="shared" si="8"/>
        <v>10</v>
      </c>
      <c r="V83" s="898">
        <f t="shared" si="9"/>
        <v>2.25</v>
      </c>
      <c r="W83" s="899">
        <v>10</v>
      </c>
    </row>
    <row r="84" spans="1:23" ht="14.4" customHeight="1" x14ac:dyDescent="0.3">
      <c r="A84" s="878" t="s">
        <v>4386</v>
      </c>
      <c r="B84" s="875">
        <v>6</v>
      </c>
      <c r="C84" s="876">
        <v>4.46</v>
      </c>
      <c r="D84" s="832">
        <v>22.5</v>
      </c>
      <c r="E84" s="874">
        <v>10</v>
      </c>
      <c r="F84" s="868">
        <v>9.89</v>
      </c>
      <c r="G84" s="829">
        <v>27.3</v>
      </c>
      <c r="H84" s="867">
        <v>2</v>
      </c>
      <c r="I84" s="868">
        <v>1.63</v>
      </c>
      <c r="J84" s="831">
        <v>25</v>
      </c>
      <c r="K84" s="869">
        <v>0.68</v>
      </c>
      <c r="L84" s="867">
        <v>3</v>
      </c>
      <c r="M84" s="867">
        <v>27</v>
      </c>
      <c r="N84" s="870">
        <v>9</v>
      </c>
      <c r="O84" s="867" t="s">
        <v>4244</v>
      </c>
      <c r="P84" s="871" t="s">
        <v>4387</v>
      </c>
      <c r="Q84" s="872">
        <f t="shared" si="5"/>
        <v>-4</v>
      </c>
      <c r="R84" s="872">
        <f t="shared" si="5"/>
        <v>-2.83</v>
      </c>
      <c r="S84" s="863">
        <f t="shared" si="6"/>
        <v>18</v>
      </c>
      <c r="T84" s="863">
        <f t="shared" si="7"/>
        <v>50</v>
      </c>
      <c r="U84" s="863">
        <f t="shared" si="8"/>
        <v>32</v>
      </c>
      <c r="V84" s="873">
        <f t="shared" si="9"/>
        <v>2.7777777777777777</v>
      </c>
      <c r="W84" s="830">
        <v>32</v>
      </c>
    </row>
    <row r="85" spans="1:23" ht="14.4" customHeight="1" x14ac:dyDescent="0.3">
      <c r="A85" s="878" t="s">
        <v>4388</v>
      </c>
      <c r="B85" s="875">
        <v>7</v>
      </c>
      <c r="C85" s="876">
        <v>7.98</v>
      </c>
      <c r="D85" s="832">
        <v>29.4</v>
      </c>
      <c r="E85" s="874">
        <v>1</v>
      </c>
      <c r="F85" s="868">
        <v>1.43</v>
      </c>
      <c r="G85" s="829">
        <v>43</v>
      </c>
      <c r="H85" s="867">
        <v>5</v>
      </c>
      <c r="I85" s="868">
        <v>5.73</v>
      </c>
      <c r="J85" s="831">
        <v>21.8</v>
      </c>
      <c r="K85" s="869">
        <v>1.04</v>
      </c>
      <c r="L85" s="867">
        <v>4</v>
      </c>
      <c r="M85" s="867">
        <v>36</v>
      </c>
      <c r="N85" s="870">
        <v>12</v>
      </c>
      <c r="O85" s="867" t="s">
        <v>4244</v>
      </c>
      <c r="P85" s="871" t="s">
        <v>4389</v>
      </c>
      <c r="Q85" s="872">
        <f t="shared" si="5"/>
        <v>-2</v>
      </c>
      <c r="R85" s="872">
        <f t="shared" si="5"/>
        <v>-2.25</v>
      </c>
      <c r="S85" s="863">
        <f t="shared" si="6"/>
        <v>60</v>
      </c>
      <c r="T85" s="863">
        <f t="shared" si="7"/>
        <v>109</v>
      </c>
      <c r="U85" s="863">
        <f t="shared" si="8"/>
        <v>49</v>
      </c>
      <c r="V85" s="873">
        <f t="shared" si="9"/>
        <v>1.8166666666666667</v>
      </c>
      <c r="W85" s="830">
        <v>55</v>
      </c>
    </row>
    <row r="86" spans="1:23" ht="14.4" customHeight="1" x14ac:dyDescent="0.3">
      <c r="A86" s="904" t="s">
        <v>4390</v>
      </c>
      <c r="B86" s="905"/>
      <c r="C86" s="906"/>
      <c r="D86" s="907"/>
      <c r="E86" s="908">
        <v>2</v>
      </c>
      <c r="F86" s="909">
        <v>2.23</v>
      </c>
      <c r="G86" s="910">
        <v>38.5</v>
      </c>
      <c r="H86" s="911"/>
      <c r="I86" s="912"/>
      <c r="J86" s="913"/>
      <c r="K86" s="914">
        <v>0.53</v>
      </c>
      <c r="L86" s="911">
        <v>3</v>
      </c>
      <c r="M86" s="911">
        <v>24</v>
      </c>
      <c r="N86" s="915">
        <v>8</v>
      </c>
      <c r="O86" s="911" t="s">
        <v>4244</v>
      </c>
      <c r="P86" s="916" t="s">
        <v>4391</v>
      </c>
      <c r="Q86" s="917">
        <f t="shared" si="5"/>
        <v>0</v>
      </c>
      <c r="R86" s="917">
        <f t="shared" si="5"/>
        <v>0</v>
      </c>
      <c r="S86" s="905" t="str">
        <f t="shared" si="6"/>
        <v/>
      </c>
      <c r="T86" s="905" t="str">
        <f t="shared" si="7"/>
        <v/>
      </c>
      <c r="U86" s="905" t="str">
        <f t="shared" si="8"/>
        <v/>
      </c>
      <c r="V86" s="918" t="str">
        <f t="shared" si="9"/>
        <v/>
      </c>
      <c r="W86" s="919"/>
    </row>
    <row r="87" spans="1:23" ht="14.4" customHeight="1" x14ac:dyDescent="0.3">
      <c r="A87" s="878" t="s">
        <v>4392</v>
      </c>
      <c r="B87" s="863">
        <v>1</v>
      </c>
      <c r="C87" s="864">
        <v>0.69</v>
      </c>
      <c r="D87" s="833">
        <v>8</v>
      </c>
      <c r="E87" s="865"/>
      <c r="F87" s="866"/>
      <c r="G87" s="828"/>
      <c r="H87" s="867"/>
      <c r="I87" s="868"/>
      <c r="J87" s="829"/>
      <c r="K87" s="869">
        <v>0.69</v>
      </c>
      <c r="L87" s="867">
        <v>3</v>
      </c>
      <c r="M87" s="867">
        <v>27</v>
      </c>
      <c r="N87" s="870">
        <v>9</v>
      </c>
      <c r="O87" s="867" t="s">
        <v>4244</v>
      </c>
      <c r="P87" s="871" t="s">
        <v>4393</v>
      </c>
      <c r="Q87" s="872">
        <f t="shared" si="5"/>
        <v>-1</v>
      </c>
      <c r="R87" s="872">
        <f t="shared" si="5"/>
        <v>-0.69</v>
      </c>
      <c r="S87" s="863" t="str">
        <f t="shared" si="6"/>
        <v/>
      </c>
      <c r="T87" s="863" t="str">
        <f t="shared" si="7"/>
        <v/>
      </c>
      <c r="U87" s="863" t="str">
        <f t="shared" si="8"/>
        <v/>
      </c>
      <c r="V87" s="873" t="str">
        <f t="shared" si="9"/>
        <v/>
      </c>
      <c r="W87" s="830"/>
    </row>
    <row r="88" spans="1:23" ht="14.4" customHeight="1" x14ac:dyDescent="0.3">
      <c r="A88" s="904" t="s">
        <v>4394</v>
      </c>
      <c r="B88" s="905"/>
      <c r="C88" s="906"/>
      <c r="D88" s="907"/>
      <c r="E88" s="908">
        <v>2</v>
      </c>
      <c r="F88" s="909">
        <v>1.33</v>
      </c>
      <c r="G88" s="910">
        <v>24</v>
      </c>
      <c r="H88" s="911"/>
      <c r="I88" s="912"/>
      <c r="J88" s="913"/>
      <c r="K88" s="914">
        <v>0.42</v>
      </c>
      <c r="L88" s="911">
        <v>2</v>
      </c>
      <c r="M88" s="911">
        <v>18</v>
      </c>
      <c r="N88" s="915">
        <v>6</v>
      </c>
      <c r="O88" s="911" t="s">
        <v>4244</v>
      </c>
      <c r="P88" s="916" t="s">
        <v>4395</v>
      </c>
      <c r="Q88" s="917">
        <f t="shared" si="5"/>
        <v>0</v>
      </c>
      <c r="R88" s="917">
        <f t="shared" si="5"/>
        <v>0</v>
      </c>
      <c r="S88" s="905" t="str">
        <f t="shared" si="6"/>
        <v/>
      </c>
      <c r="T88" s="905" t="str">
        <f t="shared" si="7"/>
        <v/>
      </c>
      <c r="U88" s="905" t="str">
        <f t="shared" si="8"/>
        <v/>
      </c>
      <c r="V88" s="918" t="str">
        <f t="shared" si="9"/>
        <v/>
      </c>
      <c r="W88" s="919"/>
    </row>
    <row r="89" spans="1:23" ht="14.4" customHeight="1" x14ac:dyDescent="0.3">
      <c r="A89" s="878" t="s">
        <v>4396</v>
      </c>
      <c r="B89" s="863">
        <v>1</v>
      </c>
      <c r="C89" s="864">
        <v>0.54</v>
      </c>
      <c r="D89" s="833">
        <v>18</v>
      </c>
      <c r="E89" s="865"/>
      <c r="F89" s="866"/>
      <c r="G89" s="828"/>
      <c r="H89" s="867"/>
      <c r="I89" s="868"/>
      <c r="J89" s="829"/>
      <c r="K89" s="869">
        <v>0.54</v>
      </c>
      <c r="L89" s="867">
        <v>3</v>
      </c>
      <c r="M89" s="867">
        <v>24</v>
      </c>
      <c r="N89" s="870">
        <v>8</v>
      </c>
      <c r="O89" s="867" t="s">
        <v>4244</v>
      </c>
      <c r="P89" s="871" t="s">
        <v>4397</v>
      </c>
      <c r="Q89" s="872">
        <f t="shared" si="5"/>
        <v>-1</v>
      </c>
      <c r="R89" s="872">
        <f t="shared" si="5"/>
        <v>-0.54</v>
      </c>
      <c r="S89" s="863" t="str">
        <f t="shared" si="6"/>
        <v/>
      </c>
      <c r="T89" s="863" t="str">
        <f t="shared" si="7"/>
        <v/>
      </c>
      <c r="U89" s="863" t="str">
        <f t="shared" si="8"/>
        <v/>
      </c>
      <c r="V89" s="873" t="str">
        <f t="shared" si="9"/>
        <v/>
      </c>
      <c r="W89" s="830"/>
    </row>
    <row r="90" spans="1:23" ht="14.4" customHeight="1" x14ac:dyDescent="0.3">
      <c r="A90" s="878" t="s">
        <v>4398</v>
      </c>
      <c r="B90" s="863"/>
      <c r="C90" s="864"/>
      <c r="D90" s="833"/>
      <c r="E90" s="865"/>
      <c r="F90" s="866"/>
      <c r="G90" s="828"/>
      <c r="H90" s="867">
        <v>1</v>
      </c>
      <c r="I90" s="868">
        <v>0.87</v>
      </c>
      <c r="J90" s="831">
        <v>26</v>
      </c>
      <c r="K90" s="869">
        <v>0.62</v>
      </c>
      <c r="L90" s="867">
        <v>2</v>
      </c>
      <c r="M90" s="867">
        <v>21</v>
      </c>
      <c r="N90" s="870">
        <v>7</v>
      </c>
      <c r="O90" s="867" t="s">
        <v>4244</v>
      </c>
      <c r="P90" s="871" t="s">
        <v>4399</v>
      </c>
      <c r="Q90" s="872">
        <f t="shared" si="5"/>
        <v>1</v>
      </c>
      <c r="R90" s="872">
        <f t="shared" si="5"/>
        <v>0.87</v>
      </c>
      <c r="S90" s="863">
        <f t="shared" si="6"/>
        <v>7</v>
      </c>
      <c r="T90" s="863">
        <f t="shared" si="7"/>
        <v>26</v>
      </c>
      <c r="U90" s="863">
        <f t="shared" si="8"/>
        <v>19</v>
      </c>
      <c r="V90" s="873">
        <f t="shared" si="9"/>
        <v>3.7142857142857144</v>
      </c>
      <c r="W90" s="830">
        <v>19</v>
      </c>
    </row>
    <row r="91" spans="1:23" ht="14.4" customHeight="1" x14ac:dyDescent="0.3">
      <c r="A91" s="904" t="s">
        <v>4400</v>
      </c>
      <c r="B91" s="905"/>
      <c r="C91" s="906"/>
      <c r="D91" s="907"/>
      <c r="E91" s="921"/>
      <c r="F91" s="912"/>
      <c r="G91" s="913"/>
      <c r="H91" s="908">
        <v>7</v>
      </c>
      <c r="I91" s="909">
        <v>2.4900000000000002</v>
      </c>
      <c r="J91" s="910">
        <v>2</v>
      </c>
      <c r="K91" s="914">
        <v>0.36</v>
      </c>
      <c r="L91" s="911">
        <v>2</v>
      </c>
      <c r="M91" s="911">
        <v>15</v>
      </c>
      <c r="N91" s="915">
        <v>5</v>
      </c>
      <c r="O91" s="911" t="s">
        <v>4244</v>
      </c>
      <c r="P91" s="916" t="s">
        <v>4401</v>
      </c>
      <c r="Q91" s="917">
        <f t="shared" si="5"/>
        <v>7</v>
      </c>
      <c r="R91" s="917">
        <f t="shared" si="5"/>
        <v>2.4900000000000002</v>
      </c>
      <c r="S91" s="905">
        <f t="shared" si="6"/>
        <v>35</v>
      </c>
      <c r="T91" s="905">
        <f t="shared" si="7"/>
        <v>14</v>
      </c>
      <c r="U91" s="905">
        <f t="shared" si="8"/>
        <v>-21</v>
      </c>
      <c r="V91" s="918">
        <f t="shared" si="9"/>
        <v>0.4</v>
      </c>
      <c r="W91" s="919"/>
    </row>
    <row r="92" spans="1:23" ht="14.4" customHeight="1" x14ac:dyDescent="0.3">
      <c r="A92" s="878" t="s">
        <v>4402</v>
      </c>
      <c r="B92" s="863">
        <v>2</v>
      </c>
      <c r="C92" s="864">
        <v>1.96</v>
      </c>
      <c r="D92" s="833">
        <v>33</v>
      </c>
      <c r="E92" s="874">
        <v>2</v>
      </c>
      <c r="F92" s="868">
        <v>3.44</v>
      </c>
      <c r="G92" s="829">
        <v>47</v>
      </c>
      <c r="H92" s="865">
        <v>4</v>
      </c>
      <c r="I92" s="866">
        <v>1.9</v>
      </c>
      <c r="J92" s="828">
        <v>2</v>
      </c>
      <c r="K92" s="869">
        <v>0.48</v>
      </c>
      <c r="L92" s="867">
        <v>2</v>
      </c>
      <c r="M92" s="867">
        <v>21</v>
      </c>
      <c r="N92" s="870">
        <v>7</v>
      </c>
      <c r="O92" s="867" t="s">
        <v>4244</v>
      </c>
      <c r="P92" s="871" t="s">
        <v>4403</v>
      </c>
      <c r="Q92" s="872">
        <f t="shared" si="5"/>
        <v>2</v>
      </c>
      <c r="R92" s="872">
        <f t="shared" si="5"/>
        <v>-6.0000000000000053E-2</v>
      </c>
      <c r="S92" s="863">
        <f t="shared" si="6"/>
        <v>28</v>
      </c>
      <c r="T92" s="863">
        <f t="shared" si="7"/>
        <v>8</v>
      </c>
      <c r="U92" s="863">
        <f t="shared" si="8"/>
        <v>-20</v>
      </c>
      <c r="V92" s="873">
        <f t="shared" si="9"/>
        <v>0.2857142857142857</v>
      </c>
      <c r="W92" s="830"/>
    </row>
    <row r="93" spans="1:23" ht="14.4" customHeight="1" x14ac:dyDescent="0.3">
      <c r="A93" s="878" t="s">
        <v>4404</v>
      </c>
      <c r="B93" s="863">
        <v>1</v>
      </c>
      <c r="C93" s="864">
        <v>0.7</v>
      </c>
      <c r="D93" s="833">
        <v>19</v>
      </c>
      <c r="E93" s="874"/>
      <c r="F93" s="868"/>
      <c r="G93" s="829"/>
      <c r="H93" s="865"/>
      <c r="I93" s="866"/>
      <c r="J93" s="828"/>
      <c r="K93" s="869">
        <v>0.65</v>
      </c>
      <c r="L93" s="867">
        <v>3</v>
      </c>
      <c r="M93" s="867">
        <v>24</v>
      </c>
      <c r="N93" s="870">
        <v>8</v>
      </c>
      <c r="O93" s="867" t="s">
        <v>4244</v>
      </c>
      <c r="P93" s="871" t="s">
        <v>4405</v>
      </c>
      <c r="Q93" s="872">
        <f t="shared" si="5"/>
        <v>-1</v>
      </c>
      <c r="R93" s="872">
        <f t="shared" si="5"/>
        <v>-0.7</v>
      </c>
      <c r="S93" s="863" t="str">
        <f t="shared" si="6"/>
        <v/>
      </c>
      <c r="T93" s="863" t="str">
        <f t="shared" si="7"/>
        <v/>
      </c>
      <c r="U93" s="863" t="str">
        <f t="shared" si="8"/>
        <v/>
      </c>
      <c r="V93" s="873" t="str">
        <f t="shared" si="9"/>
        <v/>
      </c>
      <c r="W93" s="830"/>
    </row>
    <row r="94" spans="1:23" ht="14.4" customHeight="1" x14ac:dyDescent="0.3">
      <c r="A94" s="904" t="s">
        <v>4406</v>
      </c>
      <c r="B94" s="905"/>
      <c r="C94" s="906"/>
      <c r="D94" s="907"/>
      <c r="E94" s="908">
        <v>1</v>
      </c>
      <c r="F94" s="909">
        <v>0.36</v>
      </c>
      <c r="G94" s="910">
        <v>11</v>
      </c>
      <c r="H94" s="911">
        <v>1</v>
      </c>
      <c r="I94" s="912">
        <v>0.44</v>
      </c>
      <c r="J94" s="922">
        <v>15</v>
      </c>
      <c r="K94" s="914">
        <v>0.3</v>
      </c>
      <c r="L94" s="911">
        <v>1</v>
      </c>
      <c r="M94" s="911">
        <v>12</v>
      </c>
      <c r="N94" s="915">
        <v>4</v>
      </c>
      <c r="O94" s="911" t="s">
        <v>4244</v>
      </c>
      <c r="P94" s="916" t="s">
        <v>4407</v>
      </c>
      <c r="Q94" s="917">
        <f t="shared" si="5"/>
        <v>1</v>
      </c>
      <c r="R94" s="917">
        <f t="shared" si="5"/>
        <v>0.44</v>
      </c>
      <c r="S94" s="905">
        <f t="shared" si="6"/>
        <v>4</v>
      </c>
      <c r="T94" s="905">
        <f t="shared" si="7"/>
        <v>15</v>
      </c>
      <c r="U94" s="905">
        <f t="shared" si="8"/>
        <v>11</v>
      </c>
      <c r="V94" s="918">
        <f t="shared" si="9"/>
        <v>3.75</v>
      </c>
      <c r="W94" s="919">
        <v>11</v>
      </c>
    </row>
    <row r="95" spans="1:23" ht="14.4" customHeight="1" x14ac:dyDescent="0.3">
      <c r="A95" s="878" t="s">
        <v>4408</v>
      </c>
      <c r="B95" s="863">
        <v>2</v>
      </c>
      <c r="C95" s="864">
        <v>1.49</v>
      </c>
      <c r="D95" s="833">
        <v>23</v>
      </c>
      <c r="E95" s="865">
        <v>2</v>
      </c>
      <c r="F95" s="866">
        <v>1.99</v>
      </c>
      <c r="G95" s="828">
        <v>29</v>
      </c>
      <c r="H95" s="867"/>
      <c r="I95" s="868"/>
      <c r="J95" s="829"/>
      <c r="K95" s="869">
        <v>0.37</v>
      </c>
      <c r="L95" s="867">
        <v>2</v>
      </c>
      <c r="M95" s="867">
        <v>15</v>
      </c>
      <c r="N95" s="870">
        <v>5</v>
      </c>
      <c r="O95" s="867" t="s">
        <v>4244</v>
      </c>
      <c r="P95" s="871" t="s">
        <v>4409</v>
      </c>
      <c r="Q95" s="872">
        <f t="shared" si="5"/>
        <v>-2</v>
      </c>
      <c r="R95" s="872">
        <f t="shared" si="5"/>
        <v>-1.49</v>
      </c>
      <c r="S95" s="863" t="str">
        <f t="shared" si="6"/>
        <v/>
      </c>
      <c r="T95" s="863" t="str">
        <f t="shared" si="7"/>
        <v/>
      </c>
      <c r="U95" s="863" t="str">
        <f t="shared" si="8"/>
        <v/>
      </c>
      <c r="V95" s="873" t="str">
        <f t="shared" si="9"/>
        <v/>
      </c>
      <c r="W95" s="830"/>
    </row>
    <row r="96" spans="1:23" ht="14.4" customHeight="1" x14ac:dyDescent="0.3">
      <c r="A96" s="904" t="s">
        <v>4410</v>
      </c>
      <c r="B96" s="923">
        <v>1</v>
      </c>
      <c r="C96" s="924">
        <v>0.7</v>
      </c>
      <c r="D96" s="925">
        <v>18</v>
      </c>
      <c r="E96" s="921"/>
      <c r="F96" s="912"/>
      <c r="G96" s="913"/>
      <c r="H96" s="911"/>
      <c r="I96" s="912"/>
      <c r="J96" s="913"/>
      <c r="K96" s="914">
        <v>0.37</v>
      </c>
      <c r="L96" s="911">
        <v>1</v>
      </c>
      <c r="M96" s="911">
        <v>12</v>
      </c>
      <c r="N96" s="915">
        <v>4</v>
      </c>
      <c r="O96" s="911" t="s">
        <v>4244</v>
      </c>
      <c r="P96" s="916" t="s">
        <v>4411</v>
      </c>
      <c r="Q96" s="917">
        <f t="shared" si="5"/>
        <v>-1</v>
      </c>
      <c r="R96" s="917">
        <f t="shared" si="5"/>
        <v>-0.7</v>
      </c>
      <c r="S96" s="905" t="str">
        <f t="shared" si="6"/>
        <v/>
      </c>
      <c r="T96" s="905" t="str">
        <f t="shared" si="7"/>
        <v/>
      </c>
      <c r="U96" s="905" t="str">
        <f t="shared" si="8"/>
        <v/>
      </c>
      <c r="V96" s="918" t="str">
        <f t="shared" si="9"/>
        <v/>
      </c>
      <c r="W96" s="919"/>
    </row>
    <row r="97" spans="1:23" ht="14.4" customHeight="1" x14ac:dyDescent="0.3">
      <c r="A97" s="878" t="s">
        <v>4412</v>
      </c>
      <c r="B97" s="875"/>
      <c r="C97" s="876"/>
      <c r="D97" s="832"/>
      <c r="E97" s="874">
        <v>1</v>
      </c>
      <c r="F97" s="868">
        <v>0.56000000000000005</v>
      </c>
      <c r="G97" s="829">
        <v>13</v>
      </c>
      <c r="H97" s="867">
        <v>1</v>
      </c>
      <c r="I97" s="868">
        <v>0.79</v>
      </c>
      <c r="J97" s="831">
        <v>22</v>
      </c>
      <c r="K97" s="869">
        <v>0.56000000000000005</v>
      </c>
      <c r="L97" s="867">
        <v>2</v>
      </c>
      <c r="M97" s="867">
        <v>18</v>
      </c>
      <c r="N97" s="870">
        <v>6</v>
      </c>
      <c r="O97" s="867" t="s">
        <v>4244</v>
      </c>
      <c r="P97" s="871" t="s">
        <v>4413</v>
      </c>
      <c r="Q97" s="872">
        <f t="shared" si="5"/>
        <v>1</v>
      </c>
      <c r="R97" s="872">
        <f t="shared" si="5"/>
        <v>0.79</v>
      </c>
      <c r="S97" s="863">
        <f t="shared" si="6"/>
        <v>6</v>
      </c>
      <c r="T97" s="863">
        <f t="shared" si="7"/>
        <v>22</v>
      </c>
      <c r="U97" s="863">
        <f t="shared" si="8"/>
        <v>16</v>
      </c>
      <c r="V97" s="873">
        <f t="shared" si="9"/>
        <v>3.6666666666666665</v>
      </c>
      <c r="W97" s="830">
        <v>16</v>
      </c>
    </row>
    <row r="98" spans="1:23" ht="14.4" customHeight="1" x14ac:dyDescent="0.3">
      <c r="A98" s="878" t="s">
        <v>4414</v>
      </c>
      <c r="B98" s="875">
        <v>1</v>
      </c>
      <c r="C98" s="876">
        <v>0.96</v>
      </c>
      <c r="D98" s="832">
        <v>20</v>
      </c>
      <c r="E98" s="874"/>
      <c r="F98" s="868"/>
      <c r="G98" s="829"/>
      <c r="H98" s="867"/>
      <c r="I98" s="868"/>
      <c r="J98" s="829"/>
      <c r="K98" s="869">
        <v>0.93</v>
      </c>
      <c r="L98" s="867">
        <v>3</v>
      </c>
      <c r="M98" s="867">
        <v>27</v>
      </c>
      <c r="N98" s="870">
        <v>9</v>
      </c>
      <c r="O98" s="867" t="s">
        <v>4244</v>
      </c>
      <c r="P98" s="871" t="s">
        <v>4415</v>
      </c>
      <c r="Q98" s="872">
        <f t="shared" si="5"/>
        <v>-1</v>
      </c>
      <c r="R98" s="872">
        <f t="shared" si="5"/>
        <v>-0.96</v>
      </c>
      <c r="S98" s="863" t="str">
        <f t="shared" si="6"/>
        <v/>
      </c>
      <c r="T98" s="863" t="str">
        <f t="shared" si="7"/>
        <v/>
      </c>
      <c r="U98" s="863" t="str">
        <f t="shared" si="8"/>
        <v/>
      </c>
      <c r="V98" s="873" t="str">
        <f t="shared" si="9"/>
        <v/>
      </c>
      <c r="W98" s="830"/>
    </row>
    <row r="99" spans="1:23" ht="14.4" customHeight="1" x14ac:dyDescent="0.3">
      <c r="A99" s="904" t="s">
        <v>4416</v>
      </c>
      <c r="B99" s="905"/>
      <c r="C99" s="906"/>
      <c r="D99" s="907"/>
      <c r="E99" s="908">
        <v>1</v>
      </c>
      <c r="F99" s="909">
        <v>0.98</v>
      </c>
      <c r="G99" s="910">
        <v>26</v>
      </c>
      <c r="H99" s="911"/>
      <c r="I99" s="912"/>
      <c r="J99" s="913"/>
      <c r="K99" s="914">
        <v>0.32</v>
      </c>
      <c r="L99" s="911">
        <v>1</v>
      </c>
      <c r="M99" s="911">
        <v>12</v>
      </c>
      <c r="N99" s="915">
        <v>4</v>
      </c>
      <c r="O99" s="911" t="s">
        <v>4244</v>
      </c>
      <c r="P99" s="916" t="s">
        <v>4417</v>
      </c>
      <c r="Q99" s="917">
        <f t="shared" si="5"/>
        <v>0</v>
      </c>
      <c r="R99" s="917">
        <f t="shared" si="5"/>
        <v>0</v>
      </c>
      <c r="S99" s="905" t="str">
        <f t="shared" si="6"/>
        <v/>
      </c>
      <c r="T99" s="905" t="str">
        <f t="shared" si="7"/>
        <v/>
      </c>
      <c r="U99" s="905" t="str">
        <f t="shared" si="8"/>
        <v/>
      </c>
      <c r="V99" s="918" t="str">
        <f t="shared" si="9"/>
        <v/>
      </c>
      <c r="W99" s="919"/>
    </row>
    <row r="100" spans="1:23" ht="14.4" customHeight="1" x14ac:dyDescent="0.3">
      <c r="A100" s="904" t="s">
        <v>4418</v>
      </c>
      <c r="B100" s="923">
        <v>1</v>
      </c>
      <c r="C100" s="924">
        <v>1.0900000000000001</v>
      </c>
      <c r="D100" s="925">
        <v>26</v>
      </c>
      <c r="E100" s="921"/>
      <c r="F100" s="912"/>
      <c r="G100" s="913"/>
      <c r="H100" s="911"/>
      <c r="I100" s="912"/>
      <c r="J100" s="913"/>
      <c r="K100" s="914">
        <v>0.35</v>
      </c>
      <c r="L100" s="911">
        <v>1</v>
      </c>
      <c r="M100" s="911">
        <v>12</v>
      </c>
      <c r="N100" s="915">
        <v>4</v>
      </c>
      <c r="O100" s="911" t="s">
        <v>4244</v>
      </c>
      <c r="P100" s="916" t="s">
        <v>4419</v>
      </c>
      <c r="Q100" s="917">
        <f t="shared" si="5"/>
        <v>-1</v>
      </c>
      <c r="R100" s="917">
        <f t="shared" si="5"/>
        <v>-1.0900000000000001</v>
      </c>
      <c r="S100" s="905" t="str">
        <f t="shared" si="6"/>
        <v/>
      </c>
      <c r="T100" s="905" t="str">
        <f t="shared" si="7"/>
        <v/>
      </c>
      <c r="U100" s="905" t="str">
        <f t="shared" si="8"/>
        <v/>
      </c>
      <c r="V100" s="918" t="str">
        <f t="shared" si="9"/>
        <v/>
      </c>
      <c r="W100" s="919"/>
    </row>
    <row r="101" spans="1:23" ht="14.4" customHeight="1" x14ac:dyDescent="0.3">
      <c r="A101" s="878" t="s">
        <v>4420</v>
      </c>
      <c r="B101" s="875">
        <v>1</v>
      </c>
      <c r="C101" s="876">
        <v>1.24</v>
      </c>
      <c r="D101" s="832">
        <v>29</v>
      </c>
      <c r="E101" s="874">
        <v>1</v>
      </c>
      <c r="F101" s="868">
        <v>0.97</v>
      </c>
      <c r="G101" s="829">
        <v>25</v>
      </c>
      <c r="H101" s="867"/>
      <c r="I101" s="868"/>
      <c r="J101" s="829"/>
      <c r="K101" s="869">
        <v>0.45</v>
      </c>
      <c r="L101" s="867">
        <v>2</v>
      </c>
      <c r="M101" s="867">
        <v>15</v>
      </c>
      <c r="N101" s="870">
        <v>5</v>
      </c>
      <c r="O101" s="867" t="s">
        <v>4244</v>
      </c>
      <c r="P101" s="871" t="s">
        <v>4421</v>
      </c>
      <c r="Q101" s="872">
        <f t="shared" si="5"/>
        <v>-1</v>
      </c>
      <c r="R101" s="872">
        <f t="shared" si="5"/>
        <v>-1.24</v>
      </c>
      <c r="S101" s="863" t="str">
        <f t="shared" si="6"/>
        <v/>
      </c>
      <c r="T101" s="863" t="str">
        <f t="shared" si="7"/>
        <v/>
      </c>
      <c r="U101" s="863" t="str">
        <f t="shared" si="8"/>
        <v/>
      </c>
      <c r="V101" s="873" t="str">
        <f t="shared" si="9"/>
        <v/>
      </c>
      <c r="W101" s="830"/>
    </row>
    <row r="102" spans="1:23" ht="14.4" customHeight="1" x14ac:dyDescent="0.3">
      <c r="A102" s="878" t="s">
        <v>4422</v>
      </c>
      <c r="B102" s="875">
        <v>1</v>
      </c>
      <c r="C102" s="876">
        <v>0.64</v>
      </c>
      <c r="D102" s="832">
        <v>19</v>
      </c>
      <c r="E102" s="874"/>
      <c r="F102" s="868"/>
      <c r="G102" s="829"/>
      <c r="H102" s="867"/>
      <c r="I102" s="868"/>
      <c r="J102" s="829"/>
      <c r="K102" s="869">
        <v>0.64</v>
      </c>
      <c r="L102" s="867">
        <v>2</v>
      </c>
      <c r="M102" s="867">
        <v>21</v>
      </c>
      <c r="N102" s="870">
        <v>7</v>
      </c>
      <c r="O102" s="867" t="s">
        <v>4244</v>
      </c>
      <c r="P102" s="871" t="s">
        <v>4423</v>
      </c>
      <c r="Q102" s="872">
        <f t="shared" si="5"/>
        <v>-1</v>
      </c>
      <c r="R102" s="872">
        <f t="shared" si="5"/>
        <v>-0.64</v>
      </c>
      <c r="S102" s="863" t="str">
        <f t="shared" si="6"/>
        <v/>
      </c>
      <c r="T102" s="863" t="str">
        <f t="shared" si="7"/>
        <v/>
      </c>
      <c r="U102" s="863" t="str">
        <f t="shared" si="8"/>
        <v/>
      </c>
      <c r="V102" s="873" t="str">
        <f t="shared" si="9"/>
        <v/>
      </c>
      <c r="W102" s="830"/>
    </row>
    <row r="103" spans="1:23" ht="14.4" customHeight="1" x14ac:dyDescent="0.3">
      <c r="A103" s="904" t="s">
        <v>4424</v>
      </c>
      <c r="B103" s="905"/>
      <c r="C103" s="906"/>
      <c r="D103" s="907"/>
      <c r="E103" s="921"/>
      <c r="F103" s="912"/>
      <c r="G103" s="913"/>
      <c r="H103" s="908">
        <v>1</v>
      </c>
      <c r="I103" s="909">
        <v>4.2699999999999996</v>
      </c>
      <c r="J103" s="922">
        <v>21</v>
      </c>
      <c r="K103" s="914">
        <v>4.2699999999999996</v>
      </c>
      <c r="L103" s="911">
        <v>2</v>
      </c>
      <c r="M103" s="911">
        <v>21</v>
      </c>
      <c r="N103" s="915">
        <v>7</v>
      </c>
      <c r="O103" s="911" t="s">
        <v>4244</v>
      </c>
      <c r="P103" s="916" t="s">
        <v>4425</v>
      </c>
      <c r="Q103" s="917">
        <f t="shared" si="5"/>
        <v>1</v>
      </c>
      <c r="R103" s="917">
        <f t="shared" si="5"/>
        <v>4.2699999999999996</v>
      </c>
      <c r="S103" s="905">
        <f t="shared" si="6"/>
        <v>7</v>
      </c>
      <c r="T103" s="905">
        <f t="shared" si="7"/>
        <v>21</v>
      </c>
      <c r="U103" s="905">
        <f t="shared" si="8"/>
        <v>14</v>
      </c>
      <c r="V103" s="918">
        <f t="shared" si="9"/>
        <v>3</v>
      </c>
      <c r="W103" s="919">
        <v>14</v>
      </c>
    </row>
    <row r="104" spans="1:23" ht="14.4" customHeight="1" x14ac:dyDescent="0.3">
      <c r="A104" s="904" t="s">
        <v>4426</v>
      </c>
      <c r="B104" s="923">
        <v>1</v>
      </c>
      <c r="C104" s="924">
        <v>8.18</v>
      </c>
      <c r="D104" s="925">
        <v>62</v>
      </c>
      <c r="E104" s="921"/>
      <c r="F104" s="912"/>
      <c r="G104" s="913"/>
      <c r="H104" s="911"/>
      <c r="I104" s="912"/>
      <c r="J104" s="913"/>
      <c r="K104" s="914">
        <v>2.0499999999999998</v>
      </c>
      <c r="L104" s="911">
        <v>2</v>
      </c>
      <c r="M104" s="911">
        <v>15</v>
      </c>
      <c r="N104" s="915">
        <v>5</v>
      </c>
      <c r="O104" s="911" t="s">
        <v>4244</v>
      </c>
      <c r="P104" s="916" t="s">
        <v>4427</v>
      </c>
      <c r="Q104" s="917">
        <f t="shared" si="5"/>
        <v>-1</v>
      </c>
      <c r="R104" s="917">
        <f t="shared" si="5"/>
        <v>-8.18</v>
      </c>
      <c r="S104" s="905" t="str">
        <f t="shared" si="6"/>
        <v/>
      </c>
      <c r="T104" s="905" t="str">
        <f t="shared" si="7"/>
        <v/>
      </c>
      <c r="U104" s="905" t="str">
        <f t="shared" si="8"/>
        <v/>
      </c>
      <c r="V104" s="918" t="str">
        <f t="shared" si="9"/>
        <v/>
      </c>
      <c r="W104" s="919"/>
    </row>
    <row r="105" spans="1:23" ht="14.4" customHeight="1" x14ac:dyDescent="0.3">
      <c r="A105" s="878" t="s">
        <v>4428</v>
      </c>
      <c r="B105" s="875"/>
      <c r="C105" s="876"/>
      <c r="D105" s="832"/>
      <c r="E105" s="874"/>
      <c r="F105" s="868"/>
      <c r="G105" s="829"/>
      <c r="H105" s="867">
        <v>1</v>
      </c>
      <c r="I105" s="868">
        <v>4.29</v>
      </c>
      <c r="J105" s="831">
        <v>43</v>
      </c>
      <c r="K105" s="869">
        <v>2.65</v>
      </c>
      <c r="L105" s="867">
        <v>3</v>
      </c>
      <c r="M105" s="867">
        <v>27</v>
      </c>
      <c r="N105" s="870">
        <v>9</v>
      </c>
      <c r="O105" s="867" t="s">
        <v>4244</v>
      </c>
      <c r="P105" s="871" t="s">
        <v>4429</v>
      </c>
      <c r="Q105" s="872">
        <f t="shared" si="5"/>
        <v>1</v>
      </c>
      <c r="R105" s="872">
        <f t="shared" si="5"/>
        <v>4.29</v>
      </c>
      <c r="S105" s="863">
        <f t="shared" si="6"/>
        <v>9</v>
      </c>
      <c r="T105" s="863">
        <f t="shared" si="7"/>
        <v>43</v>
      </c>
      <c r="U105" s="863">
        <f t="shared" si="8"/>
        <v>34</v>
      </c>
      <c r="V105" s="873">
        <f t="shared" si="9"/>
        <v>4.7777777777777777</v>
      </c>
      <c r="W105" s="830">
        <v>34</v>
      </c>
    </row>
    <row r="106" spans="1:23" ht="14.4" customHeight="1" x14ac:dyDescent="0.3">
      <c r="A106" s="878" t="s">
        <v>4430</v>
      </c>
      <c r="B106" s="875">
        <v>1</v>
      </c>
      <c r="C106" s="876">
        <v>4.49</v>
      </c>
      <c r="D106" s="832">
        <v>35</v>
      </c>
      <c r="E106" s="874"/>
      <c r="F106" s="868"/>
      <c r="G106" s="829"/>
      <c r="H106" s="867"/>
      <c r="I106" s="868"/>
      <c r="J106" s="829"/>
      <c r="K106" s="869">
        <v>2.74</v>
      </c>
      <c r="L106" s="867">
        <v>2</v>
      </c>
      <c r="M106" s="867">
        <v>21</v>
      </c>
      <c r="N106" s="870">
        <v>7</v>
      </c>
      <c r="O106" s="867" t="s">
        <v>4244</v>
      </c>
      <c r="P106" s="871" t="s">
        <v>4429</v>
      </c>
      <c r="Q106" s="872">
        <f t="shared" si="5"/>
        <v>-1</v>
      </c>
      <c r="R106" s="872">
        <f t="shared" si="5"/>
        <v>-4.49</v>
      </c>
      <c r="S106" s="863" t="str">
        <f t="shared" si="6"/>
        <v/>
      </c>
      <c r="T106" s="863" t="str">
        <f t="shared" si="7"/>
        <v/>
      </c>
      <c r="U106" s="863" t="str">
        <f t="shared" si="8"/>
        <v/>
      </c>
      <c r="V106" s="873" t="str">
        <f t="shared" si="9"/>
        <v/>
      </c>
      <c r="W106" s="830"/>
    </row>
    <row r="107" spans="1:23" ht="14.4" customHeight="1" x14ac:dyDescent="0.3">
      <c r="A107" s="904" t="s">
        <v>4431</v>
      </c>
      <c r="B107" s="923">
        <v>1</v>
      </c>
      <c r="C107" s="924">
        <v>3.88</v>
      </c>
      <c r="D107" s="925">
        <v>40</v>
      </c>
      <c r="E107" s="921"/>
      <c r="F107" s="912"/>
      <c r="G107" s="913"/>
      <c r="H107" s="911"/>
      <c r="I107" s="912"/>
      <c r="J107" s="913"/>
      <c r="K107" s="914">
        <v>3.29</v>
      </c>
      <c r="L107" s="911">
        <v>4</v>
      </c>
      <c r="M107" s="911">
        <v>36</v>
      </c>
      <c r="N107" s="915">
        <v>12</v>
      </c>
      <c r="O107" s="911" t="s">
        <v>4244</v>
      </c>
      <c r="P107" s="916" t="s">
        <v>4432</v>
      </c>
      <c r="Q107" s="917">
        <f t="shared" si="5"/>
        <v>-1</v>
      </c>
      <c r="R107" s="917">
        <f t="shared" si="5"/>
        <v>-3.88</v>
      </c>
      <c r="S107" s="905" t="str">
        <f t="shared" si="6"/>
        <v/>
      </c>
      <c r="T107" s="905" t="str">
        <f t="shared" si="7"/>
        <v/>
      </c>
      <c r="U107" s="905" t="str">
        <f t="shared" si="8"/>
        <v/>
      </c>
      <c r="V107" s="918" t="str">
        <f t="shared" si="9"/>
        <v/>
      </c>
      <c r="W107" s="919"/>
    </row>
    <row r="108" spans="1:23" ht="14.4" customHeight="1" x14ac:dyDescent="0.3">
      <c r="A108" s="878" t="s">
        <v>4433</v>
      </c>
      <c r="B108" s="875"/>
      <c r="C108" s="876"/>
      <c r="D108" s="832"/>
      <c r="E108" s="874">
        <v>1</v>
      </c>
      <c r="F108" s="868">
        <v>5.28</v>
      </c>
      <c r="G108" s="829">
        <v>53</v>
      </c>
      <c r="H108" s="867"/>
      <c r="I108" s="868"/>
      <c r="J108" s="829"/>
      <c r="K108" s="869">
        <v>4.09</v>
      </c>
      <c r="L108" s="867">
        <v>5</v>
      </c>
      <c r="M108" s="867">
        <v>45</v>
      </c>
      <c r="N108" s="870">
        <v>15</v>
      </c>
      <c r="O108" s="867" t="s">
        <v>4244</v>
      </c>
      <c r="P108" s="871" t="s">
        <v>4434</v>
      </c>
      <c r="Q108" s="872">
        <f t="shared" si="5"/>
        <v>0</v>
      </c>
      <c r="R108" s="872">
        <f t="shared" si="5"/>
        <v>0</v>
      </c>
      <c r="S108" s="863" t="str">
        <f t="shared" si="6"/>
        <v/>
      </c>
      <c r="T108" s="863" t="str">
        <f t="shared" si="7"/>
        <v/>
      </c>
      <c r="U108" s="863" t="str">
        <f t="shared" si="8"/>
        <v/>
      </c>
      <c r="V108" s="873" t="str">
        <f t="shared" si="9"/>
        <v/>
      </c>
      <c r="W108" s="830"/>
    </row>
    <row r="109" spans="1:23" ht="14.4" customHeight="1" x14ac:dyDescent="0.3">
      <c r="A109" s="878" t="s">
        <v>4435</v>
      </c>
      <c r="B109" s="875">
        <v>2</v>
      </c>
      <c r="C109" s="876">
        <v>13.61</v>
      </c>
      <c r="D109" s="832">
        <v>54.5</v>
      </c>
      <c r="E109" s="874"/>
      <c r="F109" s="868"/>
      <c r="G109" s="829"/>
      <c r="H109" s="867">
        <v>1</v>
      </c>
      <c r="I109" s="868">
        <v>6.37</v>
      </c>
      <c r="J109" s="831">
        <v>37</v>
      </c>
      <c r="K109" s="869">
        <v>6.37</v>
      </c>
      <c r="L109" s="867">
        <v>7</v>
      </c>
      <c r="M109" s="867">
        <v>60</v>
      </c>
      <c r="N109" s="870">
        <v>20</v>
      </c>
      <c r="O109" s="867" t="s">
        <v>4244</v>
      </c>
      <c r="P109" s="871" t="s">
        <v>4436</v>
      </c>
      <c r="Q109" s="872">
        <f t="shared" si="5"/>
        <v>-1</v>
      </c>
      <c r="R109" s="872">
        <f t="shared" si="5"/>
        <v>-7.2399999999999993</v>
      </c>
      <c r="S109" s="863">
        <f t="shared" si="6"/>
        <v>20</v>
      </c>
      <c r="T109" s="863">
        <f t="shared" si="7"/>
        <v>37</v>
      </c>
      <c r="U109" s="863">
        <f t="shared" si="8"/>
        <v>17</v>
      </c>
      <c r="V109" s="873">
        <f t="shared" si="9"/>
        <v>1.85</v>
      </c>
      <c r="W109" s="830">
        <v>17</v>
      </c>
    </row>
    <row r="110" spans="1:23" ht="14.4" customHeight="1" x14ac:dyDescent="0.3">
      <c r="A110" s="904" t="s">
        <v>4437</v>
      </c>
      <c r="B110" s="905"/>
      <c r="C110" s="906"/>
      <c r="D110" s="907"/>
      <c r="E110" s="921"/>
      <c r="F110" s="912"/>
      <c r="G110" s="913"/>
      <c r="H110" s="908">
        <v>1</v>
      </c>
      <c r="I110" s="909">
        <v>5.3</v>
      </c>
      <c r="J110" s="922">
        <v>30</v>
      </c>
      <c r="K110" s="914">
        <v>5.3</v>
      </c>
      <c r="L110" s="911">
        <v>5</v>
      </c>
      <c r="M110" s="911">
        <v>45</v>
      </c>
      <c r="N110" s="915">
        <v>15</v>
      </c>
      <c r="O110" s="911" t="s">
        <v>4244</v>
      </c>
      <c r="P110" s="916" t="s">
        <v>4438</v>
      </c>
      <c r="Q110" s="917">
        <f t="shared" si="5"/>
        <v>1</v>
      </c>
      <c r="R110" s="917">
        <f t="shared" si="5"/>
        <v>5.3</v>
      </c>
      <c r="S110" s="905">
        <f t="shared" si="6"/>
        <v>15</v>
      </c>
      <c r="T110" s="905">
        <f t="shared" si="7"/>
        <v>30</v>
      </c>
      <c r="U110" s="905">
        <f t="shared" si="8"/>
        <v>15</v>
      </c>
      <c r="V110" s="918">
        <f t="shared" si="9"/>
        <v>2</v>
      </c>
      <c r="W110" s="919">
        <v>15</v>
      </c>
    </row>
    <row r="111" spans="1:23" ht="14.4" customHeight="1" x14ac:dyDescent="0.3">
      <c r="A111" s="904" t="s">
        <v>4439</v>
      </c>
      <c r="B111" s="905"/>
      <c r="C111" s="906"/>
      <c r="D111" s="907"/>
      <c r="E111" s="921"/>
      <c r="F111" s="912"/>
      <c r="G111" s="913"/>
      <c r="H111" s="908">
        <v>2</v>
      </c>
      <c r="I111" s="909">
        <v>8.98</v>
      </c>
      <c r="J111" s="922">
        <v>44.5</v>
      </c>
      <c r="K111" s="914">
        <v>4.2</v>
      </c>
      <c r="L111" s="911">
        <v>5</v>
      </c>
      <c r="M111" s="911">
        <v>45</v>
      </c>
      <c r="N111" s="915">
        <v>15</v>
      </c>
      <c r="O111" s="911" t="s">
        <v>4244</v>
      </c>
      <c r="P111" s="916" t="s">
        <v>4440</v>
      </c>
      <c r="Q111" s="917">
        <f t="shared" si="5"/>
        <v>2</v>
      </c>
      <c r="R111" s="917">
        <f t="shared" si="5"/>
        <v>8.98</v>
      </c>
      <c r="S111" s="905">
        <f t="shared" si="6"/>
        <v>30</v>
      </c>
      <c r="T111" s="905">
        <f t="shared" si="7"/>
        <v>89</v>
      </c>
      <c r="U111" s="905">
        <f t="shared" si="8"/>
        <v>59</v>
      </c>
      <c r="V111" s="918">
        <f t="shared" si="9"/>
        <v>2.9666666666666668</v>
      </c>
      <c r="W111" s="919">
        <v>59</v>
      </c>
    </row>
    <row r="112" spans="1:23" ht="14.4" customHeight="1" x14ac:dyDescent="0.3">
      <c r="A112" s="904" t="s">
        <v>4441</v>
      </c>
      <c r="B112" s="905"/>
      <c r="C112" s="906"/>
      <c r="D112" s="907"/>
      <c r="E112" s="921"/>
      <c r="F112" s="912"/>
      <c r="G112" s="913"/>
      <c r="H112" s="908">
        <v>1</v>
      </c>
      <c r="I112" s="909">
        <v>1.6</v>
      </c>
      <c r="J112" s="922">
        <v>28</v>
      </c>
      <c r="K112" s="914">
        <v>1.5</v>
      </c>
      <c r="L112" s="911">
        <v>3</v>
      </c>
      <c r="M112" s="911">
        <v>27</v>
      </c>
      <c r="N112" s="915">
        <v>9</v>
      </c>
      <c r="O112" s="911" t="s">
        <v>4244</v>
      </c>
      <c r="P112" s="916" t="s">
        <v>4442</v>
      </c>
      <c r="Q112" s="917">
        <f t="shared" si="5"/>
        <v>1</v>
      </c>
      <c r="R112" s="917">
        <f t="shared" si="5"/>
        <v>1.6</v>
      </c>
      <c r="S112" s="905">
        <f t="shared" si="6"/>
        <v>9</v>
      </c>
      <c r="T112" s="905">
        <f t="shared" si="7"/>
        <v>28</v>
      </c>
      <c r="U112" s="905">
        <f t="shared" si="8"/>
        <v>19</v>
      </c>
      <c r="V112" s="918">
        <f t="shared" si="9"/>
        <v>3.1111111111111112</v>
      </c>
      <c r="W112" s="919">
        <v>19</v>
      </c>
    </row>
    <row r="113" spans="1:23" ht="14.4" customHeight="1" x14ac:dyDescent="0.3">
      <c r="A113" s="904" t="s">
        <v>4443</v>
      </c>
      <c r="B113" s="923">
        <v>1</v>
      </c>
      <c r="C113" s="924">
        <v>3.14</v>
      </c>
      <c r="D113" s="925">
        <v>34</v>
      </c>
      <c r="E113" s="921">
        <v>1</v>
      </c>
      <c r="F113" s="912">
        <v>3.15</v>
      </c>
      <c r="G113" s="913">
        <v>42</v>
      </c>
      <c r="H113" s="911"/>
      <c r="I113" s="912"/>
      <c r="J113" s="913"/>
      <c r="K113" s="914">
        <v>1</v>
      </c>
      <c r="L113" s="911">
        <v>2</v>
      </c>
      <c r="M113" s="911">
        <v>18</v>
      </c>
      <c r="N113" s="915">
        <v>6</v>
      </c>
      <c r="O113" s="911" t="s">
        <v>4244</v>
      </c>
      <c r="P113" s="916" t="s">
        <v>4444</v>
      </c>
      <c r="Q113" s="917">
        <f t="shared" si="5"/>
        <v>-1</v>
      </c>
      <c r="R113" s="917">
        <f t="shared" si="5"/>
        <v>-3.14</v>
      </c>
      <c r="S113" s="905" t="str">
        <f t="shared" si="6"/>
        <v/>
      </c>
      <c r="T113" s="905" t="str">
        <f t="shared" si="7"/>
        <v/>
      </c>
      <c r="U113" s="905" t="str">
        <f t="shared" si="8"/>
        <v/>
      </c>
      <c r="V113" s="918" t="str">
        <f t="shared" si="9"/>
        <v/>
      </c>
      <c r="W113" s="919"/>
    </row>
    <row r="114" spans="1:23" ht="14.4" customHeight="1" x14ac:dyDescent="0.3">
      <c r="A114" s="878" t="s">
        <v>4445</v>
      </c>
      <c r="B114" s="875">
        <v>1</v>
      </c>
      <c r="C114" s="876">
        <v>11.11</v>
      </c>
      <c r="D114" s="832">
        <v>97</v>
      </c>
      <c r="E114" s="874"/>
      <c r="F114" s="868"/>
      <c r="G114" s="829"/>
      <c r="H114" s="867"/>
      <c r="I114" s="868"/>
      <c r="J114" s="829"/>
      <c r="K114" s="869">
        <v>3.18</v>
      </c>
      <c r="L114" s="867">
        <v>4</v>
      </c>
      <c r="M114" s="867">
        <v>39</v>
      </c>
      <c r="N114" s="870">
        <v>13</v>
      </c>
      <c r="O114" s="867" t="s">
        <v>4244</v>
      </c>
      <c r="P114" s="871" t="s">
        <v>4444</v>
      </c>
      <c r="Q114" s="872">
        <f t="shared" si="5"/>
        <v>-1</v>
      </c>
      <c r="R114" s="872">
        <f t="shared" si="5"/>
        <v>-11.11</v>
      </c>
      <c r="S114" s="863" t="str">
        <f t="shared" si="6"/>
        <v/>
      </c>
      <c r="T114" s="863" t="str">
        <f t="shared" si="7"/>
        <v/>
      </c>
      <c r="U114" s="863" t="str">
        <f t="shared" si="8"/>
        <v/>
      </c>
      <c r="V114" s="873" t="str">
        <f t="shared" si="9"/>
        <v/>
      </c>
      <c r="W114" s="830"/>
    </row>
    <row r="115" spans="1:23" ht="14.4" customHeight="1" x14ac:dyDescent="0.3">
      <c r="A115" s="904" t="s">
        <v>4446</v>
      </c>
      <c r="B115" s="905"/>
      <c r="C115" s="906"/>
      <c r="D115" s="907"/>
      <c r="E115" s="921"/>
      <c r="F115" s="912"/>
      <c r="G115" s="913"/>
      <c r="H115" s="908">
        <v>2</v>
      </c>
      <c r="I115" s="909">
        <v>4.8</v>
      </c>
      <c r="J115" s="922">
        <v>60.5</v>
      </c>
      <c r="K115" s="914">
        <v>0.76</v>
      </c>
      <c r="L115" s="911">
        <v>3</v>
      </c>
      <c r="M115" s="911">
        <v>27</v>
      </c>
      <c r="N115" s="915">
        <v>9</v>
      </c>
      <c r="O115" s="911" t="s">
        <v>4244</v>
      </c>
      <c r="P115" s="916" t="s">
        <v>4447</v>
      </c>
      <c r="Q115" s="917">
        <f t="shared" si="5"/>
        <v>2</v>
      </c>
      <c r="R115" s="917">
        <f t="shared" si="5"/>
        <v>4.8</v>
      </c>
      <c r="S115" s="905">
        <f t="shared" si="6"/>
        <v>18</v>
      </c>
      <c r="T115" s="905">
        <f t="shared" si="7"/>
        <v>121</v>
      </c>
      <c r="U115" s="905">
        <f t="shared" si="8"/>
        <v>103</v>
      </c>
      <c r="V115" s="918">
        <f t="shared" si="9"/>
        <v>6.7222222222222223</v>
      </c>
      <c r="W115" s="919">
        <v>103</v>
      </c>
    </row>
    <row r="116" spans="1:23" ht="14.4" customHeight="1" x14ac:dyDescent="0.3">
      <c r="A116" s="904" t="s">
        <v>4448</v>
      </c>
      <c r="B116" s="905">
        <v>1</v>
      </c>
      <c r="C116" s="906">
        <v>1.26</v>
      </c>
      <c r="D116" s="907">
        <v>35</v>
      </c>
      <c r="E116" s="921"/>
      <c r="F116" s="912"/>
      <c r="G116" s="913"/>
      <c r="H116" s="908"/>
      <c r="I116" s="909"/>
      <c r="J116" s="910"/>
      <c r="K116" s="914">
        <v>0.59</v>
      </c>
      <c r="L116" s="911">
        <v>2</v>
      </c>
      <c r="M116" s="911">
        <v>21</v>
      </c>
      <c r="N116" s="915">
        <v>7</v>
      </c>
      <c r="O116" s="911" t="s">
        <v>4244</v>
      </c>
      <c r="P116" s="916" t="s">
        <v>4449</v>
      </c>
      <c r="Q116" s="917">
        <f t="shared" si="5"/>
        <v>-1</v>
      </c>
      <c r="R116" s="917">
        <f t="shared" si="5"/>
        <v>-1.26</v>
      </c>
      <c r="S116" s="905" t="str">
        <f t="shared" si="6"/>
        <v/>
      </c>
      <c r="T116" s="905" t="str">
        <f t="shared" si="7"/>
        <v/>
      </c>
      <c r="U116" s="905" t="str">
        <f t="shared" si="8"/>
        <v/>
      </c>
      <c r="V116" s="918" t="str">
        <f t="shared" si="9"/>
        <v/>
      </c>
      <c r="W116" s="919"/>
    </row>
    <row r="117" spans="1:23" ht="14.4" customHeight="1" x14ac:dyDescent="0.3">
      <c r="A117" s="878" t="s">
        <v>4450</v>
      </c>
      <c r="B117" s="863"/>
      <c r="C117" s="864"/>
      <c r="D117" s="833"/>
      <c r="E117" s="874"/>
      <c r="F117" s="868"/>
      <c r="G117" s="829"/>
      <c r="H117" s="865">
        <v>1</v>
      </c>
      <c r="I117" s="866">
        <v>1.81</v>
      </c>
      <c r="J117" s="831">
        <v>31</v>
      </c>
      <c r="K117" s="869">
        <v>1.1200000000000001</v>
      </c>
      <c r="L117" s="867">
        <v>3</v>
      </c>
      <c r="M117" s="867">
        <v>27</v>
      </c>
      <c r="N117" s="870">
        <v>9</v>
      </c>
      <c r="O117" s="867" t="s">
        <v>4244</v>
      </c>
      <c r="P117" s="871" t="s">
        <v>4451</v>
      </c>
      <c r="Q117" s="872">
        <f t="shared" si="5"/>
        <v>1</v>
      </c>
      <c r="R117" s="872">
        <f t="shared" si="5"/>
        <v>1.81</v>
      </c>
      <c r="S117" s="863">
        <f t="shared" si="6"/>
        <v>9</v>
      </c>
      <c r="T117" s="863">
        <f t="shared" si="7"/>
        <v>31</v>
      </c>
      <c r="U117" s="863">
        <f t="shared" si="8"/>
        <v>22</v>
      </c>
      <c r="V117" s="873">
        <f t="shared" si="9"/>
        <v>3.4444444444444446</v>
      </c>
      <c r="W117" s="830">
        <v>22</v>
      </c>
    </row>
    <row r="118" spans="1:23" ht="14.4" customHeight="1" x14ac:dyDescent="0.3">
      <c r="A118" s="904" t="s">
        <v>4452</v>
      </c>
      <c r="B118" s="905">
        <v>1</v>
      </c>
      <c r="C118" s="906">
        <v>0.98</v>
      </c>
      <c r="D118" s="907">
        <v>25</v>
      </c>
      <c r="E118" s="908">
        <v>1</v>
      </c>
      <c r="F118" s="909">
        <v>1.86</v>
      </c>
      <c r="G118" s="910">
        <v>41</v>
      </c>
      <c r="H118" s="911"/>
      <c r="I118" s="912"/>
      <c r="J118" s="913"/>
      <c r="K118" s="914">
        <v>0.6</v>
      </c>
      <c r="L118" s="911">
        <v>2</v>
      </c>
      <c r="M118" s="911">
        <v>18</v>
      </c>
      <c r="N118" s="915">
        <v>6</v>
      </c>
      <c r="O118" s="911" t="s">
        <v>4244</v>
      </c>
      <c r="P118" s="916" t="s">
        <v>4453</v>
      </c>
      <c r="Q118" s="917">
        <f t="shared" si="5"/>
        <v>-1</v>
      </c>
      <c r="R118" s="917">
        <f t="shared" si="5"/>
        <v>-0.98</v>
      </c>
      <c r="S118" s="905" t="str">
        <f t="shared" si="6"/>
        <v/>
      </c>
      <c r="T118" s="905" t="str">
        <f t="shared" si="7"/>
        <v/>
      </c>
      <c r="U118" s="905" t="str">
        <f t="shared" si="8"/>
        <v/>
      </c>
      <c r="V118" s="918" t="str">
        <f t="shared" si="9"/>
        <v/>
      </c>
      <c r="W118" s="919"/>
    </row>
    <row r="119" spans="1:23" ht="14.4" customHeight="1" x14ac:dyDescent="0.3">
      <c r="A119" s="904" t="s">
        <v>4454</v>
      </c>
      <c r="B119" s="923">
        <v>1</v>
      </c>
      <c r="C119" s="924">
        <v>1.06</v>
      </c>
      <c r="D119" s="925">
        <v>31</v>
      </c>
      <c r="E119" s="921"/>
      <c r="F119" s="912"/>
      <c r="G119" s="913"/>
      <c r="H119" s="911"/>
      <c r="I119" s="912"/>
      <c r="J119" s="913"/>
      <c r="K119" s="914">
        <v>0.57999999999999996</v>
      </c>
      <c r="L119" s="911">
        <v>2</v>
      </c>
      <c r="M119" s="911">
        <v>21</v>
      </c>
      <c r="N119" s="915">
        <v>7</v>
      </c>
      <c r="O119" s="911" t="s">
        <v>4244</v>
      </c>
      <c r="P119" s="916" t="s">
        <v>4455</v>
      </c>
      <c r="Q119" s="917">
        <f t="shared" si="5"/>
        <v>-1</v>
      </c>
      <c r="R119" s="917">
        <f t="shared" si="5"/>
        <v>-1.06</v>
      </c>
      <c r="S119" s="905" t="str">
        <f t="shared" si="6"/>
        <v/>
      </c>
      <c r="T119" s="905" t="str">
        <f t="shared" si="7"/>
        <v/>
      </c>
      <c r="U119" s="905" t="str">
        <f t="shared" si="8"/>
        <v/>
      </c>
      <c r="V119" s="918" t="str">
        <f t="shared" si="9"/>
        <v/>
      </c>
      <c r="W119" s="919"/>
    </row>
    <row r="120" spans="1:23" ht="14.4" customHeight="1" x14ac:dyDescent="0.3">
      <c r="A120" s="904" t="s">
        <v>4456</v>
      </c>
      <c r="B120" s="905"/>
      <c r="C120" s="906"/>
      <c r="D120" s="907"/>
      <c r="E120" s="908">
        <v>1</v>
      </c>
      <c r="F120" s="909">
        <v>0.91</v>
      </c>
      <c r="G120" s="910">
        <v>27</v>
      </c>
      <c r="H120" s="911"/>
      <c r="I120" s="912"/>
      <c r="J120" s="913"/>
      <c r="K120" s="914">
        <v>0.38</v>
      </c>
      <c r="L120" s="911">
        <v>2</v>
      </c>
      <c r="M120" s="911">
        <v>15</v>
      </c>
      <c r="N120" s="915">
        <v>5</v>
      </c>
      <c r="O120" s="911" t="s">
        <v>4244</v>
      </c>
      <c r="P120" s="916" t="s">
        <v>4457</v>
      </c>
      <c r="Q120" s="917">
        <f t="shared" si="5"/>
        <v>0</v>
      </c>
      <c r="R120" s="917">
        <f t="shared" si="5"/>
        <v>0</v>
      </c>
      <c r="S120" s="905" t="str">
        <f t="shared" si="6"/>
        <v/>
      </c>
      <c r="T120" s="905" t="str">
        <f t="shared" si="7"/>
        <v/>
      </c>
      <c r="U120" s="905" t="str">
        <f t="shared" si="8"/>
        <v/>
      </c>
      <c r="V120" s="918" t="str">
        <f t="shared" si="9"/>
        <v/>
      </c>
      <c r="W120" s="919"/>
    </row>
    <row r="121" spans="1:23" ht="14.4" customHeight="1" x14ac:dyDescent="0.3">
      <c r="A121" s="878" t="s">
        <v>4458</v>
      </c>
      <c r="B121" s="863"/>
      <c r="C121" s="864"/>
      <c r="D121" s="833"/>
      <c r="E121" s="865">
        <v>1</v>
      </c>
      <c r="F121" s="866">
        <v>0.55000000000000004</v>
      </c>
      <c r="G121" s="828">
        <v>17</v>
      </c>
      <c r="H121" s="867"/>
      <c r="I121" s="868"/>
      <c r="J121" s="829"/>
      <c r="K121" s="869">
        <v>0.55000000000000004</v>
      </c>
      <c r="L121" s="867">
        <v>2</v>
      </c>
      <c r="M121" s="867">
        <v>18</v>
      </c>
      <c r="N121" s="870">
        <v>6</v>
      </c>
      <c r="O121" s="867" t="s">
        <v>4244</v>
      </c>
      <c r="P121" s="871" t="s">
        <v>4459</v>
      </c>
      <c r="Q121" s="872">
        <f t="shared" si="5"/>
        <v>0</v>
      </c>
      <c r="R121" s="872">
        <f t="shared" si="5"/>
        <v>0</v>
      </c>
      <c r="S121" s="863" t="str">
        <f t="shared" si="6"/>
        <v/>
      </c>
      <c r="T121" s="863" t="str">
        <f t="shared" si="7"/>
        <v/>
      </c>
      <c r="U121" s="863" t="str">
        <f t="shared" si="8"/>
        <v/>
      </c>
      <c r="V121" s="873" t="str">
        <f t="shared" si="9"/>
        <v/>
      </c>
      <c r="W121" s="830"/>
    </row>
    <row r="122" spans="1:23" ht="14.4" customHeight="1" x14ac:dyDescent="0.3">
      <c r="A122" s="878" t="s">
        <v>4460</v>
      </c>
      <c r="B122" s="863"/>
      <c r="C122" s="864"/>
      <c r="D122" s="833"/>
      <c r="E122" s="865">
        <v>1</v>
      </c>
      <c r="F122" s="866">
        <v>2.79</v>
      </c>
      <c r="G122" s="828">
        <v>46</v>
      </c>
      <c r="H122" s="867"/>
      <c r="I122" s="868"/>
      <c r="J122" s="829"/>
      <c r="K122" s="869">
        <v>1.05</v>
      </c>
      <c r="L122" s="867">
        <v>3</v>
      </c>
      <c r="M122" s="867">
        <v>27</v>
      </c>
      <c r="N122" s="870">
        <v>9</v>
      </c>
      <c r="O122" s="867" t="s">
        <v>4244</v>
      </c>
      <c r="P122" s="871" t="s">
        <v>4461</v>
      </c>
      <c r="Q122" s="872">
        <f t="shared" si="5"/>
        <v>0</v>
      </c>
      <c r="R122" s="872">
        <f t="shared" si="5"/>
        <v>0</v>
      </c>
      <c r="S122" s="863" t="str">
        <f t="shared" si="6"/>
        <v/>
      </c>
      <c r="T122" s="863" t="str">
        <f t="shared" si="7"/>
        <v/>
      </c>
      <c r="U122" s="863" t="str">
        <f t="shared" si="8"/>
        <v/>
      </c>
      <c r="V122" s="873" t="str">
        <f t="shared" si="9"/>
        <v/>
      </c>
      <c r="W122" s="830"/>
    </row>
    <row r="123" spans="1:23" ht="14.4" customHeight="1" x14ac:dyDescent="0.3">
      <c r="A123" s="904" t="s">
        <v>4462</v>
      </c>
      <c r="B123" s="923">
        <v>1</v>
      </c>
      <c r="C123" s="924">
        <v>2.78</v>
      </c>
      <c r="D123" s="925">
        <v>68</v>
      </c>
      <c r="E123" s="921"/>
      <c r="F123" s="912"/>
      <c r="G123" s="913"/>
      <c r="H123" s="911"/>
      <c r="I123" s="912"/>
      <c r="J123" s="913"/>
      <c r="K123" s="914">
        <v>0.87</v>
      </c>
      <c r="L123" s="911">
        <v>3</v>
      </c>
      <c r="M123" s="911">
        <v>30</v>
      </c>
      <c r="N123" s="915">
        <v>10</v>
      </c>
      <c r="O123" s="911" t="s">
        <v>4244</v>
      </c>
      <c r="P123" s="916" t="s">
        <v>4463</v>
      </c>
      <c r="Q123" s="917">
        <f t="shared" si="5"/>
        <v>-1</v>
      </c>
      <c r="R123" s="917">
        <f t="shared" si="5"/>
        <v>-2.78</v>
      </c>
      <c r="S123" s="905" t="str">
        <f t="shared" si="6"/>
        <v/>
      </c>
      <c r="T123" s="905" t="str">
        <f t="shared" si="7"/>
        <v/>
      </c>
      <c r="U123" s="905" t="str">
        <f t="shared" si="8"/>
        <v/>
      </c>
      <c r="V123" s="918" t="str">
        <f t="shared" si="9"/>
        <v/>
      </c>
      <c r="W123" s="919"/>
    </row>
    <row r="124" spans="1:23" ht="14.4" customHeight="1" x14ac:dyDescent="0.3">
      <c r="A124" s="904" t="s">
        <v>4464</v>
      </c>
      <c r="B124" s="905">
        <v>2</v>
      </c>
      <c r="C124" s="906">
        <v>2</v>
      </c>
      <c r="D124" s="907">
        <v>27.5</v>
      </c>
      <c r="E124" s="921">
        <v>2</v>
      </c>
      <c r="F124" s="912">
        <v>0.61</v>
      </c>
      <c r="G124" s="913">
        <v>5.5</v>
      </c>
      <c r="H124" s="908">
        <v>1</v>
      </c>
      <c r="I124" s="909">
        <v>2.52</v>
      </c>
      <c r="J124" s="922">
        <v>39</v>
      </c>
      <c r="K124" s="914">
        <v>0.31</v>
      </c>
      <c r="L124" s="911">
        <v>1</v>
      </c>
      <c r="M124" s="911">
        <v>12</v>
      </c>
      <c r="N124" s="915">
        <v>4</v>
      </c>
      <c r="O124" s="911" t="s">
        <v>4244</v>
      </c>
      <c r="P124" s="916" t="s">
        <v>4465</v>
      </c>
      <c r="Q124" s="917">
        <f t="shared" si="5"/>
        <v>-1</v>
      </c>
      <c r="R124" s="917">
        <f t="shared" si="5"/>
        <v>0.52</v>
      </c>
      <c r="S124" s="905">
        <f t="shared" si="6"/>
        <v>4</v>
      </c>
      <c r="T124" s="905">
        <f t="shared" si="7"/>
        <v>39</v>
      </c>
      <c r="U124" s="905">
        <f t="shared" si="8"/>
        <v>35</v>
      </c>
      <c r="V124" s="918">
        <f t="shared" si="9"/>
        <v>9.75</v>
      </c>
      <c r="W124" s="919">
        <v>35</v>
      </c>
    </row>
    <row r="125" spans="1:23" ht="14.4" customHeight="1" x14ac:dyDescent="0.3">
      <c r="A125" s="878" t="s">
        <v>4466</v>
      </c>
      <c r="B125" s="863">
        <v>1</v>
      </c>
      <c r="C125" s="864">
        <v>1.07</v>
      </c>
      <c r="D125" s="833">
        <v>25</v>
      </c>
      <c r="E125" s="874">
        <v>1</v>
      </c>
      <c r="F125" s="868">
        <v>1.73</v>
      </c>
      <c r="G125" s="829">
        <v>39</v>
      </c>
      <c r="H125" s="865">
        <v>1</v>
      </c>
      <c r="I125" s="866">
        <v>1.2</v>
      </c>
      <c r="J125" s="831">
        <v>29</v>
      </c>
      <c r="K125" s="869">
        <v>0.46</v>
      </c>
      <c r="L125" s="867">
        <v>2</v>
      </c>
      <c r="M125" s="867">
        <v>15</v>
      </c>
      <c r="N125" s="870">
        <v>5</v>
      </c>
      <c r="O125" s="867" t="s">
        <v>4244</v>
      </c>
      <c r="P125" s="871" t="s">
        <v>4467</v>
      </c>
      <c r="Q125" s="872">
        <f t="shared" si="5"/>
        <v>0</v>
      </c>
      <c r="R125" s="872">
        <f t="shared" si="5"/>
        <v>0.12999999999999989</v>
      </c>
      <c r="S125" s="863">
        <f t="shared" si="6"/>
        <v>5</v>
      </c>
      <c r="T125" s="863">
        <f t="shared" si="7"/>
        <v>29</v>
      </c>
      <c r="U125" s="863">
        <f t="shared" si="8"/>
        <v>24</v>
      </c>
      <c r="V125" s="873">
        <f t="shared" si="9"/>
        <v>5.8</v>
      </c>
      <c r="W125" s="830">
        <v>24</v>
      </c>
    </row>
    <row r="126" spans="1:23" ht="14.4" customHeight="1" x14ac:dyDescent="0.3">
      <c r="A126" s="878" t="s">
        <v>4468</v>
      </c>
      <c r="B126" s="863"/>
      <c r="C126" s="864"/>
      <c r="D126" s="833"/>
      <c r="E126" s="874"/>
      <c r="F126" s="868"/>
      <c r="G126" s="829"/>
      <c r="H126" s="865">
        <v>1</v>
      </c>
      <c r="I126" s="866">
        <v>0.86</v>
      </c>
      <c r="J126" s="831">
        <v>24</v>
      </c>
      <c r="K126" s="869">
        <v>0.86</v>
      </c>
      <c r="L126" s="867">
        <v>3</v>
      </c>
      <c r="M126" s="867">
        <v>27</v>
      </c>
      <c r="N126" s="870">
        <v>9</v>
      </c>
      <c r="O126" s="867" t="s">
        <v>4244</v>
      </c>
      <c r="P126" s="871" t="s">
        <v>4469</v>
      </c>
      <c r="Q126" s="872">
        <f t="shared" si="5"/>
        <v>1</v>
      </c>
      <c r="R126" s="872">
        <f t="shared" si="5"/>
        <v>0.86</v>
      </c>
      <c r="S126" s="863">
        <f t="shared" si="6"/>
        <v>9</v>
      </c>
      <c r="T126" s="863">
        <f t="shared" si="7"/>
        <v>24</v>
      </c>
      <c r="U126" s="863">
        <f t="shared" si="8"/>
        <v>15</v>
      </c>
      <c r="V126" s="873">
        <f t="shared" si="9"/>
        <v>2.6666666666666665</v>
      </c>
      <c r="W126" s="830">
        <v>15</v>
      </c>
    </row>
    <row r="127" spans="1:23" ht="14.4" customHeight="1" x14ac:dyDescent="0.3">
      <c r="A127" s="904" t="s">
        <v>4470</v>
      </c>
      <c r="B127" s="905"/>
      <c r="C127" s="906"/>
      <c r="D127" s="907"/>
      <c r="E127" s="908">
        <v>1</v>
      </c>
      <c r="F127" s="909">
        <v>3.77</v>
      </c>
      <c r="G127" s="910">
        <v>26</v>
      </c>
      <c r="H127" s="911"/>
      <c r="I127" s="912"/>
      <c r="J127" s="913"/>
      <c r="K127" s="914">
        <v>3.77</v>
      </c>
      <c r="L127" s="911">
        <v>6</v>
      </c>
      <c r="M127" s="911">
        <v>54</v>
      </c>
      <c r="N127" s="915">
        <v>18</v>
      </c>
      <c r="O127" s="911" t="s">
        <v>4244</v>
      </c>
      <c r="P127" s="916" t="s">
        <v>4471</v>
      </c>
      <c r="Q127" s="917">
        <f t="shared" si="5"/>
        <v>0</v>
      </c>
      <c r="R127" s="917">
        <f t="shared" si="5"/>
        <v>0</v>
      </c>
      <c r="S127" s="905" t="str">
        <f t="shared" si="6"/>
        <v/>
      </c>
      <c r="T127" s="905" t="str">
        <f t="shared" si="7"/>
        <v/>
      </c>
      <c r="U127" s="905" t="str">
        <f t="shared" si="8"/>
        <v/>
      </c>
      <c r="V127" s="918" t="str">
        <f t="shared" si="9"/>
        <v/>
      </c>
      <c r="W127" s="919"/>
    </row>
    <row r="128" spans="1:23" ht="14.4" customHeight="1" x14ac:dyDescent="0.3">
      <c r="A128" s="904" t="s">
        <v>4472</v>
      </c>
      <c r="B128" s="905"/>
      <c r="C128" s="906"/>
      <c r="D128" s="907"/>
      <c r="E128" s="921"/>
      <c r="F128" s="912"/>
      <c r="G128" s="913"/>
      <c r="H128" s="908">
        <v>1</v>
      </c>
      <c r="I128" s="909">
        <v>2.13</v>
      </c>
      <c r="J128" s="922">
        <v>47</v>
      </c>
      <c r="K128" s="914">
        <v>0.61</v>
      </c>
      <c r="L128" s="911">
        <v>3</v>
      </c>
      <c r="M128" s="911">
        <v>24</v>
      </c>
      <c r="N128" s="915">
        <v>8</v>
      </c>
      <c r="O128" s="911" t="s">
        <v>4244</v>
      </c>
      <c r="P128" s="916" t="s">
        <v>4473</v>
      </c>
      <c r="Q128" s="917">
        <f t="shared" si="5"/>
        <v>1</v>
      </c>
      <c r="R128" s="917">
        <f t="shared" si="5"/>
        <v>2.13</v>
      </c>
      <c r="S128" s="905">
        <f t="shared" si="6"/>
        <v>8</v>
      </c>
      <c r="T128" s="905">
        <f t="shared" si="7"/>
        <v>47</v>
      </c>
      <c r="U128" s="905">
        <f t="shared" si="8"/>
        <v>39</v>
      </c>
      <c r="V128" s="918">
        <f t="shared" si="9"/>
        <v>5.875</v>
      </c>
      <c r="W128" s="919">
        <v>39</v>
      </c>
    </row>
    <row r="129" spans="1:23" ht="14.4" customHeight="1" x14ac:dyDescent="0.3">
      <c r="A129" s="904" t="s">
        <v>4474</v>
      </c>
      <c r="B129" s="905"/>
      <c r="C129" s="906"/>
      <c r="D129" s="907"/>
      <c r="E129" s="908">
        <v>1</v>
      </c>
      <c r="F129" s="909">
        <v>1.61</v>
      </c>
      <c r="G129" s="910">
        <v>33</v>
      </c>
      <c r="H129" s="911"/>
      <c r="I129" s="912"/>
      <c r="J129" s="913"/>
      <c r="K129" s="914">
        <v>0.89</v>
      </c>
      <c r="L129" s="911">
        <v>3</v>
      </c>
      <c r="M129" s="911">
        <v>27</v>
      </c>
      <c r="N129" s="915">
        <v>9</v>
      </c>
      <c r="O129" s="911" t="s">
        <v>4244</v>
      </c>
      <c r="P129" s="916" t="s">
        <v>4475</v>
      </c>
      <c r="Q129" s="917">
        <f t="shared" si="5"/>
        <v>0</v>
      </c>
      <c r="R129" s="917">
        <f t="shared" si="5"/>
        <v>0</v>
      </c>
      <c r="S129" s="905" t="str">
        <f t="shared" si="6"/>
        <v/>
      </c>
      <c r="T129" s="905" t="str">
        <f t="shared" si="7"/>
        <v/>
      </c>
      <c r="U129" s="905" t="str">
        <f t="shared" si="8"/>
        <v/>
      </c>
      <c r="V129" s="918" t="str">
        <f t="shared" si="9"/>
        <v/>
      </c>
      <c r="W129" s="919"/>
    </row>
    <row r="130" spans="1:23" ht="14.4" customHeight="1" x14ac:dyDescent="0.3">
      <c r="A130" s="878" t="s">
        <v>4476</v>
      </c>
      <c r="B130" s="863"/>
      <c r="C130" s="864"/>
      <c r="D130" s="833"/>
      <c r="E130" s="865">
        <v>1</v>
      </c>
      <c r="F130" s="866">
        <v>2.25</v>
      </c>
      <c r="G130" s="828">
        <v>36</v>
      </c>
      <c r="H130" s="867">
        <v>1</v>
      </c>
      <c r="I130" s="868">
        <v>2.4</v>
      </c>
      <c r="J130" s="831">
        <v>24</v>
      </c>
      <c r="K130" s="869">
        <v>2.25</v>
      </c>
      <c r="L130" s="867">
        <v>5</v>
      </c>
      <c r="M130" s="867">
        <v>42</v>
      </c>
      <c r="N130" s="870">
        <v>14</v>
      </c>
      <c r="O130" s="867" t="s">
        <v>4244</v>
      </c>
      <c r="P130" s="871" t="s">
        <v>4477</v>
      </c>
      <c r="Q130" s="872">
        <f t="shared" si="5"/>
        <v>1</v>
      </c>
      <c r="R130" s="872">
        <f t="shared" si="5"/>
        <v>2.4</v>
      </c>
      <c r="S130" s="863">
        <f t="shared" si="6"/>
        <v>14</v>
      </c>
      <c r="T130" s="863">
        <f t="shared" si="7"/>
        <v>24</v>
      </c>
      <c r="U130" s="863">
        <f t="shared" si="8"/>
        <v>10</v>
      </c>
      <c r="V130" s="873">
        <f t="shared" si="9"/>
        <v>1.7142857142857142</v>
      </c>
      <c r="W130" s="830">
        <v>10</v>
      </c>
    </row>
    <row r="131" spans="1:23" ht="14.4" customHeight="1" x14ac:dyDescent="0.3">
      <c r="A131" s="904" t="s">
        <v>4478</v>
      </c>
      <c r="B131" s="923">
        <v>1</v>
      </c>
      <c r="C131" s="924">
        <v>1.31</v>
      </c>
      <c r="D131" s="925">
        <v>34</v>
      </c>
      <c r="E131" s="921"/>
      <c r="F131" s="912"/>
      <c r="G131" s="913"/>
      <c r="H131" s="911">
        <v>1</v>
      </c>
      <c r="I131" s="912">
        <v>0.69</v>
      </c>
      <c r="J131" s="922">
        <v>25</v>
      </c>
      <c r="K131" s="914">
        <v>0.65</v>
      </c>
      <c r="L131" s="911">
        <v>3</v>
      </c>
      <c r="M131" s="911">
        <v>24</v>
      </c>
      <c r="N131" s="915">
        <v>8</v>
      </c>
      <c r="O131" s="911" t="s">
        <v>4244</v>
      </c>
      <c r="P131" s="916" t="s">
        <v>4479</v>
      </c>
      <c r="Q131" s="917">
        <f t="shared" si="5"/>
        <v>0</v>
      </c>
      <c r="R131" s="917">
        <f t="shared" si="5"/>
        <v>-0.62000000000000011</v>
      </c>
      <c r="S131" s="905">
        <f t="shared" si="6"/>
        <v>8</v>
      </c>
      <c r="T131" s="905">
        <f t="shared" si="7"/>
        <v>25</v>
      </c>
      <c r="U131" s="905">
        <f t="shared" si="8"/>
        <v>17</v>
      </c>
      <c r="V131" s="918">
        <f t="shared" si="9"/>
        <v>3.125</v>
      </c>
      <c r="W131" s="919">
        <v>17</v>
      </c>
    </row>
    <row r="132" spans="1:23" ht="14.4" customHeight="1" x14ac:dyDescent="0.3">
      <c r="A132" s="878" t="s">
        <v>4480</v>
      </c>
      <c r="B132" s="875">
        <v>2</v>
      </c>
      <c r="C132" s="876">
        <v>2.42</v>
      </c>
      <c r="D132" s="832">
        <v>23.5</v>
      </c>
      <c r="E132" s="874"/>
      <c r="F132" s="868"/>
      <c r="G132" s="829"/>
      <c r="H132" s="867"/>
      <c r="I132" s="868"/>
      <c r="J132" s="829"/>
      <c r="K132" s="869">
        <v>1.06</v>
      </c>
      <c r="L132" s="867">
        <v>4</v>
      </c>
      <c r="M132" s="867">
        <v>33</v>
      </c>
      <c r="N132" s="870">
        <v>11</v>
      </c>
      <c r="O132" s="867" t="s">
        <v>4244</v>
      </c>
      <c r="P132" s="871" t="s">
        <v>4479</v>
      </c>
      <c r="Q132" s="872">
        <f t="shared" si="5"/>
        <v>-2</v>
      </c>
      <c r="R132" s="872">
        <f t="shared" si="5"/>
        <v>-2.42</v>
      </c>
      <c r="S132" s="863" t="str">
        <f t="shared" si="6"/>
        <v/>
      </c>
      <c r="T132" s="863" t="str">
        <f t="shared" si="7"/>
        <v/>
      </c>
      <c r="U132" s="863" t="str">
        <f t="shared" si="8"/>
        <v/>
      </c>
      <c r="V132" s="873" t="str">
        <f t="shared" si="9"/>
        <v/>
      </c>
      <c r="W132" s="830"/>
    </row>
    <row r="133" spans="1:23" ht="14.4" customHeight="1" x14ac:dyDescent="0.3">
      <c r="A133" s="904" t="s">
        <v>4481</v>
      </c>
      <c r="B133" s="905">
        <v>1</v>
      </c>
      <c r="C133" s="906">
        <v>1.75</v>
      </c>
      <c r="D133" s="907">
        <v>36</v>
      </c>
      <c r="E133" s="921">
        <v>1</v>
      </c>
      <c r="F133" s="912">
        <v>0.86</v>
      </c>
      <c r="G133" s="913">
        <v>21</v>
      </c>
      <c r="H133" s="908">
        <v>1</v>
      </c>
      <c r="I133" s="909">
        <v>0.88</v>
      </c>
      <c r="J133" s="922">
        <v>21</v>
      </c>
      <c r="K133" s="914">
        <v>0.47</v>
      </c>
      <c r="L133" s="911">
        <v>2</v>
      </c>
      <c r="M133" s="911">
        <v>15</v>
      </c>
      <c r="N133" s="915">
        <v>5</v>
      </c>
      <c r="O133" s="911" t="s">
        <v>4244</v>
      </c>
      <c r="P133" s="916" t="s">
        <v>4482</v>
      </c>
      <c r="Q133" s="917">
        <f t="shared" si="5"/>
        <v>0</v>
      </c>
      <c r="R133" s="917">
        <f t="shared" si="5"/>
        <v>-0.87</v>
      </c>
      <c r="S133" s="905">
        <f t="shared" si="6"/>
        <v>5</v>
      </c>
      <c r="T133" s="905">
        <f t="shared" si="7"/>
        <v>21</v>
      </c>
      <c r="U133" s="905">
        <f t="shared" si="8"/>
        <v>16</v>
      </c>
      <c r="V133" s="918">
        <f t="shared" si="9"/>
        <v>4.2</v>
      </c>
      <c r="W133" s="919">
        <v>16</v>
      </c>
    </row>
    <row r="134" spans="1:23" ht="14.4" customHeight="1" x14ac:dyDescent="0.3">
      <c r="A134" s="878" t="s">
        <v>4483</v>
      </c>
      <c r="B134" s="863">
        <v>1</v>
      </c>
      <c r="C134" s="864">
        <v>0.66</v>
      </c>
      <c r="D134" s="833">
        <v>21</v>
      </c>
      <c r="E134" s="874">
        <v>5</v>
      </c>
      <c r="F134" s="868">
        <v>8.68</v>
      </c>
      <c r="G134" s="829">
        <v>40.4</v>
      </c>
      <c r="H134" s="865">
        <v>2</v>
      </c>
      <c r="I134" s="866">
        <v>1.93</v>
      </c>
      <c r="J134" s="831">
        <v>23.5</v>
      </c>
      <c r="K134" s="869">
        <v>0.66</v>
      </c>
      <c r="L134" s="867">
        <v>3</v>
      </c>
      <c r="M134" s="867">
        <v>24</v>
      </c>
      <c r="N134" s="870">
        <v>8</v>
      </c>
      <c r="O134" s="867" t="s">
        <v>4244</v>
      </c>
      <c r="P134" s="871" t="s">
        <v>4484</v>
      </c>
      <c r="Q134" s="872">
        <f t="shared" ref="Q134:R197" si="10">H134-B134</f>
        <v>1</v>
      </c>
      <c r="R134" s="872">
        <f t="shared" si="10"/>
        <v>1.27</v>
      </c>
      <c r="S134" s="863">
        <f t="shared" ref="S134:S197" si="11">IF(H134=0,"",H134*N134)</f>
        <v>16</v>
      </c>
      <c r="T134" s="863">
        <f t="shared" ref="T134:T197" si="12">IF(H134=0,"",H134*J134)</f>
        <v>47</v>
      </c>
      <c r="U134" s="863">
        <f t="shared" ref="U134:U197" si="13">IF(H134=0,"",T134-S134)</f>
        <v>31</v>
      </c>
      <c r="V134" s="873">
        <f t="shared" ref="V134:V197" si="14">IF(H134=0,"",T134/S134)</f>
        <v>2.9375</v>
      </c>
      <c r="W134" s="830">
        <v>31</v>
      </c>
    </row>
    <row r="135" spans="1:23" ht="14.4" customHeight="1" x14ac:dyDescent="0.3">
      <c r="A135" s="878" t="s">
        <v>4485</v>
      </c>
      <c r="B135" s="863">
        <v>2</v>
      </c>
      <c r="C135" s="864">
        <v>4.57</v>
      </c>
      <c r="D135" s="833">
        <v>46</v>
      </c>
      <c r="E135" s="874">
        <v>1</v>
      </c>
      <c r="F135" s="868">
        <v>1.98</v>
      </c>
      <c r="G135" s="829">
        <v>46</v>
      </c>
      <c r="H135" s="865">
        <v>4</v>
      </c>
      <c r="I135" s="866">
        <v>8.06</v>
      </c>
      <c r="J135" s="831">
        <v>41.5</v>
      </c>
      <c r="K135" s="869">
        <v>1.07</v>
      </c>
      <c r="L135" s="867">
        <v>3</v>
      </c>
      <c r="M135" s="867">
        <v>30</v>
      </c>
      <c r="N135" s="870">
        <v>10</v>
      </c>
      <c r="O135" s="867" t="s">
        <v>4244</v>
      </c>
      <c r="P135" s="871" t="s">
        <v>4486</v>
      </c>
      <c r="Q135" s="872">
        <f t="shared" si="10"/>
        <v>2</v>
      </c>
      <c r="R135" s="872">
        <f t="shared" si="10"/>
        <v>3.49</v>
      </c>
      <c r="S135" s="863">
        <f t="shared" si="11"/>
        <v>40</v>
      </c>
      <c r="T135" s="863">
        <f t="shared" si="12"/>
        <v>166</v>
      </c>
      <c r="U135" s="863">
        <f t="shared" si="13"/>
        <v>126</v>
      </c>
      <c r="V135" s="873">
        <f t="shared" si="14"/>
        <v>4.1500000000000004</v>
      </c>
      <c r="W135" s="830">
        <v>126</v>
      </c>
    </row>
    <row r="136" spans="1:23" ht="14.4" customHeight="1" x14ac:dyDescent="0.3">
      <c r="A136" s="904" t="s">
        <v>4487</v>
      </c>
      <c r="B136" s="905">
        <v>1</v>
      </c>
      <c r="C136" s="906">
        <v>4.99</v>
      </c>
      <c r="D136" s="907">
        <v>26</v>
      </c>
      <c r="E136" s="908">
        <v>1</v>
      </c>
      <c r="F136" s="909">
        <v>6.53</v>
      </c>
      <c r="G136" s="910">
        <v>35</v>
      </c>
      <c r="H136" s="911">
        <v>1</v>
      </c>
      <c r="I136" s="912">
        <v>4.78</v>
      </c>
      <c r="J136" s="922">
        <v>29</v>
      </c>
      <c r="K136" s="914">
        <v>4.99</v>
      </c>
      <c r="L136" s="911">
        <v>3</v>
      </c>
      <c r="M136" s="911">
        <v>27</v>
      </c>
      <c r="N136" s="915">
        <v>9</v>
      </c>
      <c r="O136" s="911" t="s">
        <v>4244</v>
      </c>
      <c r="P136" s="916" t="s">
        <v>4488</v>
      </c>
      <c r="Q136" s="917">
        <f t="shared" si="10"/>
        <v>0</v>
      </c>
      <c r="R136" s="917">
        <f t="shared" si="10"/>
        <v>-0.20999999999999996</v>
      </c>
      <c r="S136" s="905">
        <f t="shared" si="11"/>
        <v>9</v>
      </c>
      <c r="T136" s="905">
        <f t="shared" si="12"/>
        <v>29</v>
      </c>
      <c r="U136" s="905">
        <f t="shared" si="13"/>
        <v>20</v>
      </c>
      <c r="V136" s="918">
        <f t="shared" si="14"/>
        <v>3.2222222222222223</v>
      </c>
      <c r="W136" s="919">
        <v>20</v>
      </c>
    </row>
    <row r="137" spans="1:23" ht="14.4" customHeight="1" x14ac:dyDescent="0.3">
      <c r="A137" s="878" t="s">
        <v>4489</v>
      </c>
      <c r="B137" s="863">
        <v>2</v>
      </c>
      <c r="C137" s="864">
        <v>20.63</v>
      </c>
      <c r="D137" s="833">
        <v>50.5</v>
      </c>
      <c r="E137" s="865">
        <v>1</v>
      </c>
      <c r="F137" s="866">
        <v>7.65</v>
      </c>
      <c r="G137" s="828">
        <v>38</v>
      </c>
      <c r="H137" s="867">
        <v>1</v>
      </c>
      <c r="I137" s="868">
        <v>13.72</v>
      </c>
      <c r="J137" s="831">
        <v>65</v>
      </c>
      <c r="K137" s="869">
        <v>5.18</v>
      </c>
      <c r="L137" s="867">
        <v>3</v>
      </c>
      <c r="M137" s="867">
        <v>27</v>
      </c>
      <c r="N137" s="870">
        <v>9</v>
      </c>
      <c r="O137" s="867" t="s">
        <v>4244</v>
      </c>
      <c r="P137" s="871" t="s">
        <v>4490</v>
      </c>
      <c r="Q137" s="872">
        <f t="shared" si="10"/>
        <v>-1</v>
      </c>
      <c r="R137" s="872">
        <f t="shared" si="10"/>
        <v>-6.9099999999999984</v>
      </c>
      <c r="S137" s="863">
        <f t="shared" si="11"/>
        <v>9</v>
      </c>
      <c r="T137" s="863">
        <f t="shared" si="12"/>
        <v>65</v>
      </c>
      <c r="U137" s="863">
        <f t="shared" si="13"/>
        <v>56</v>
      </c>
      <c r="V137" s="873">
        <f t="shared" si="14"/>
        <v>7.2222222222222223</v>
      </c>
      <c r="W137" s="830">
        <v>56</v>
      </c>
    </row>
    <row r="138" spans="1:23" ht="14.4" customHeight="1" x14ac:dyDescent="0.3">
      <c r="A138" s="878" t="s">
        <v>4491</v>
      </c>
      <c r="B138" s="863"/>
      <c r="C138" s="864"/>
      <c r="D138" s="833"/>
      <c r="E138" s="865">
        <v>1</v>
      </c>
      <c r="F138" s="866">
        <v>7.41</v>
      </c>
      <c r="G138" s="828">
        <v>33</v>
      </c>
      <c r="H138" s="867"/>
      <c r="I138" s="868"/>
      <c r="J138" s="829"/>
      <c r="K138" s="869">
        <v>7.41</v>
      </c>
      <c r="L138" s="867">
        <v>5</v>
      </c>
      <c r="M138" s="867">
        <v>45</v>
      </c>
      <c r="N138" s="870">
        <v>15</v>
      </c>
      <c r="O138" s="867" t="s">
        <v>4244</v>
      </c>
      <c r="P138" s="871" t="s">
        <v>4492</v>
      </c>
      <c r="Q138" s="872">
        <f t="shared" si="10"/>
        <v>0</v>
      </c>
      <c r="R138" s="872">
        <f t="shared" si="10"/>
        <v>0</v>
      </c>
      <c r="S138" s="863" t="str">
        <f t="shared" si="11"/>
        <v/>
      </c>
      <c r="T138" s="863" t="str">
        <f t="shared" si="12"/>
        <v/>
      </c>
      <c r="U138" s="863" t="str">
        <f t="shared" si="13"/>
        <v/>
      </c>
      <c r="V138" s="873" t="str">
        <f t="shared" si="14"/>
        <v/>
      </c>
      <c r="W138" s="830"/>
    </row>
    <row r="139" spans="1:23" ht="14.4" customHeight="1" x14ac:dyDescent="0.3">
      <c r="A139" s="904" t="s">
        <v>4493</v>
      </c>
      <c r="B139" s="905">
        <v>5</v>
      </c>
      <c r="C139" s="906">
        <v>15.11</v>
      </c>
      <c r="D139" s="907">
        <v>27.2</v>
      </c>
      <c r="E139" s="908">
        <v>7</v>
      </c>
      <c r="F139" s="909">
        <v>21.94</v>
      </c>
      <c r="G139" s="910">
        <v>31.4</v>
      </c>
      <c r="H139" s="911">
        <v>2</v>
      </c>
      <c r="I139" s="912">
        <v>6.04</v>
      </c>
      <c r="J139" s="922">
        <v>23.5</v>
      </c>
      <c r="K139" s="914">
        <v>3.02</v>
      </c>
      <c r="L139" s="911">
        <v>4</v>
      </c>
      <c r="M139" s="911">
        <v>33</v>
      </c>
      <c r="N139" s="915">
        <v>11</v>
      </c>
      <c r="O139" s="911" t="s">
        <v>4074</v>
      </c>
      <c r="P139" s="916" t="s">
        <v>4494</v>
      </c>
      <c r="Q139" s="917">
        <f t="shared" si="10"/>
        <v>-3</v>
      </c>
      <c r="R139" s="917">
        <f t="shared" si="10"/>
        <v>-9.07</v>
      </c>
      <c r="S139" s="905">
        <f t="shared" si="11"/>
        <v>22</v>
      </c>
      <c r="T139" s="905">
        <f t="shared" si="12"/>
        <v>47</v>
      </c>
      <c r="U139" s="905">
        <f t="shared" si="13"/>
        <v>25</v>
      </c>
      <c r="V139" s="918">
        <f t="shared" si="14"/>
        <v>2.1363636363636362</v>
      </c>
      <c r="W139" s="919">
        <v>25</v>
      </c>
    </row>
    <row r="140" spans="1:23" ht="14.4" customHeight="1" x14ac:dyDescent="0.3">
      <c r="A140" s="878" t="s">
        <v>4495</v>
      </c>
      <c r="B140" s="863">
        <v>4</v>
      </c>
      <c r="C140" s="864">
        <v>12.44</v>
      </c>
      <c r="D140" s="833">
        <v>27</v>
      </c>
      <c r="E140" s="865">
        <v>7</v>
      </c>
      <c r="F140" s="866">
        <v>23.98</v>
      </c>
      <c r="G140" s="828">
        <v>38.6</v>
      </c>
      <c r="H140" s="867">
        <v>5</v>
      </c>
      <c r="I140" s="868">
        <v>15.55</v>
      </c>
      <c r="J140" s="831">
        <v>24.8</v>
      </c>
      <c r="K140" s="869">
        <v>3.11</v>
      </c>
      <c r="L140" s="867">
        <v>4</v>
      </c>
      <c r="M140" s="867">
        <v>39</v>
      </c>
      <c r="N140" s="870">
        <v>13</v>
      </c>
      <c r="O140" s="867" t="s">
        <v>4074</v>
      </c>
      <c r="P140" s="871" t="s">
        <v>4494</v>
      </c>
      <c r="Q140" s="872">
        <f t="shared" si="10"/>
        <v>1</v>
      </c>
      <c r="R140" s="872">
        <f t="shared" si="10"/>
        <v>3.1100000000000012</v>
      </c>
      <c r="S140" s="863">
        <f t="shared" si="11"/>
        <v>65</v>
      </c>
      <c r="T140" s="863">
        <f t="shared" si="12"/>
        <v>124</v>
      </c>
      <c r="U140" s="863">
        <f t="shared" si="13"/>
        <v>59</v>
      </c>
      <c r="V140" s="873">
        <f t="shared" si="14"/>
        <v>1.9076923076923078</v>
      </c>
      <c r="W140" s="830">
        <v>59</v>
      </c>
    </row>
    <row r="141" spans="1:23" ht="14.4" customHeight="1" x14ac:dyDescent="0.3">
      <c r="A141" s="878" t="s">
        <v>4496</v>
      </c>
      <c r="B141" s="863">
        <v>4</v>
      </c>
      <c r="C141" s="864">
        <v>14.85</v>
      </c>
      <c r="D141" s="833">
        <v>27.3</v>
      </c>
      <c r="E141" s="865">
        <v>1</v>
      </c>
      <c r="F141" s="866">
        <v>3.71</v>
      </c>
      <c r="G141" s="828">
        <v>29</v>
      </c>
      <c r="H141" s="867"/>
      <c r="I141" s="868"/>
      <c r="J141" s="829"/>
      <c r="K141" s="869">
        <v>3.71</v>
      </c>
      <c r="L141" s="867">
        <v>5</v>
      </c>
      <c r="M141" s="867">
        <v>45</v>
      </c>
      <c r="N141" s="870">
        <v>15</v>
      </c>
      <c r="O141" s="867" t="s">
        <v>4074</v>
      </c>
      <c r="P141" s="871" t="s">
        <v>4494</v>
      </c>
      <c r="Q141" s="872">
        <f t="shared" si="10"/>
        <v>-4</v>
      </c>
      <c r="R141" s="872">
        <f t="shared" si="10"/>
        <v>-14.85</v>
      </c>
      <c r="S141" s="863" t="str">
        <f t="shared" si="11"/>
        <v/>
      </c>
      <c r="T141" s="863" t="str">
        <f t="shared" si="12"/>
        <v/>
      </c>
      <c r="U141" s="863" t="str">
        <f t="shared" si="13"/>
        <v/>
      </c>
      <c r="V141" s="873" t="str">
        <f t="shared" si="14"/>
        <v/>
      </c>
      <c r="W141" s="830"/>
    </row>
    <row r="142" spans="1:23" ht="14.4" customHeight="1" x14ac:dyDescent="0.3">
      <c r="A142" s="904" t="s">
        <v>4497</v>
      </c>
      <c r="B142" s="905">
        <v>8</v>
      </c>
      <c r="C142" s="906">
        <v>19.239999999999998</v>
      </c>
      <c r="D142" s="907">
        <v>27.1</v>
      </c>
      <c r="E142" s="921">
        <v>10</v>
      </c>
      <c r="F142" s="912">
        <v>29.8</v>
      </c>
      <c r="G142" s="913">
        <v>33.9</v>
      </c>
      <c r="H142" s="908">
        <v>11</v>
      </c>
      <c r="I142" s="909">
        <v>26.16</v>
      </c>
      <c r="J142" s="922">
        <v>23.5</v>
      </c>
      <c r="K142" s="914">
        <v>2.38</v>
      </c>
      <c r="L142" s="911">
        <v>4</v>
      </c>
      <c r="M142" s="911">
        <v>33</v>
      </c>
      <c r="N142" s="915">
        <v>11</v>
      </c>
      <c r="O142" s="911" t="s">
        <v>4244</v>
      </c>
      <c r="P142" s="916" t="s">
        <v>4498</v>
      </c>
      <c r="Q142" s="917">
        <f t="shared" si="10"/>
        <v>3</v>
      </c>
      <c r="R142" s="917">
        <f t="shared" si="10"/>
        <v>6.9200000000000017</v>
      </c>
      <c r="S142" s="905">
        <f t="shared" si="11"/>
        <v>121</v>
      </c>
      <c r="T142" s="905">
        <f t="shared" si="12"/>
        <v>258.5</v>
      </c>
      <c r="U142" s="905">
        <f t="shared" si="13"/>
        <v>137.5</v>
      </c>
      <c r="V142" s="918">
        <f t="shared" si="14"/>
        <v>2.1363636363636362</v>
      </c>
      <c r="W142" s="919">
        <v>137</v>
      </c>
    </row>
    <row r="143" spans="1:23" ht="14.4" customHeight="1" x14ac:dyDescent="0.3">
      <c r="A143" s="878" t="s">
        <v>4499</v>
      </c>
      <c r="B143" s="863">
        <v>9</v>
      </c>
      <c r="C143" s="864">
        <v>24.85</v>
      </c>
      <c r="D143" s="833">
        <v>26.2</v>
      </c>
      <c r="E143" s="874">
        <v>12</v>
      </c>
      <c r="F143" s="868">
        <v>33.65</v>
      </c>
      <c r="G143" s="829">
        <v>29</v>
      </c>
      <c r="H143" s="865">
        <v>14</v>
      </c>
      <c r="I143" s="866">
        <v>39.85</v>
      </c>
      <c r="J143" s="831">
        <v>25.2</v>
      </c>
      <c r="K143" s="869">
        <v>2.76</v>
      </c>
      <c r="L143" s="867">
        <v>4</v>
      </c>
      <c r="M143" s="867">
        <v>39</v>
      </c>
      <c r="N143" s="870">
        <v>13</v>
      </c>
      <c r="O143" s="867" t="s">
        <v>4244</v>
      </c>
      <c r="P143" s="871" t="s">
        <v>4498</v>
      </c>
      <c r="Q143" s="872">
        <f t="shared" si="10"/>
        <v>5</v>
      </c>
      <c r="R143" s="872">
        <f t="shared" si="10"/>
        <v>15</v>
      </c>
      <c r="S143" s="863">
        <f t="shared" si="11"/>
        <v>182</v>
      </c>
      <c r="T143" s="863">
        <f t="shared" si="12"/>
        <v>352.8</v>
      </c>
      <c r="U143" s="863">
        <f t="shared" si="13"/>
        <v>170.8</v>
      </c>
      <c r="V143" s="873">
        <f t="shared" si="14"/>
        <v>1.9384615384615385</v>
      </c>
      <c r="W143" s="830">
        <v>171</v>
      </c>
    </row>
    <row r="144" spans="1:23" ht="14.4" customHeight="1" x14ac:dyDescent="0.3">
      <c r="A144" s="878" t="s">
        <v>4500</v>
      </c>
      <c r="B144" s="863">
        <v>3</v>
      </c>
      <c r="C144" s="864">
        <v>11.11</v>
      </c>
      <c r="D144" s="833">
        <v>28.7</v>
      </c>
      <c r="E144" s="874">
        <v>4</v>
      </c>
      <c r="F144" s="868">
        <v>14.82</v>
      </c>
      <c r="G144" s="829">
        <v>30.8</v>
      </c>
      <c r="H144" s="865">
        <v>2</v>
      </c>
      <c r="I144" s="866">
        <v>7.41</v>
      </c>
      <c r="J144" s="831">
        <v>41</v>
      </c>
      <c r="K144" s="869">
        <v>3.7</v>
      </c>
      <c r="L144" s="867">
        <v>6</v>
      </c>
      <c r="M144" s="867">
        <v>51</v>
      </c>
      <c r="N144" s="870">
        <v>17</v>
      </c>
      <c r="O144" s="867" t="s">
        <v>4244</v>
      </c>
      <c r="P144" s="871" t="s">
        <v>4498</v>
      </c>
      <c r="Q144" s="872">
        <f t="shared" si="10"/>
        <v>-1</v>
      </c>
      <c r="R144" s="872">
        <f t="shared" si="10"/>
        <v>-3.6999999999999993</v>
      </c>
      <c r="S144" s="863">
        <f t="shared" si="11"/>
        <v>34</v>
      </c>
      <c r="T144" s="863">
        <f t="shared" si="12"/>
        <v>82</v>
      </c>
      <c r="U144" s="863">
        <f t="shared" si="13"/>
        <v>48</v>
      </c>
      <c r="V144" s="873">
        <f t="shared" si="14"/>
        <v>2.4117647058823528</v>
      </c>
      <c r="W144" s="830">
        <v>48</v>
      </c>
    </row>
    <row r="145" spans="1:23" ht="14.4" customHeight="1" x14ac:dyDescent="0.3">
      <c r="A145" s="904" t="s">
        <v>4501</v>
      </c>
      <c r="B145" s="923"/>
      <c r="C145" s="924"/>
      <c r="D145" s="925"/>
      <c r="E145" s="921">
        <v>1</v>
      </c>
      <c r="F145" s="912">
        <v>1.68</v>
      </c>
      <c r="G145" s="913">
        <v>19</v>
      </c>
      <c r="H145" s="911"/>
      <c r="I145" s="912"/>
      <c r="J145" s="913"/>
      <c r="K145" s="914">
        <v>1.68</v>
      </c>
      <c r="L145" s="911">
        <v>3</v>
      </c>
      <c r="M145" s="911">
        <v>24</v>
      </c>
      <c r="N145" s="915">
        <v>8</v>
      </c>
      <c r="O145" s="911" t="s">
        <v>4244</v>
      </c>
      <c r="P145" s="916" t="s">
        <v>4502</v>
      </c>
      <c r="Q145" s="917">
        <f t="shared" si="10"/>
        <v>0</v>
      </c>
      <c r="R145" s="917">
        <f t="shared" si="10"/>
        <v>0</v>
      </c>
      <c r="S145" s="905" t="str">
        <f t="shared" si="11"/>
        <v/>
      </c>
      <c r="T145" s="905" t="str">
        <f t="shared" si="12"/>
        <v/>
      </c>
      <c r="U145" s="905" t="str">
        <f t="shared" si="13"/>
        <v/>
      </c>
      <c r="V145" s="918" t="str">
        <f t="shared" si="14"/>
        <v/>
      </c>
      <c r="W145" s="919"/>
    </row>
    <row r="146" spans="1:23" ht="14.4" customHeight="1" x14ac:dyDescent="0.3">
      <c r="A146" s="878" t="s">
        <v>4503</v>
      </c>
      <c r="B146" s="875">
        <v>2</v>
      </c>
      <c r="C146" s="876">
        <v>4.18</v>
      </c>
      <c r="D146" s="832">
        <v>22.5</v>
      </c>
      <c r="E146" s="874"/>
      <c r="F146" s="868"/>
      <c r="G146" s="829"/>
      <c r="H146" s="867"/>
      <c r="I146" s="868"/>
      <c r="J146" s="829"/>
      <c r="K146" s="869">
        <v>1.97</v>
      </c>
      <c r="L146" s="867">
        <v>3</v>
      </c>
      <c r="M146" s="867">
        <v>27</v>
      </c>
      <c r="N146" s="870">
        <v>9</v>
      </c>
      <c r="O146" s="867" t="s">
        <v>4244</v>
      </c>
      <c r="P146" s="871" t="s">
        <v>4504</v>
      </c>
      <c r="Q146" s="872">
        <f t="shared" si="10"/>
        <v>-2</v>
      </c>
      <c r="R146" s="872">
        <f t="shared" si="10"/>
        <v>-4.18</v>
      </c>
      <c r="S146" s="863" t="str">
        <f t="shared" si="11"/>
        <v/>
      </c>
      <c r="T146" s="863" t="str">
        <f t="shared" si="12"/>
        <v/>
      </c>
      <c r="U146" s="863" t="str">
        <f t="shared" si="13"/>
        <v/>
      </c>
      <c r="V146" s="873" t="str">
        <f t="shared" si="14"/>
        <v/>
      </c>
      <c r="W146" s="830"/>
    </row>
    <row r="147" spans="1:23" ht="14.4" customHeight="1" x14ac:dyDescent="0.3">
      <c r="A147" s="904" t="s">
        <v>4505</v>
      </c>
      <c r="B147" s="905"/>
      <c r="C147" s="906"/>
      <c r="D147" s="907"/>
      <c r="E147" s="921">
        <v>2</v>
      </c>
      <c r="F147" s="912">
        <v>5.91</v>
      </c>
      <c r="G147" s="913">
        <v>34.5</v>
      </c>
      <c r="H147" s="908">
        <v>1</v>
      </c>
      <c r="I147" s="909">
        <v>2.11</v>
      </c>
      <c r="J147" s="922">
        <v>27</v>
      </c>
      <c r="K147" s="914">
        <v>1.22</v>
      </c>
      <c r="L147" s="911">
        <v>2</v>
      </c>
      <c r="M147" s="911">
        <v>18</v>
      </c>
      <c r="N147" s="915">
        <v>6</v>
      </c>
      <c r="O147" s="911" t="s">
        <v>4244</v>
      </c>
      <c r="P147" s="916" t="s">
        <v>4506</v>
      </c>
      <c r="Q147" s="917">
        <f t="shared" si="10"/>
        <v>1</v>
      </c>
      <c r="R147" s="917">
        <f t="shared" si="10"/>
        <v>2.11</v>
      </c>
      <c r="S147" s="905">
        <f t="shared" si="11"/>
        <v>6</v>
      </c>
      <c r="T147" s="905">
        <f t="shared" si="12"/>
        <v>27</v>
      </c>
      <c r="U147" s="905">
        <f t="shared" si="13"/>
        <v>21</v>
      </c>
      <c r="V147" s="918">
        <f t="shared" si="14"/>
        <v>4.5</v>
      </c>
      <c r="W147" s="919">
        <v>21</v>
      </c>
    </row>
    <row r="148" spans="1:23" ht="14.4" customHeight="1" x14ac:dyDescent="0.3">
      <c r="A148" s="878" t="s">
        <v>4507</v>
      </c>
      <c r="B148" s="863">
        <v>1</v>
      </c>
      <c r="C148" s="864">
        <v>6.49</v>
      </c>
      <c r="D148" s="833">
        <v>66</v>
      </c>
      <c r="E148" s="874"/>
      <c r="F148" s="868"/>
      <c r="G148" s="829"/>
      <c r="H148" s="865"/>
      <c r="I148" s="866"/>
      <c r="J148" s="828"/>
      <c r="K148" s="869">
        <v>1.58</v>
      </c>
      <c r="L148" s="867">
        <v>3</v>
      </c>
      <c r="M148" s="867">
        <v>24</v>
      </c>
      <c r="N148" s="870">
        <v>8</v>
      </c>
      <c r="O148" s="867" t="s">
        <v>4244</v>
      </c>
      <c r="P148" s="871" t="s">
        <v>4506</v>
      </c>
      <c r="Q148" s="872">
        <f t="shared" si="10"/>
        <v>-1</v>
      </c>
      <c r="R148" s="872">
        <f t="shared" si="10"/>
        <v>-6.49</v>
      </c>
      <c r="S148" s="863" t="str">
        <f t="shared" si="11"/>
        <v/>
      </c>
      <c r="T148" s="863" t="str">
        <f t="shared" si="12"/>
        <v/>
      </c>
      <c r="U148" s="863" t="str">
        <f t="shared" si="13"/>
        <v/>
      </c>
      <c r="V148" s="873" t="str">
        <f t="shared" si="14"/>
        <v/>
      </c>
      <c r="W148" s="830"/>
    </row>
    <row r="149" spans="1:23" ht="14.4" customHeight="1" x14ac:dyDescent="0.3">
      <c r="A149" s="878" t="s">
        <v>4508</v>
      </c>
      <c r="B149" s="863"/>
      <c r="C149" s="864"/>
      <c r="D149" s="833"/>
      <c r="E149" s="874"/>
      <c r="F149" s="868"/>
      <c r="G149" s="829"/>
      <c r="H149" s="865">
        <v>1</v>
      </c>
      <c r="I149" s="866">
        <v>2.37</v>
      </c>
      <c r="J149" s="831">
        <v>29</v>
      </c>
      <c r="K149" s="869">
        <v>2.37</v>
      </c>
      <c r="L149" s="867">
        <v>4</v>
      </c>
      <c r="M149" s="867">
        <v>39</v>
      </c>
      <c r="N149" s="870">
        <v>13</v>
      </c>
      <c r="O149" s="867" t="s">
        <v>4244</v>
      </c>
      <c r="P149" s="871" t="s">
        <v>4506</v>
      </c>
      <c r="Q149" s="872">
        <f t="shared" si="10"/>
        <v>1</v>
      </c>
      <c r="R149" s="872">
        <f t="shared" si="10"/>
        <v>2.37</v>
      </c>
      <c r="S149" s="863">
        <f t="shared" si="11"/>
        <v>13</v>
      </c>
      <c r="T149" s="863">
        <f t="shared" si="12"/>
        <v>29</v>
      </c>
      <c r="U149" s="863">
        <f t="shared" si="13"/>
        <v>16</v>
      </c>
      <c r="V149" s="873">
        <f t="shared" si="14"/>
        <v>2.2307692307692308</v>
      </c>
      <c r="W149" s="830">
        <v>16</v>
      </c>
    </row>
    <row r="150" spans="1:23" ht="14.4" customHeight="1" x14ac:dyDescent="0.3">
      <c r="A150" s="904" t="s">
        <v>4509</v>
      </c>
      <c r="B150" s="923">
        <v>1</v>
      </c>
      <c r="C150" s="924">
        <v>4.5999999999999996</v>
      </c>
      <c r="D150" s="925">
        <v>33</v>
      </c>
      <c r="E150" s="921"/>
      <c r="F150" s="912"/>
      <c r="G150" s="913"/>
      <c r="H150" s="911"/>
      <c r="I150" s="912"/>
      <c r="J150" s="913"/>
      <c r="K150" s="914">
        <v>0.74</v>
      </c>
      <c r="L150" s="911">
        <v>1</v>
      </c>
      <c r="M150" s="911">
        <v>12</v>
      </c>
      <c r="N150" s="915">
        <v>4</v>
      </c>
      <c r="O150" s="911" t="s">
        <v>4244</v>
      </c>
      <c r="P150" s="916" t="s">
        <v>4510</v>
      </c>
      <c r="Q150" s="917">
        <f t="shared" si="10"/>
        <v>-1</v>
      </c>
      <c r="R150" s="917">
        <f t="shared" si="10"/>
        <v>-4.5999999999999996</v>
      </c>
      <c r="S150" s="905" t="str">
        <f t="shared" si="11"/>
        <v/>
      </c>
      <c r="T150" s="905" t="str">
        <f t="shared" si="12"/>
        <v/>
      </c>
      <c r="U150" s="905" t="str">
        <f t="shared" si="13"/>
        <v/>
      </c>
      <c r="V150" s="918" t="str">
        <f t="shared" si="14"/>
        <v/>
      </c>
      <c r="W150" s="919"/>
    </row>
    <row r="151" spans="1:23" ht="14.4" customHeight="1" x14ac:dyDescent="0.3">
      <c r="A151" s="904" t="s">
        <v>4511</v>
      </c>
      <c r="B151" s="923">
        <v>2</v>
      </c>
      <c r="C151" s="924">
        <v>4.8499999999999996</v>
      </c>
      <c r="D151" s="925">
        <v>32</v>
      </c>
      <c r="E151" s="921"/>
      <c r="F151" s="912"/>
      <c r="G151" s="913"/>
      <c r="H151" s="911">
        <v>1</v>
      </c>
      <c r="I151" s="912">
        <v>1.75</v>
      </c>
      <c r="J151" s="922">
        <v>18</v>
      </c>
      <c r="K151" s="914">
        <v>1.37</v>
      </c>
      <c r="L151" s="911">
        <v>2</v>
      </c>
      <c r="M151" s="911">
        <v>21</v>
      </c>
      <c r="N151" s="915">
        <v>7</v>
      </c>
      <c r="O151" s="911" t="s">
        <v>4244</v>
      </c>
      <c r="P151" s="916" t="s">
        <v>4512</v>
      </c>
      <c r="Q151" s="917">
        <f t="shared" si="10"/>
        <v>-1</v>
      </c>
      <c r="R151" s="917">
        <f t="shared" si="10"/>
        <v>-3.0999999999999996</v>
      </c>
      <c r="S151" s="905">
        <f t="shared" si="11"/>
        <v>7</v>
      </c>
      <c r="T151" s="905">
        <f t="shared" si="12"/>
        <v>18</v>
      </c>
      <c r="U151" s="905">
        <f t="shared" si="13"/>
        <v>11</v>
      </c>
      <c r="V151" s="918">
        <f t="shared" si="14"/>
        <v>2.5714285714285716</v>
      </c>
      <c r="W151" s="919">
        <v>11</v>
      </c>
    </row>
    <row r="152" spans="1:23" ht="14.4" customHeight="1" x14ac:dyDescent="0.3">
      <c r="A152" s="904" t="s">
        <v>4513</v>
      </c>
      <c r="B152" s="905">
        <v>2</v>
      </c>
      <c r="C152" s="906">
        <v>1.69</v>
      </c>
      <c r="D152" s="907">
        <v>28.5</v>
      </c>
      <c r="E152" s="921">
        <v>2</v>
      </c>
      <c r="F152" s="912">
        <v>1.4</v>
      </c>
      <c r="G152" s="913">
        <v>26</v>
      </c>
      <c r="H152" s="908">
        <v>1</v>
      </c>
      <c r="I152" s="909">
        <v>1.2</v>
      </c>
      <c r="J152" s="922">
        <v>38</v>
      </c>
      <c r="K152" s="914">
        <v>0.49</v>
      </c>
      <c r="L152" s="911">
        <v>2</v>
      </c>
      <c r="M152" s="911">
        <v>21</v>
      </c>
      <c r="N152" s="915">
        <v>7</v>
      </c>
      <c r="O152" s="911" t="s">
        <v>4244</v>
      </c>
      <c r="P152" s="916" t="s">
        <v>4514</v>
      </c>
      <c r="Q152" s="917">
        <f t="shared" si="10"/>
        <v>-1</v>
      </c>
      <c r="R152" s="917">
        <f t="shared" si="10"/>
        <v>-0.49</v>
      </c>
      <c r="S152" s="905">
        <f t="shared" si="11"/>
        <v>7</v>
      </c>
      <c r="T152" s="905">
        <f t="shared" si="12"/>
        <v>38</v>
      </c>
      <c r="U152" s="905">
        <f t="shared" si="13"/>
        <v>31</v>
      </c>
      <c r="V152" s="918">
        <f t="shared" si="14"/>
        <v>5.4285714285714288</v>
      </c>
      <c r="W152" s="919">
        <v>31</v>
      </c>
    </row>
    <row r="153" spans="1:23" ht="14.4" customHeight="1" x14ac:dyDescent="0.3">
      <c r="A153" s="878" t="s">
        <v>4515</v>
      </c>
      <c r="B153" s="863">
        <v>2</v>
      </c>
      <c r="C153" s="864">
        <v>2.62</v>
      </c>
      <c r="D153" s="833">
        <v>40</v>
      </c>
      <c r="E153" s="874">
        <v>2</v>
      </c>
      <c r="F153" s="868">
        <v>1.74</v>
      </c>
      <c r="G153" s="829">
        <v>30</v>
      </c>
      <c r="H153" s="865">
        <v>6</v>
      </c>
      <c r="I153" s="866">
        <v>4.96</v>
      </c>
      <c r="J153" s="831">
        <v>28.7</v>
      </c>
      <c r="K153" s="869">
        <v>0.61</v>
      </c>
      <c r="L153" s="867">
        <v>3</v>
      </c>
      <c r="M153" s="867">
        <v>24</v>
      </c>
      <c r="N153" s="870">
        <v>8</v>
      </c>
      <c r="O153" s="867" t="s">
        <v>4244</v>
      </c>
      <c r="P153" s="871" t="s">
        <v>4516</v>
      </c>
      <c r="Q153" s="872">
        <f t="shared" si="10"/>
        <v>4</v>
      </c>
      <c r="R153" s="872">
        <f t="shared" si="10"/>
        <v>2.34</v>
      </c>
      <c r="S153" s="863">
        <f t="shared" si="11"/>
        <v>48</v>
      </c>
      <c r="T153" s="863">
        <f t="shared" si="12"/>
        <v>172.2</v>
      </c>
      <c r="U153" s="863">
        <f t="shared" si="13"/>
        <v>124.19999999999999</v>
      </c>
      <c r="V153" s="873">
        <f t="shared" si="14"/>
        <v>3.5874999999999999</v>
      </c>
      <c r="W153" s="830">
        <v>124</v>
      </c>
    </row>
    <row r="154" spans="1:23" ht="14.4" customHeight="1" x14ac:dyDescent="0.3">
      <c r="A154" s="878" t="s">
        <v>4517</v>
      </c>
      <c r="B154" s="863"/>
      <c r="C154" s="864"/>
      <c r="D154" s="833"/>
      <c r="E154" s="874">
        <v>1</v>
      </c>
      <c r="F154" s="868">
        <v>1.8</v>
      </c>
      <c r="G154" s="829">
        <v>43</v>
      </c>
      <c r="H154" s="865">
        <v>1</v>
      </c>
      <c r="I154" s="866">
        <v>1.19</v>
      </c>
      <c r="J154" s="831">
        <v>30</v>
      </c>
      <c r="K154" s="869">
        <v>1.19</v>
      </c>
      <c r="L154" s="867">
        <v>4</v>
      </c>
      <c r="M154" s="867">
        <v>33</v>
      </c>
      <c r="N154" s="870">
        <v>11</v>
      </c>
      <c r="O154" s="867" t="s">
        <v>4244</v>
      </c>
      <c r="P154" s="871" t="s">
        <v>4518</v>
      </c>
      <c r="Q154" s="872">
        <f t="shared" si="10"/>
        <v>1</v>
      </c>
      <c r="R154" s="872">
        <f t="shared" si="10"/>
        <v>1.19</v>
      </c>
      <c r="S154" s="863">
        <f t="shared" si="11"/>
        <v>11</v>
      </c>
      <c r="T154" s="863">
        <f t="shared" si="12"/>
        <v>30</v>
      </c>
      <c r="U154" s="863">
        <f t="shared" si="13"/>
        <v>19</v>
      </c>
      <c r="V154" s="873">
        <f t="shared" si="14"/>
        <v>2.7272727272727271</v>
      </c>
      <c r="W154" s="830">
        <v>19</v>
      </c>
    </row>
    <row r="155" spans="1:23" ht="14.4" customHeight="1" x14ac:dyDescent="0.3">
      <c r="A155" s="904" t="s">
        <v>4519</v>
      </c>
      <c r="B155" s="905">
        <v>1</v>
      </c>
      <c r="C155" s="906">
        <v>0.47</v>
      </c>
      <c r="D155" s="907">
        <v>21</v>
      </c>
      <c r="E155" s="921">
        <v>1</v>
      </c>
      <c r="F155" s="912">
        <v>0.47</v>
      </c>
      <c r="G155" s="913">
        <v>17</v>
      </c>
      <c r="H155" s="908">
        <v>2</v>
      </c>
      <c r="I155" s="909">
        <v>1.1100000000000001</v>
      </c>
      <c r="J155" s="922">
        <v>20.5</v>
      </c>
      <c r="K155" s="914">
        <v>0.47</v>
      </c>
      <c r="L155" s="911">
        <v>2</v>
      </c>
      <c r="M155" s="911">
        <v>21</v>
      </c>
      <c r="N155" s="915">
        <v>7</v>
      </c>
      <c r="O155" s="911" t="s">
        <v>4244</v>
      </c>
      <c r="P155" s="916" t="s">
        <v>4520</v>
      </c>
      <c r="Q155" s="917">
        <f t="shared" si="10"/>
        <v>1</v>
      </c>
      <c r="R155" s="917">
        <f t="shared" si="10"/>
        <v>0.64000000000000012</v>
      </c>
      <c r="S155" s="905">
        <f t="shared" si="11"/>
        <v>14</v>
      </c>
      <c r="T155" s="905">
        <f t="shared" si="12"/>
        <v>41</v>
      </c>
      <c r="U155" s="905">
        <f t="shared" si="13"/>
        <v>27</v>
      </c>
      <c r="V155" s="918">
        <f t="shared" si="14"/>
        <v>2.9285714285714284</v>
      </c>
      <c r="W155" s="919">
        <v>27</v>
      </c>
    </row>
    <row r="156" spans="1:23" ht="14.4" customHeight="1" x14ac:dyDescent="0.3">
      <c r="A156" s="878" t="s">
        <v>4521</v>
      </c>
      <c r="B156" s="863"/>
      <c r="C156" s="864"/>
      <c r="D156" s="833"/>
      <c r="E156" s="874">
        <v>2</v>
      </c>
      <c r="F156" s="868">
        <v>1.42</v>
      </c>
      <c r="G156" s="829">
        <v>21</v>
      </c>
      <c r="H156" s="865">
        <v>1</v>
      </c>
      <c r="I156" s="866">
        <v>0.86</v>
      </c>
      <c r="J156" s="831">
        <v>28</v>
      </c>
      <c r="K156" s="869">
        <v>0.63</v>
      </c>
      <c r="L156" s="867">
        <v>3</v>
      </c>
      <c r="M156" s="867">
        <v>27</v>
      </c>
      <c r="N156" s="870">
        <v>9</v>
      </c>
      <c r="O156" s="867" t="s">
        <v>4244</v>
      </c>
      <c r="P156" s="871" t="s">
        <v>4522</v>
      </c>
      <c r="Q156" s="872">
        <f t="shared" si="10"/>
        <v>1</v>
      </c>
      <c r="R156" s="872">
        <f t="shared" si="10"/>
        <v>0.86</v>
      </c>
      <c r="S156" s="863">
        <f t="shared" si="11"/>
        <v>9</v>
      </c>
      <c r="T156" s="863">
        <f t="shared" si="12"/>
        <v>28</v>
      </c>
      <c r="U156" s="863">
        <f t="shared" si="13"/>
        <v>19</v>
      </c>
      <c r="V156" s="873">
        <f t="shared" si="14"/>
        <v>3.1111111111111112</v>
      </c>
      <c r="W156" s="830">
        <v>19</v>
      </c>
    </row>
    <row r="157" spans="1:23" ht="14.4" customHeight="1" x14ac:dyDescent="0.3">
      <c r="A157" s="878" t="s">
        <v>4523</v>
      </c>
      <c r="B157" s="863"/>
      <c r="C157" s="864"/>
      <c r="D157" s="833"/>
      <c r="E157" s="874">
        <v>1</v>
      </c>
      <c r="F157" s="868">
        <v>0.97</v>
      </c>
      <c r="G157" s="829">
        <v>33</v>
      </c>
      <c r="H157" s="865">
        <v>1</v>
      </c>
      <c r="I157" s="866">
        <v>1.55</v>
      </c>
      <c r="J157" s="831">
        <v>41</v>
      </c>
      <c r="K157" s="869">
        <v>0.97</v>
      </c>
      <c r="L157" s="867">
        <v>4</v>
      </c>
      <c r="M157" s="867">
        <v>33</v>
      </c>
      <c r="N157" s="870">
        <v>11</v>
      </c>
      <c r="O157" s="867" t="s">
        <v>4244</v>
      </c>
      <c r="P157" s="871" t="s">
        <v>4524</v>
      </c>
      <c r="Q157" s="872">
        <f t="shared" si="10"/>
        <v>1</v>
      </c>
      <c r="R157" s="872">
        <f t="shared" si="10"/>
        <v>1.55</v>
      </c>
      <c r="S157" s="863">
        <f t="shared" si="11"/>
        <v>11</v>
      </c>
      <c r="T157" s="863">
        <f t="shared" si="12"/>
        <v>41</v>
      </c>
      <c r="U157" s="863">
        <f t="shared" si="13"/>
        <v>30</v>
      </c>
      <c r="V157" s="873">
        <f t="shared" si="14"/>
        <v>3.7272727272727271</v>
      </c>
      <c r="W157" s="830">
        <v>30</v>
      </c>
    </row>
    <row r="158" spans="1:23" ht="14.4" customHeight="1" x14ac:dyDescent="0.3">
      <c r="A158" s="904" t="s">
        <v>4525</v>
      </c>
      <c r="B158" s="905">
        <v>2</v>
      </c>
      <c r="C158" s="906">
        <v>2.59</v>
      </c>
      <c r="D158" s="907">
        <v>22.5</v>
      </c>
      <c r="E158" s="908">
        <v>3</v>
      </c>
      <c r="F158" s="909">
        <v>3.7</v>
      </c>
      <c r="G158" s="910">
        <v>23.3</v>
      </c>
      <c r="H158" s="911">
        <v>2</v>
      </c>
      <c r="I158" s="912">
        <v>2.36</v>
      </c>
      <c r="J158" s="922">
        <v>22.5</v>
      </c>
      <c r="K158" s="914">
        <v>0.32</v>
      </c>
      <c r="L158" s="911">
        <v>1</v>
      </c>
      <c r="M158" s="911">
        <v>9</v>
      </c>
      <c r="N158" s="915">
        <v>3</v>
      </c>
      <c r="O158" s="911" t="s">
        <v>4244</v>
      </c>
      <c r="P158" s="916" t="s">
        <v>4526</v>
      </c>
      <c r="Q158" s="917">
        <f t="shared" si="10"/>
        <v>0</v>
      </c>
      <c r="R158" s="917">
        <f t="shared" si="10"/>
        <v>-0.22999999999999998</v>
      </c>
      <c r="S158" s="905">
        <f t="shared" si="11"/>
        <v>6</v>
      </c>
      <c r="T158" s="905">
        <f t="shared" si="12"/>
        <v>45</v>
      </c>
      <c r="U158" s="905">
        <f t="shared" si="13"/>
        <v>39</v>
      </c>
      <c r="V158" s="918">
        <f t="shared" si="14"/>
        <v>7.5</v>
      </c>
      <c r="W158" s="919">
        <v>39</v>
      </c>
    </row>
    <row r="159" spans="1:23" ht="14.4" customHeight="1" x14ac:dyDescent="0.3">
      <c r="A159" s="878" t="s">
        <v>4527</v>
      </c>
      <c r="B159" s="863">
        <v>1</v>
      </c>
      <c r="C159" s="864">
        <v>0.63</v>
      </c>
      <c r="D159" s="833">
        <v>19</v>
      </c>
      <c r="E159" s="865">
        <v>3</v>
      </c>
      <c r="F159" s="866">
        <v>2.38</v>
      </c>
      <c r="G159" s="828">
        <v>22.3</v>
      </c>
      <c r="H159" s="867">
        <v>1</v>
      </c>
      <c r="I159" s="868">
        <v>0.68</v>
      </c>
      <c r="J159" s="831">
        <v>20</v>
      </c>
      <c r="K159" s="869">
        <v>0.42</v>
      </c>
      <c r="L159" s="867">
        <v>2</v>
      </c>
      <c r="M159" s="867">
        <v>15</v>
      </c>
      <c r="N159" s="870">
        <v>5</v>
      </c>
      <c r="O159" s="867" t="s">
        <v>4244</v>
      </c>
      <c r="P159" s="871" t="s">
        <v>4526</v>
      </c>
      <c r="Q159" s="872">
        <f t="shared" si="10"/>
        <v>0</v>
      </c>
      <c r="R159" s="872">
        <f t="shared" si="10"/>
        <v>5.0000000000000044E-2</v>
      </c>
      <c r="S159" s="863">
        <f t="shared" si="11"/>
        <v>5</v>
      </c>
      <c r="T159" s="863">
        <f t="shared" si="12"/>
        <v>20</v>
      </c>
      <c r="U159" s="863">
        <f t="shared" si="13"/>
        <v>15</v>
      </c>
      <c r="V159" s="873">
        <f t="shared" si="14"/>
        <v>4</v>
      </c>
      <c r="W159" s="830">
        <v>15</v>
      </c>
    </row>
    <row r="160" spans="1:23" ht="14.4" customHeight="1" x14ac:dyDescent="0.3">
      <c r="A160" s="878" t="s">
        <v>4528</v>
      </c>
      <c r="B160" s="863">
        <v>1</v>
      </c>
      <c r="C160" s="864">
        <v>0.88</v>
      </c>
      <c r="D160" s="833">
        <v>27</v>
      </c>
      <c r="E160" s="865"/>
      <c r="F160" s="866"/>
      <c r="G160" s="828"/>
      <c r="H160" s="867">
        <v>1</v>
      </c>
      <c r="I160" s="868">
        <v>1.78</v>
      </c>
      <c r="J160" s="831">
        <v>42</v>
      </c>
      <c r="K160" s="869">
        <v>0.72</v>
      </c>
      <c r="L160" s="867">
        <v>3</v>
      </c>
      <c r="M160" s="867">
        <v>24</v>
      </c>
      <c r="N160" s="870">
        <v>8</v>
      </c>
      <c r="O160" s="867" t="s">
        <v>4244</v>
      </c>
      <c r="P160" s="871" t="s">
        <v>4526</v>
      </c>
      <c r="Q160" s="872">
        <f t="shared" si="10"/>
        <v>0</v>
      </c>
      <c r="R160" s="872">
        <f t="shared" si="10"/>
        <v>0.9</v>
      </c>
      <c r="S160" s="863">
        <f t="shared" si="11"/>
        <v>8</v>
      </c>
      <c r="T160" s="863">
        <f t="shared" si="12"/>
        <v>42</v>
      </c>
      <c r="U160" s="863">
        <f t="shared" si="13"/>
        <v>34</v>
      </c>
      <c r="V160" s="873">
        <f t="shared" si="14"/>
        <v>5.25</v>
      </c>
      <c r="W160" s="830">
        <v>34</v>
      </c>
    </row>
    <row r="161" spans="1:23" ht="14.4" customHeight="1" x14ac:dyDescent="0.3">
      <c r="A161" s="904" t="s">
        <v>4529</v>
      </c>
      <c r="B161" s="923">
        <v>2</v>
      </c>
      <c r="C161" s="924">
        <v>1.54</v>
      </c>
      <c r="D161" s="925">
        <v>22.5</v>
      </c>
      <c r="E161" s="921"/>
      <c r="F161" s="912"/>
      <c r="G161" s="913"/>
      <c r="H161" s="911"/>
      <c r="I161" s="912"/>
      <c r="J161" s="913"/>
      <c r="K161" s="914">
        <v>0.56999999999999995</v>
      </c>
      <c r="L161" s="911">
        <v>2</v>
      </c>
      <c r="M161" s="911">
        <v>21</v>
      </c>
      <c r="N161" s="915">
        <v>7</v>
      </c>
      <c r="O161" s="911" t="s">
        <v>4244</v>
      </c>
      <c r="P161" s="916" t="s">
        <v>4530</v>
      </c>
      <c r="Q161" s="917">
        <f t="shared" si="10"/>
        <v>-2</v>
      </c>
      <c r="R161" s="917">
        <f t="shared" si="10"/>
        <v>-1.54</v>
      </c>
      <c r="S161" s="905" t="str">
        <f t="shared" si="11"/>
        <v/>
      </c>
      <c r="T161" s="905" t="str">
        <f t="shared" si="12"/>
        <v/>
      </c>
      <c r="U161" s="905" t="str">
        <f t="shared" si="13"/>
        <v/>
      </c>
      <c r="V161" s="918" t="str">
        <f t="shared" si="14"/>
        <v/>
      </c>
      <c r="W161" s="919"/>
    </row>
    <row r="162" spans="1:23" ht="14.4" customHeight="1" x14ac:dyDescent="0.3">
      <c r="A162" s="904" t="s">
        <v>4531</v>
      </c>
      <c r="B162" s="905"/>
      <c r="C162" s="906"/>
      <c r="D162" s="907"/>
      <c r="E162" s="908">
        <v>1</v>
      </c>
      <c r="F162" s="909">
        <v>0.91</v>
      </c>
      <c r="G162" s="910">
        <v>27</v>
      </c>
      <c r="H162" s="911"/>
      <c r="I162" s="912"/>
      <c r="J162" s="913"/>
      <c r="K162" s="914">
        <v>0.89</v>
      </c>
      <c r="L162" s="911">
        <v>4</v>
      </c>
      <c r="M162" s="911">
        <v>33</v>
      </c>
      <c r="N162" s="915">
        <v>11</v>
      </c>
      <c r="O162" s="911" t="s">
        <v>4244</v>
      </c>
      <c r="P162" s="916" t="s">
        <v>4532</v>
      </c>
      <c r="Q162" s="917">
        <f t="shared" si="10"/>
        <v>0</v>
      </c>
      <c r="R162" s="917">
        <f t="shared" si="10"/>
        <v>0</v>
      </c>
      <c r="S162" s="905" t="str">
        <f t="shared" si="11"/>
        <v/>
      </c>
      <c r="T162" s="905" t="str">
        <f t="shared" si="12"/>
        <v/>
      </c>
      <c r="U162" s="905" t="str">
        <f t="shared" si="13"/>
        <v/>
      </c>
      <c r="V162" s="918" t="str">
        <f t="shared" si="14"/>
        <v/>
      </c>
      <c r="W162" s="919"/>
    </row>
    <row r="163" spans="1:23" ht="14.4" customHeight="1" x14ac:dyDescent="0.3">
      <c r="A163" s="904" t="s">
        <v>4533</v>
      </c>
      <c r="B163" s="905"/>
      <c r="C163" s="906"/>
      <c r="D163" s="907"/>
      <c r="E163" s="908">
        <v>1</v>
      </c>
      <c r="F163" s="909">
        <v>1.86</v>
      </c>
      <c r="G163" s="910">
        <v>19</v>
      </c>
      <c r="H163" s="911"/>
      <c r="I163" s="912"/>
      <c r="J163" s="913"/>
      <c r="K163" s="914">
        <v>1.86</v>
      </c>
      <c r="L163" s="911">
        <v>6</v>
      </c>
      <c r="M163" s="911">
        <v>51</v>
      </c>
      <c r="N163" s="915">
        <v>17</v>
      </c>
      <c r="O163" s="911" t="s">
        <v>4244</v>
      </c>
      <c r="P163" s="916" t="s">
        <v>4534</v>
      </c>
      <c r="Q163" s="917">
        <f t="shared" si="10"/>
        <v>0</v>
      </c>
      <c r="R163" s="917">
        <f t="shared" si="10"/>
        <v>0</v>
      </c>
      <c r="S163" s="905" t="str">
        <f t="shared" si="11"/>
        <v/>
      </c>
      <c r="T163" s="905" t="str">
        <f t="shared" si="12"/>
        <v/>
      </c>
      <c r="U163" s="905" t="str">
        <f t="shared" si="13"/>
        <v/>
      </c>
      <c r="V163" s="918" t="str">
        <f t="shared" si="14"/>
        <v/>
      </c>
      <c r="W163" s="919"/>
    </row>
    <row r="164" spans="1:23" ht="14.4" customHeight="1" x14ac:dyDescent="0.3">
      <c r="A164" s="904" t="s">
        <v>4535</v>
      </c>
      <c r="B164" s="923">
        <v>7</v>
      </c>
      <c r="C164" s="924">
        <v>4.24</v>
      </c>
      <c r="D164" s="925">
        <v>21.1</v>
      </c>
      <c r="E164" s="921">
        <v>4</v>
      </c>
      <c r="F164" s="912">
        <v>4.76</v>
      </c>
      <c r="G164" s="913">
        <v>35.299999999999997</v>
      </c>
      <c r="H164" s="911">
        <v>1</v>
      </c>
      <c r="I164" s="912">
        <v>1.19</v>
      </c>
      <c r="J164" s="922">
        <v>36</v>
      </c>
      <c r="K164" s="914">
        <v>0.43</v>
      </c>
      <c r="L164" s="911">
        <v>2</v>
      </c>
      <c r="M164" s="911">
        <v>18</v>
      </c>
      <c r="N164" s="915">
        <v>6</v>
      </c>
      <c r="O164" s="911" t="s">
        <v>4244</v>
      </c>
      <c r="P164" s="916" t="s">
        <v>4536</v>
      </c>
      <c r="Q164" s="917">
        <f t="shared" si="10"/>
        <v>-6</v>
      </c>
      <c r="R164" s="917">
        <f t="shared" si="10"/>
        <v>-3.0500000000000003</v>
      </c>
      <c r="S164" s="905">
        <f t="shared" si="11"/>
        <v>6</v>
      </c>
      <c r="T164" s="905">
        <f t="shared" si="12"/>
        <v>36</v>
      </c>
      <c r="U164" s="905">
        <f t="shared" si="13"/>
        <v>30</v>
      </c>
      <c r="V164" s="918">
        <f t="shared" si="14"/>
        <v>6</v>
      </c>
      <c r="W164" s="919">
        <v>30</v>
      </c>
    </row>
    <row r="165" spans="1:23" ht="14.4" customHeight="1" x14ac:dyDescent="0.3">
      <c r="A165" s="878" t="s">
        <v>4537</v>
      </c>
      <c r="B165" s="875">
        <v>3</v>
      </c>
      <c r="C165" s="876">
        <v>1.98</v>
      </c>
      <c r="D165" s="832">
        <v>20.7</v>
      </c>
      <c r="E165" s="874">
        <v>5</v>
      </c>
      <c r="F165" s="868">
        <v>3.93</v>
      </c>
      <c r="G165" s="829">
        <v>23.4</v>
      </c>
      <c r="H165" s="867">
        <v>3</v>
      </c>
      <c r="I165" s="868">
        <v>1.92</v>
      </c>
      <c r="J165" s="831">
        <v>22</v>
      </c>
      <c r="K165" s="869">
        <v>0.5</v>
      </c>
      <c r="L165" s="867">
        <v>2</v>
      </c>
      <c r="M165" s="867">
        <v>21</v>
      </c>
      <c r="N165" s="870">
        <v>7</v>
      </c>
      <c r="O165" s="867" t="s">
        <v>4244</v>
      </c>
      <c r="P165" s="871" t="s">
        <v>4538</v>
      </c>
      <c r="Q165" s="872">
        <f t="shared" si="10"/>
        <v>0</v>
      </c>
      <c r="R165" s="872">
        <f t="shared" si="10"/>
        <v>-6.0000000000000053E-2</v>
      </c>
      <c r="S165" s="863">
        <f t="shared" si="11"/>
        <v>21</v>
      </c>
      <c r="T165" s="863">
        <f t="shared" si="12"/>
        <v>66</v>
      </c>
      <c r="U165" s="863">
        <f t="shared" si="13"/>
        <v>45</v>
      </c>
      <c r="V165" s="873">
        <f t="shared" si="14"/>
        <v>3.1428571428571428</v>
      </c>
      <c r="W165" s="830">
        <v>45</v>
      </c>
    </row>
    <row r="166" spans="1:23" ht="14.4" customHeight="1" x14ac:dyDescent="0.3">
      <c r="A166" s="878" t="s">
        <v>4539</v>
      </c>
      <c r="B166" s="875">
        <v>1</v>
      </c>
      <c r="C166" s="876">
        <v>0.75</v>
      </c>
      <c r="D166" s="832">
        <v>23</v>
      </c>
      <c r="E166" s="874"/>
      <c r="F166" s="868"/>
      <c r="G166" s="829"/>
      <c r="H166" s="867">
        <v>2</v>
      </c>
      <c r="I166" s="868">
        <v>1.84</v>
      </c>
      <c r="J166" s="831">
        <v>23</v>
      </c>
      <c r="K166" s="869">
        <v>0.75</v>
      </c>
      <c r="L166" s="867">
        <v>3</v>
      </c>
      <c r="M166" s="867">
        <v>27</v>
      </c>
      <c r="N166" s="870">
        <v>9</v>
      </c>
      <c r="O166" s="867" t="s">
        <v>4244</v>
      </c>
      <c r="P166" s="871" t="s">
        <v>4540</v>
      </c>
      <c r="Q166" s="872">
        <f t="shared" si="10"/>
        <v>1</v>
      </c>
      <c r="R166" s="872">
        <f t="shared" si="10"/>
        <v>1.0900000000000001</v>
      </c>
      <c r="S166" s="863">
        <f t="shared" si="11"/>
        <v>18</v>
      </c>
      <c r="T166" s="863">
        <f t="shared" si="12"/>
        <v>46</v>
      </c>
      <c r="U166" s="863">
        <f t="shared" si="13"/>
        <v>28</v>
      </c>
      <c r="V166" s="873">
        <f t="shared" si="14"/>
        <v>2.5555555555555554</v>
      </c>
      <c r="W166" s="830">
        <v>28</v>
      </c>
    </row>
    <row r="167" spans="1:23" ht="14.4" customHeight="1" x14ac:dyDescent="0.3">
      <c r="A167" s="904" t="s">
        <v>4541</v>
      </c>
      <c r="B167" s="905">
        <v>1</v>
      </c>
      <c r="C167" s="906">
        <v>0.42</v>
      </c>
      <c r="D167" s="907">
        <v>11</v>
      </c>
      <c r="E167" s="921">
        <v>1</v>
      </c>
      <c r="F167" s="912">
        <v>1.07</v>
      </c>
      <c r="G167" s="913">
        <v>34</v>
      </c>
      <c r="H167" s="908">
        <v>1</v>
      </c>
      <c r="I167" s="909">
        <v>0.42</v>
      </c>
      <c r="J167" s="922">
        <v>18</v>
      </c>
      <c r="K167" s="914">
        <v>0.42</v>
      </c>
      <c r="L167" s="911">
        <v>2</v>
      </c>
      <c r="M167" s="911">
        <v>18</v>
      </c>
      <c r="N167" s="915">
        <v>6</v>
      </c>
      <c r="O167" s="911" t="s">
        <v>4244</v>
      </c>
      <c r="P167" s="916" t="s">
        <v>4542</v>
      </c>
      <c r="Q167" s="917">
        <f t="shared" si="10"/>
        <v>0</v>
      </c>
      <c r="R167" s="917">
        <f t="shared" si="10"/>
        <v>0</v>
      </c>
      <c r="S167" s="905">
        <f t="shared" si="11"/>
        <v>6</v>
      </c>
      <c r="T167" s="905">
        <f t="shared" si="12"/>
        <v>18</v>
      </c>
      <c r="U167" s="905">
        <f t="shared" si="13"/>
        <v>12</v>
      </c>
      <c r="V167" s="918">
        <f t="shared" si="14"/>
        <v>3</v>
      </c>
      <c r="W167" s="919">
        <v>12</v>
      </c>
    </row>
    <row r="168" spans="1:23" ht="14.4" customHeight="1" x14ac:dyDescent="0.3">
      <c r="A168" s="878" t="s">
        <v>4543</v>
      </c>
      <c r="B168" s="863">
        <v>1</v>
      </c>
      <c r="C168" s="864">
        <v>0.52</v>
      </c>
      <c r="D168" s="833">
        <v>10</v>
      </c>
      <c r="E168" s="874">
        <v>1</v>
      </c>
      <c r="F168" s="868">
        <v>0.83</v>
      </c>
      <c r="G168" s="829">
        <v>32</v>
      </c>
      <c r="H168" s="865">
        <v>1</v>
      </c>
      <c r="I168" s="866">
        <v>0.52</v>
      </c>
      <c r="J168" s="831">
        <v>10</v>
      </c>
      <c r="K168" s="869">
        <v>0.52</v>
      </c>
      <c r="L168" s="867">
        <v>3</v>
      </c>
      <c r="M168" s="867">
        <v>24</v>
      </c>
      <c r="N168" s="870">
        <v>8</v>
      </c>
      <c r="O168" s="867" t="s">
        <v>4244</v>
      </c>
      <c r="P168" s="871" t="s">
        <v>4544</v>
      </c>
      <c r="Q168" s="872">
        <f t="shared" si="10"/>
        <v>0</v>
      </c>
      <c r="R168" s="872">
        <f t="shared" si="10"/>
        <v>0</v>
      </c>
      <c r="S168" s="863">
        <f t="shared" si="11"/>
        <v>8</v>
      </c>
      <c r="T168" s="863">
        <f t="shared" si="12"/>
        <v>10</v>
      </c>
      <c r="U168" s="863">
        <f t="shared" si="13"/>
        <v>2</v>
      </c>
      <c r="V168" s="873">
        <f t="shared" si="14"/>
        <v>1.25</v>
      </c>
      <c r="W168" s="830">
        <v>2</v>
      </c>
    </row>
    <row r="169" spans="1:23" ht="14.4" customHeight="1" x14ac:dyDescent="0.3">
      <c r="A169" s="878" t="s">
        <v>4545</v>
      </c>
      <c r="B169" s="863"/>
      <c r="C169" s="864"/>
      <c r="D169" s="833"/>
      <c r="E169" s="874">
        <v>1</v>
      </c>
      <c r="F169" s="868">
        <v>1.39</v>
      </c>
      <c r="G169" s="829">
        <v>43</v>
      </c>
      <c r="H169" s="865">
        <v>1</v>
      </c>
      <c r="I169" s="866">
        <v>3.61</v>
      </c>
      <c r="J169" s="831">
        <v>45</v>
      </c>
      <c r="K169" s="869">
        <v>0.68</v>
      </c>
      <c r="L169" s="867">
        <v>3</v>
      </c>
      <c r="M169" s="867">
        <v>27</v>
      </c>
      <c r="N169" s="870">
        <v>9</v>
      </c>
      <c r="O169" s="867" t="s">
        <v>4244</v>
      </c>
      <c r="P169" s="871" t="s">
        <v>4546</v>
      </c>
      <c r="Q169" s="872">
        <f t="shared" si="10"/>
        <v>1</v>
      </c>
      <c r="R169" s="872">
        <f t="shared" si="10"/>
        <v>3.61</v>
      </c>
      <c r="S169" s="863">
        <f t="shared" si="11"/>
        <v>9</v>
      </c>
      <c r="T169" s="863">
        <f t="shared" si="12"/>
        <v>45</v>
      </c>
      <c r="U169" s="863">
        <f t="shared" si="13"/>
        <v>36</v>
      </c>
      <c r="V169" s="873">
        <f t="shared" si="14"/>
        <v>5</v>
      </c>
      <c r="W169" s="830">
        <v>36</v>
      </c>
    </row>
    <row r="170" spans="1:23" ht="14.4" customHeight="1" x14ac:dyDescent="0.3">
      <c r="A170" s="904" t="s">
        <v>4547</v>
      </c>
      <c r="B170" s="905">
        <v>1</v>
      </c>
      <c r="C170" s="906">
        <v>0.54</v>
      </c>
      <c r="D170" s="907">
        <v>24</v>
      </c>
      <c r="E170" s="921"/>
      <c r="F170" s="912"/>
      <c r="G170" s="913"/>
      <c r="H170" s="908"/>
      <c r="I170" s="909"/>
      <c r="J170" s="910"/>
      <c r="K170" s="914">
        <v>0.54</v>
      </c>
      <c r="L170" s="911">
        <v>3</v>
      </c>
      <c r="M170" s="911">
        <v>27</v>
      </c>
      <c r="N170" s="915">
        <v>9</v>
      </c>
      <c r="O170" s="911" t="s">
        <v>4244</v>
      </c>
      <c r="P170" s="916" t="s">
        <v>4548</v>
      </c>
      <c r="Q170" s="917">
        <f t="shared" si="10"/>
        <v>-1</v>
      </c>
      <c r="R170" s="917">
        <f t="shared" si="10"/>
        <v>-0.54</v>
      </c>
      <c r="S170" s="905" t="str">
        <f t="shared" si="11"/>
        <v/>
      </c>
      <c r="T170" s="905" t="str">
        <f t="shared" si="12"/>
        <v/>
      </c>
      <c r="U170" s="905" t="str">
        <f t="shared" si="13"/>
        <v/>
      </c>
      <c r="V170" s="918" t="str">
        <f t="shared" si="14"/>
        <v/>
      </c>
      <c r="W170" s="919"/>
    </row>
    <row r="171" spans="1:23" ht="14.4" customHeight="1" x14ac:dyDescent="0.3">
      <c r="A171" s="878" t="s">
        <v>4549</v>
      </c>
      <c r="B171" s="863"/>
      <c r="C171" s="864"/>
      <c r="D171" s="833"/>
      <c r="E171" s="874">
        <v>1</v>
      </c>
      <c r="F171" s="868">
        <v>1.26</v>
      </c>
      <c r="G171" s="829">
        <v>26</v>
      </c>
      <c r="H171" s="865"/>
      <c r="I171" s="866"/>
      <c r="J171" s="828"/>
      <c r="K171" s="869">
        <v>0.6</v>
      </c>
      <c r="L171" s="867">
        <v>3</v>
      </c>
      <c r="M171" s="867">
        <v>30</v>
      </c>
      <c r="N171" s="870">
        <v>10</v>
      </c>
      <c r="O171" s="867" t="s">
        <v>4244</v>
      </c>
      <c r="P171" s="871" t="s">
        <v>4550</v>
      </c>
      <c r="Q171" s="872">
        <f t="shared" si="10"/>
        <v>0</v>
      </c>
      <c r="R171" s="872">
        <f t="shared" si="10"/>
        <v>0</v>
      </c>
      <c r="S171" s="863" t="str">
        <f t="shared" si="11"/>
        <v/>
      </c>
      <c r="T171" s="863" t="str">
        <f t="shared" si="12"/>
        <v/>
      </c>
      <c r="U171" s="863" t="str">
        <f t="shared" si="13"/>
        <v/>
      </c>
      <c r="V171" s="873" t="str">
        <f t="shared" si="14"/>
        <v/>
      </c>
      <c r="W171" s="830"/>
    </row>
    <row r="172" spans="1:23" ht="14.4" customHeight="1" x14ac:dyDescent="0.3">
      <c r="A172" s="878" t="s">
        <v>4551</v>
      </c>
      <c r="B172" s="863"/>
      <c r="C172" s="864"/>
      <c r="D172" s="833"/>
      <c r="E172" s="874"/>
      <c r="F172" s="868"/>
      <c r="G172" s="829"/>
      <c r="H172" s="865">
        <v>1</v>
      </c>
      <c r="I172" s="866">
        <v>1.07</v>
      </c>
      <c r="J172" s="831">
        <v>23</v>
      </c>
      <c r="K172" s="869">
        <v>0.86</v>
      </c>
      <c r="L172" s="867">
        <v>4</v>
      </c>
      <c r="M172" s="867">
        <v>36</v>
      </c>
      <c r="N172" s="870">
        <v>12</v>
      </c>
      <c r="O172" s="867" t="s">
        <v>4244</v>
      </c>
      <c r="P172" s="871" t="s">
        <v>4552</v>
      </c>
      <c r="Q172" s="872">
        <f t="shared" si="10"/>
        <v>1</v>
      </c>
      <c r="R172" s="872">
        <f t="shared" si="10"/>
        <v>1.07</v>
      </c>
      <c r="S172" s="863">
        <f t="shared" si="11"/>
        <v>12</v>
      </c>
      <c r="T172" s="863">
        <f t="shared" si="12"/>
        <v>23</v>
      </c>
      <c r="U172" s="863">
        <f t="shared" si="13"/>
        <v>11</v>
      </c>
      <c r="V172" s="873">
        <f t="shared" si="14"/>
        <v>1.9166666666666667</v>
      </c>
      <c r="W172" s="830">
        <v>11</v>
      </c>
    </row>
    <row r="173" spans="1:23" ht="14.4" customHeight="1" x14ac:dyDescent="0.3">
      <c r="A173" s="904" t="s">
        <v>4553</v>
      </c>
      <c r="B173" s="923">
        <v>2</v>
      </c>
      <c r="C173" s="924">
        <v>1.55</v>
      </c>
      <c r="D173" s="925">
        <v>28</v>
      </c>
      <c r="E173" s="921">
        <v>1</v>
      </c>
      <c r="F173" s="912">
        <v>0.65</v>
      </c>
      <c r="G173" s="913">
        <v>13</v>
      </c>
      <c r="H173" s="911"/>
      <c r="I173" s="912"/>
      <c r="J173" s="913"/>
      <c r="K173" s="914">
        <v>0.65</v>
      </c>
      <c r="L173" s="911">
        <v>3</v>
      </c>
      <c r="M173" s="911">
        <v>30</v>
      </c>
      <c r="N173" s="915">
        <v>10</v>
      </c>
      <c r="O173" s="911" t="s">
        <v>4244</v>
      </c>
      <c r="P173" s="916" t="s">
        <v>4554</v>
      </c>
      <c r="Q173" s="917">
        <f t="shared" si="10"/>
        <v>-2</v>
      </c>
      <c r="R173" s="917">
        <f t="shared" si="10"/>
        <v>-1.55</v>
      </c>
      <c r="S173" s="905" t="str">
        <f t="shared" si="11"/>
        <v/>
      </c>
      <c r="T173" s="905" t="str">
        <f t="shared" si="12"/>
        <v/>
      </c>
      <c r="U173" s="905" t="str">
        <f t="shared" si="13"/>
        <v/>
      </c>
      <c r="V173" s="918" t="str">
        <f t="shared" si="14"/>
        <v/>
      </c>
      <c r="W173" s="919"/>
    </row>
    <row r="174" spans="1:23" ht="14.4" customHeight="1" x14ac:dyDescent="0.3">
      <c r="A174" s="904" t="s">
        <v>4555</v>
      </c>
      <c r="B174" s="905"/>
      <c r="C174" s="906"/>
      <c r="D174" s="907"/>
      <c r="E174" s="921">
        <v>2</v>
      </c>
      <c r="F174" s="912">
        <v>2.1</v>
      </c>
      <c r="G174" s="913">
        <v>25.5</v>
      </c>
      <c r="H174" s="908"/>
      <c r="I174" s="909"/>
      <c r="J174" s="910"/>
      <c r="K174" s="914">
        <v>0.25</v>
      </c>
      <c r="L174" s="911">
        <v>1</v>
      </c>
      <c r="M174" s="911">
        <v>9</v>
      </c>
      <c r="N174" s="915">
        <v>3</v>
      </c>
      <c r="O174" s="911" t="s">
        <v>4244</v>
      </c>
      <c r="P174" s="916" t="s">
        <v>4556</v>
      </c>
      <c r="Q174" s="917">
        <f t="shared" si="10"/>
        <v>0</v>
      </c>
      <c r="R174" s="917">
        <f t="shared" si="10"/>
        <v>0</v>
      </c>
      <c r="S174" s="905" t="str">
        <f t="shared" si="11"/>
        <v/>
      </c>
      <c r="T174" s="905" t="str">
        <f t="shared" si="12"/>
        <v/>
      </c>
      <c r="U174" s="905" t="str">
        <f t="shared" si="13"/>
        <v/>
      </c>
      <c r="V174" s="918" t="str">
        <f t="shared" si="14"/>
        <v/>
      </c>
      <c r="W174" s="919"/>
    </row>
    <row r="175" spans="1:23" ht="14.4" customHeight="1" x14ac:dyDescent="0.3">
      <c r="A175" s="878" t="s">
        <v>4557</v>
      </c>
      <c r="B175" s="863"/>
      <c r="C175" s="864"/>
      <c r="D175" s="833"/>
      <c r="E175" s="874"/>
      <c r="F175" s="868"/>
      <c r="G175" s="829"/>
      <c r="H175" s="865">
        <v>5</v>
      </c>
      <c r="I175" s="866">
        <v>4.6100000000000003</v>
      </c>
      <c r="J175" s="831">
        <v>25.2</v>
      </c>
      <c r="K175" s="869">
        <v>0.31</v>
      </c>
      <c r="L175" s="867">
        <v>1</v>
      </c>
      <c r="M175" s="867">
        <v>12</v>
      </c>
      <c r="N175" s="870">
        <v>4</v>
      </c>
      <c r="O175" s="867" t="s">
        <v>4244</v>
      </c>
      <c r="P175" s="871" t="s">
        <v>4558</v>
      </c>
      <c r="Q175" s="872">
        <f t="shared" si="10"/>
        <v>5</v>
      </c>
      <c r="R175" s="872">
        <f t="shared" si="10"/>
        <v>4.6100000000000003</v>
      </c>
      <c r="S175" s="863">
        <f t="shared" si="11"/>
        <v>20</v>
      </c>
      <c r="T175" s="863">
        <f t="shared" si="12"/>
        <v>126</v>
      </c>
      <c r="U175" s="863">
        <f t="shared" si="13"/>
        <v>106</v>
      </c>
      <c r="V175" s="873">
        <f t="shared" si="14"/>
        <v>6.3</v>
      </c>
      <c r="W175" s="830">
        <v>106</v>
      </c>
    </row>
    <row r="176" spans="1:23" ht="14.4" customHeight="1" x14ac:dyDescent="0.3">
      <c r="A176" s="904" t="s">
        <v>4559</v>
      </c>
      <c r="B176" s="905"/>
      <c r="C176" s="906"/>
      <c r="D176" s="907"/>
      <c r="E176" s="908">
        <v>1</v>
      </c>
      <c r="F176" s="909">
        <v>1.34</v>
      </c>
      <c r="G176" s="910">
        <v>45</v>
      </c>
      <c r="H176" s="911"/>
      <c r="I176" s="912"/>
      <c r="J176" s="913"/>
      <c r="K176" s="914">
        <v>0.48</v>
      </c>
      <c r="L176" s="911">
        <v>3</v>
      </c>
      <c r="M176" s="911">
        <v>24</v>
      </c>
      <c r="N176" s="915">
        <v>8</v>
      </c>
      <c r="O176" s="911" t="s">
        <v>4244</v>
      </c>
      <c r="P176" s="916" t="s">
        <v>4560</v>
      </c>
      <c r="Q176" s="917">
        <f t="shared" si="10"/>
        <v>0</v>
      </c>
      <c r="R176" s="917">
        <f t="shared" si="10"/>
        <v>0</v>
      </c>
      <c r="S176" s="905" t="str">
        <f t="shared" si="11"/>
        <v/>
      </c>
      <c r="T176" s="905" t="str">
        <f t="shared" si="12"/>
        <v/>
      </c>
      <c r="U176" s="905" t="str">
        <f t="shared" si="13"/>
        <v/>
      </c>
      <c r="V176" s="918" t="str">
        <f t="shared" si="14"/>
        <v/>
      </c>
      <c r="W176" s="919"/>
    </row>
    <row r="177" spans="1:23" ht="14.4" customHeight="1" x14ac:dyDescent="0.3">
      <c r="A177" s="904" t="s">
        <v>4561</v>
      </c>
      <c r="B177" s="905">
        <v>1</v>
      </c>
      <c r="C177" s="906">
        <v>1.05</v>
      </c>
      <c r="D177" s="907">
        <v>29</v>
      </c>
      <c r="E177" s="908">
        <v>2</v>
      </c>
      <c r="F177" s="909">
        <v>2.86</v>
      </c>
      <c r="G177" s="910">
        <v>33</v>
      </c>
      <c r="H177" s="911"/>
      <c r="I177" s="912"/>
      <c r="J177" s="913"/>
      <c r="K177" s="914">
        <v>0.38</v>
      </c>
      <c r="L177" s="911">
        <v>2</v>
      </c>
      <c r="M177" s="911">
        <v>15</v>
      </c>
      <c r="N177" s="915">
        <v>5</v>
      </c>
      <c r="O177" s="911" t="s">
        <v>4244</v>
      </c>
      <c r="P177" s="916" t="s">
        <v>4562</v>
      </c>
      <c r="Q177" s="917">
        <f t="shared" si="10"/>
        <v>-1</v>
      </c>
      <c r="R177" s="917">
        <f t="shared" si="10"/>
        <v>-1.05</v>
      </c>
      <c r="S177" s="905" t="str">
        <f t="shared" si="11"/>
        <v/>
      </c>
      <c r="T177" s="905" t="str">
        <f t="shared" si="12"/>
        <v/>
      </c>
      <c r="U177" s="905" t="str">
        <f t="shared" si="13"/>
        <v/>
      </c>
      <c r="V177" s="918" t="str">
        <f t="shared" si="14"/>
        <v/>
      </c>
      <c r="W177" s="919"/>
    </row>
    <row r="178" spans="1:23" ht="14.4" customHeight="1" x14ac:dyDescent="0.3">
      <c r="A178" s="878" t="s">
        <v>4563</v>
      </c>
      <c r="B178" s="863"/>
      <c r="C178" s="864"/>
      <c r="D178" s="833"/>
      <c r="E178" s="865">
        <v>3</v>
      </c>
      <c r="F178" s="866">
        <v>2.4</v>
      </c>
      <c r="G178" s="828">
        <v>23.3</v>
      </c>
      <c r="H178" s="867"/>
      <c r="I178" s="868"/>
      <c r="J178" s="829"/>
      <c r="K178" s="869">
        <v>0.53</v>
      </c>
      <c r="L178" s="867">
        <v>3</v>
      </c>
      <c r="M178" s="867">
        <v>24</v>
      </c>
      <c r="N178" s="870">
        <v>8</v>
      </c>
      <c r="O178" s="867" t="s">
        <v>4244</v>
      </c>
      <c r="P178" s="871" t="s">
        <v>4564</v>
      </c>
      <c r="Q178" s="872">
        <f t="shared" si="10"/>
        <v>0</v>
      </c>
      <c r="R178" s="872">
        <f t="shared" si="10"/>
        <v>0</v>
      </c>
      <c r="S178" s="863" t="str">
        <f t="shared" si="11"/>
        <v/>
      </c>
      <c r="T178" s="863" t="str">
        <f t="shared" si="12"/>
        <v/>
      </c>
      <c r="U178" s="863" t="str">
        <f t="shared" si="13"/>
        <v/>
      </c>
      <c r="V178" s="873" t="str">
        <f t="shared" si="14"/>
        <v/>
      </c>
      <c r="W178" s="830"/>
    </row>
    <row r="179" spans="1:23" ht="14.4" customHeight="1" x14ac:dyDescent="0.3">
      <c r="A179" s="878" t="s">
        <v>4565</v>
      </c>
      <c r="B179" s="863">
        <v>1</v>
      </c>
      <c r="C179" s="864">
        <v>0.91</v>
      </c>
      <c r="D179" s="833">
        <v>15</v>
      </c>
      <c r="E179" s="865"/>
      <c r="F179" s="866"/>
      <c r="G179" s="828"/>
      <c r="H179" s="867">
        <v>1</v>
      </c>
      <c r="I179" s="868">
        <v>0.91</v>
      </c>
      <c r="J179" s="831">
        <v>28</v>
      </c>
      <c r="K179" s="869">
        <v>0.91</v>
      </c>
      <c r="L179" s="867">
        <v>3</v>
      </c>
      <c r="M179" s="867">
        <v>30</v>
      </c>
      <c r="N179" s="870">
        <v>10</v>
      </c>
      <c r="O179" s="867" t="s">
        <v>4244</v>
      </c>
      <c r="P179" s="871" t="s">
        <v>4566</v>
      </c>
      <c r="Q179" s="872">
        <f t="shared" si="10"/>
        <v>0</v>
      </c>
      <c r="R179" s="872">
        <f t="shared" si="10"/>
        <v>0</v>
      </c>
      <c r="S179" s="863">
        <f t="shared" si="11"/>
        <v>10</v>
      </c>
      <c r="T179" s="863">
        <f t="shared" si="12"/>
        <v>28</v>
      </c>
      <c r="U179" s="863">
        <f t="shared" si="13"/>
        <v>18</v>
      </c>
      <c r="V179" s="873">
        <f t="shared" si="14"/>
        <v>2.8</v>
      </c>
      <c r="W179" s="830">
        <v>18</v>
      </c>
    </row>
    <row r="180" spans="1:23" ht="14.4" customHeight="1" x14ac:dyDescent="0.3">
      <c r="A180" s="904" t="s">
        <v>4567</v>
      </c>
      <c r="B180" s="905">
        <v>1</v>
      </c>
      <c r="C180" s="906">
        <v>1.29</v>
      </c>
      <c r="D180" s="907">
        <v>35</v>
      </c>
      <c r="E180" s="921"/>
      <c r="F180" s="912"/>
      <c r="G180" s="913"/>
      <c r="H180" s="908">
        <v>1</v>
      </c>
      <c r="I180" s="909">
        <v>1.26</v>
      </c>
      <c r="J180" s="922">
        <v>34</v>
      </c>
      <c r="K180" s="914">
        <v>0.38</v>
      </c>
      <c r="L180" s="911">
        <v>2</v>
      </c>
      <c r="M180" s="911">
        <v>15</v>
      </c>
      <c r="N180" s="915">
        <v>5</v>
      </c>
      <c r="O180" s="911" t="s">
        <v>4244</v>
      </c>
      <c r="P180" s="916" t="s">
        <v>4568</v>
      </c>
      <c r="Q180" s="917">
        <f t="shared" si="10"/>
        <v>0</v>
      </c>
      <c r="R180" s="917">
        <f t="shared" si="10"/>
        <v>-3.0000000000000027E-2</v>
      </c>
      <c r="S180" s="905">
        <f t="shared" si="11"/>
        <v>5</v>
      </c>
      <c r="T180" s="905">
        <f t="shared" si="12"/>
        <v>34</v>
      </c>
      <c r="U180" s="905">
        <f t="shared" si="13"/>
        <v>29</v>
      </c>
      <c r="V180" s="918">
        <f t="shared" si="14"/>
        <v>6.8</v>
      </c>
      <c r="W180" s="919">
        <v>29</v>
      </c>
    </row>
    <row r="181" spans="1:23" ht="14.4" customHeight="1" x14ac:dyDescent="0.3">
      <c r="A181" s="878" t="s">
        <v>4569</v>
      </c>
      <c r="B181" s="863">
        <v>1</v>
      </c>
      <c r="C181" s="864">
        <v>1.38</v>
      </c>
      <c r="D181" s="833">
        <v>34</v>
      </c>
      <c r="E181" s="874">
        <v>2</v>
      </c>
      <c r="F181" s="868">
        <v>2.74</v>
      </c>
      <c r="G181" s="829">
        <v>34</v>
      </c>
      <c r="H181" s="865">
        <v>3</v>
      </c>
      <c r="I181" s="866">
        <v>3.52</v>
      </c>
      <c r="J181" s="831">
        <v>29.7</v>
      </c>
      <c r="K181" s="869">
        <v>0.42</v>
      </c>
      <c r="L181" s="867">
        <v>2</v>
      </c>
      <c r="M181" s="867">
        <v>15</v>
      </c>
      <c r="N181" s="870">
        <v>5</v>
      </c>
      <c r="O181" s="867" t="s">
        <v>4244</v>
      </c>
      <c r="P181" s="871" t="s">
        <v>4570</v>
      </c>
      <c r="Q181" s="872">
        <f t="shared" si="10"/>
        <v>2</v>
      </c>
      <c r="R181" s="872">
        <f t="shared" si="10"/>
        <v>2.14</v>
      </c>
      <c r="S181" s="863">
        <f t="shared" si="11"/>
        <v>15</v>
      </c>
      <c r="T181" s="863">
        <f t="shared" si="12"/>
        <v>89.1</v>
      </c>
      <c r="U181" s="863">
        <f t="shared" si="13"/>
        <v>74.099999999999994</v>
      </c>
      <c r="V181" s="873">
        <f t="shared" si="14"/>
        <v>5.9399999999999995</v>
      </c>
      <c r="W181" s="830">
        <v>74</v>
      </c>
    </row>
    <row r="182" spans="1:23" ht="14.4" customHeight="1" x14ac:dyDescent="0.3">
      <c r="A182" s="878" t="s">
        <v>4571</v>
      </c>
      <c r="B182" s="863">
        <v>2</v>
      </c>
      <c r="C182" s="864">
        <v>2.2200000000000002</v>
      </c>
      <c r="D182" s="833">
        <v>26.5</v>
      </c>
      <c r="E182" s="874"/>
      <c r="F182" s="868"/>
      <c r="G182" s="829"/>
      <c r="H182" s="865">
        <v>2</v>
      </c>
      <c r="I182" s="866">
        <v>1.71</v>
      </c>
      <c r="J182" s="831">
        <v>21.5</v>
      </c>
      <c r="K182" s="869">
        <v>0.64</v>
      </c>
      <c r="L182" s="867">
        <v>2</v>
      </c>
      <c r="M182" s="867">
        <v>21</v>
      </c>
      <c r="N182" s="870">
        <v>7</v>
      </c>
      <c r="O182" s="867" t="s">
        <v>4244</v>
      </c>
      <c r="P182" s="871" t="s">
        <v>4572</v>
      </c>
      <c r="Q182" s="872">
        <f t="shared" si="10"/>
        <v>0</v>
      </c>
      <c r="R182" s="872">
        <f t="shared" si="10"/>
        <v>-0.51000000000000023</v>
      </c>
      <c r="S182" s="863">
        <f t="shared" si="11"/>
        <v>14</v>
      </c>
      <c r="T182" s="863">
        <f t="shared" si="12"/>
        <v>43</v>
      </c>
      <c r="U182" s="863">
        <f t="shared" si="13"/>
        <v>29</v>
      </c>
      <c r="V182" s="873">
        <f t="shared" si="14"/>
        <v>3.0714285714285716</v>
      </c>
      <c r="W182" s="830">
        <v>29</v>
      </c>
    </row>
    <row r="183" spans="1:23" ht="14.4" customHeight="1" x14ac:dyDescent="0.3">
      <c r="A183" s="904" t="s">
        <v>4573</v>
      </c>
      <c r="B183" s="905"/>
      <c r="C183" s="906"/>
      <c r="D183" s="907"/>
      <c r="E183" s="921"/>
      <c r="F183" s="912"/>
      <c r="G183" s="913"/>
      <c r="H183" s="908">
        <v>1</v>
      </c>
      <c r="I183" s="909">
        <v>1.22</v>
      </c>
      <c r="J183" s="922">
        <v>25</v>
      </c>
      <c r="K183" s="914">
        <v>0.56000000000000005</v>
      </c>
      <c r="L183" s="911">
        <v>2</v>
      </c>
      <c r="M183" s="911">
        <v>15</v>
      </c>
      <c r="N183" s="915">
        <v>5</v>
      </c>
      <c r="O183" s="911" t="s">
        <v>4244</v>
      </c>
      <c r="P183" s="916" t="s">
        <v>4574</v>
      </c>
      <c r="Q183" s="917">
        <f t="shared" si="10"/>
        <v>1</v>
      </c>
      <c r="R183" s="917">
        <f t="shared" si="10"/>
        <v>1.22</v>
      </c>
      <c r="S183" s="905">
        <f t="shared" si="11"/>
        <v>5</v>
      </c>
      <c r="T183" s="905">
        <f t="shared" si="12"/>
        <v>25</v>
      </c>
      <c r="U183" s="905">
        <f t="shared" si="13"/>
        <v>20</v>
      </c>
      <c r="V183" s="918">
        <f t="shared" si="14"/>
        <v>5</v>
      </c>
      <c r="W183" s="919">
        <v>20</v>
      </c>
    </row>
    <row r="184" spans="1:23" ht="14.4" customHeight="1" x14ac:dyDescent="0.3">
      <c r="A184" s="904" t="s">
        <v>4575</v>
      </c>
      <c r="B184" s="923">
        <v>1</v>
      </c>
      <c r="C184" s="924">
        <v>0.59</v>
      </c>
      <c r="D184" s="925">
        <v>29</v>
      </c>
      <c r="E184" s="921"/>
      <c r="F184" s="912"/>
      <c r="G184" s="913"/>
      <c r="H184" s="911"/>
      <c r="I184" s="912"/>
      <c r="J184" s="913"/>
      <c r="K184" s="914">
        <v>0.32</v>
      </c>
      <c r="L184" s="911">
        <v>2</v>
      </c>
      <c r="M184" s="911">
        <v>18</v>
      </c>
      <c r="N184" s="915">
        <v>6</v>
      </c>
      <c r="O184" s="911" t="s">
        <v>4244</v>
      </c>
      <c r="P184" s="916" t="s">
        <v>4576</v>
      </c>
      <c r="Q184" s="917">
        <f t="shared" si="10"/>
        <v>-1</v>
      </c>
      <c r="R184" s="917">
        <f t="shared" si="10"/>
        <v>-0.59</v>
      </c>
      <c r="S184" s="905" t="str">
        <f t="shared" si="11"/>
        <v/>
      </c>
      <c r="T184" s="905" t="str">
        <f t="shared" si="12"/>
        <v/>
      </c>
      <c r="U184" s="905" t="str">
        <f t="shared" si="13"/>
        <v/>
      </c>
      <c r="V184" s="918" t="str">
        <f t="shared" si="14"/>
        <v/>
      </c>
      <c r="W184" s="919"/>
    </row>
    <row r="185" spans="1:23" ht="14.4" customHeight="1" x14ac:dyDescent="0.3">
      <c r="A185" s="904" t="s">
        <v>4577</v>
      </c>
      <c r="B185" s="905"/>
      <c r="C185" s="906"/>
      <c r="D185" s="907"/>
      <c r="E185" s="908">
        <v>1</v>
      </c>
      <c r="F185" s="909">
        <v>3.55</v>
      </c>
      <c r="G185" s="910">
        <v>35</v>
      </c>
      <c r="H185" s="911"/>
      <c r="I185" s="912"/>
      <c r="J185" s="913"/>
      <c r="K185" s="914">
        <v>2.4</v>
      </c>
      <c r="L185" s="911">
        <v>3</v>
      </c>
      <c r="M185" s="911">
        <v>27</v>
      </c>
      <c r="N185" s="915">
        <v>9</v>
      </c>
      <c r="O185" s="911" t="s">
        <v>4244</v>
      </c>
      <c r="P185" s="916" t="s">
        <v>4578</v>
      </c>
      <c r="Q185" s="917">
        <f t="shared" si="10"/>
        <v>0</v>
      </c>
      <c r="R185" s="917">
        <f t="shared" si="10"/>
        <v>0</v>
      </c>
      <c r="S185" s="905" t="str">
        <f t="shared" si="11"/>
        <v/>
      </c>
      <c r="T185" s="905" t="str">
        <f t="shared" si="12"/>
        <v/>
      </c>
      <c r="U185" s="905" t="str">
        <f t="shared" si="13"/>
        <v/>
      </c>
      <c r="V185" s="918" t="str">
        <f t="shared" si="14"/>
        <v/>
      </c>
      <c r="W185" s="919"/>
    </row>
    <row r="186" spans="1:23" ht="14.4" customHeight="1" x14ac:dyDescent="0.3">
      <c r="A186" s="878" t="s">
        <v>4579</v>
      </c>
      <c r="B186" s="863"/>
      <c r="C186" s="864"/>
      <c r="D186" s="833"/>
      <c r="E186" s="865">
        <v>1</v>
      </c>
      <c r="F186" s="866">
        <v>4.92</v>
      </c>
      <c r="G186" s="828">
        <v>44</v>
      </c>
      <c r="H186" s="867"/>
      <c r="I186" s="868"/>
      <c r="J186" s="829"/>
      <c r="K186" s="869">
        <v>2.96</v>
      </c>
      <c r="L186" s="867">
        <v>4</v>
      </c>
      <c r="M186" s="867">
        <v>33</v>
      </c>
      <c r="N186" s="870">
        <v>11</v>
      </c>
      <c r="O186" s="867" t="s">
        <v>4244</v>
      </c>
      <c r="P186" s="871" t="s">
        <v>4580</v>
      </c>
      <c r="Q186" s="872">
        <f t="shared" si="10"/>
        <v>0</v>
      </c>
      <c r="R186" s="872">
        <f t="shared" si="10"/>
        <v>0</v>
      </c>
      <c r="S186" s="863" t="str">
        <f t="shared" si="11"/>
        <v/>
      </c>
      <c r="T186" s="863" t="str">
        <f t="shared" si="12"/>
        <v/>
      </c>
      <c r="U186" s="863" t="str">
        <f t="shared" si="13"/>
        <v/>
      </c>
      <c r="V186" s="873" t="str">
        <f t="shared" si="14"/>
        <v/>
      </c>
      <c r="W186" s="830"/>
    </row>
    <row r="187" spans="1:23" ht="14.4" customHeight="1" x14ac:dyDescent="0.3">
      <c r="A187" s="904" t="s">
        <v>4581</v>
      </c>
      <c r="B187" s="905">
        <v>1</v>
      </c>
      <c r="C187" s="906">
        <v>1.91</v>
      </c>
      <c r="D187" s="907">
        <v>20</v>
      </c>
      <c r="E187" s="921"/>
      <c r="F187" s="912"/>
      <c r="G187" s="913"/>
      <c r="H187" s="908"/>
      <c r="I187" s="909"/>
      <c r="J187" s="910"/>
      <c r="K187" s="914">
        <v>1.91</v>
      </c>
      <c r="L187" s="911">
        <v>3</v>
      </c>
      <c r="M187" s="911">
        <v>30</v>
      </c>
      <c r="N187" s="915">
        <v>10</v>
      </c>
      <c r="O187" s="911" t="s">
        <v>4244</v>
      </c>
      <c r="P187" s="916" t="s">
        <v>4582</v>
      </c>
      <c r="Q187" s="917">
        <f t="shared" si="10"/>
        <v>-1</v>
      </c>
      <c r="R187" s="917">
        <f t="shared" si="10"/>
        <v>-1.91</v>
      </c>
      <c r="S187" s="905" t="str">
        <f t="shared" si="11"/>
        <v/>
      </c>
      <c r="T187" s="905" t="str">
        <f t="shared" si="12"/>
        <v/>
      </c>
      <c r="U187" s="905" t="str">
        <f t="shared" si="13"/>
        <v/>
      </c>
      <c r="V187" s="918" t="str">
        <f t="shared" si="14"/>
        <v/>
      </c>
      <c r="W187" s="919"/>
    </row>
    <row r="188" spans="1:23" ht="14.4" customHeight="1" x14ac:dyDescent="0.3">
      <c r="A188" s="878" t="s">
        <v>4583</v>
      </c>
      <c r="B188" s="863"/>
      <c r="C188" s="864"/>
      <c r="D188" s="833"/>
      <c r="E188" s="874">
        <v>1</v>
      </c>
      <c r="F188" s="868">
        <v>3.33</v>
      </c>
      <c r="G188" s="829">
        <v>40</v>
      </c>
      <c r="H188" s="865">
        <v>4</v>
      </c>
      <c r="I188" s="866">
        <v>17.27</v>
      </c>
      <c r="J188" s="831">
        <v>42</v>
      </c>
      <c r="K188" s="869">
        <v>3.32</v>
      </c>
      <c r="L188" s="867">
        <v>5</v>
      </c>
      <c r="M188" s="867">
        <v>45</v>
      </c>
      <c r="N188" s="870">
        <v>15</v>
      </c>
      <c r="O188" s="867" t="s">
        <v>4244</v>
      </c>
      <c r="P188" s="871" t="s">
        <v>4584</v>
      </c>
      <c r="Q188" s="872">
        <f t="shared" si="10"/>
        <v>4</v>
      </c>
      <c r="R188" s="872">
        <f t="shared" si="10"/>
        <v>17.27</v>
      </c>
      <c r="S188" s="863">
        <f t="shared" si="11"/>
        <v>60</v>
      </c>
      <c r="T188" s="863">
        <f t="shared" si="12"/>
        <v>168</v>
      </c>
      <c r="U188" s="863">
        <f t="shared" si="13"/>
        <v>108</v>
      </c>
      <c r="V188" s="873">
        <f t="shared" si="14"/>
        <v>2.8</v>
      </c>
      <c r="W188" s="830">
        <v>108</v>
      </c>
    </row>
    <row r="189" spans="1:23" ht="14.4" customHeight="1" x14ac:dyDescent="0.3">
      <c r="A189" s="904" t="s">
        <v>4585</v>
      </c>
      <c r="B189" s="905"/>
      <c r="C189" s="906"/>
      <c r="D189" s="907"/>
      <c r="E189" s="921"/>
      <c r="F189" s="912"/>
      <c r="G189" s="913"/>
      <c r="H189" s="908">
        <v>1</v>
      </c>
      <c r="I189" s="909">
        <v>2.4900000000000002</v>
      </c>
      <c r="J189" s="922">
        <v>31</v>
      </c>
      <c r="K189" s="914">
        <v>1.2</v>
      </c>
      <c r="L189" s="911">
        <v>2</v>
      </c>
      <c r="M189" s="911">
        <v>18</v>
      </c>
      <c r="N189" s="915">
        <v>6</v>
      </c>
      <c r="O189" s="911" t="s">
        <v>4244</v>
      </c>
      <c r="P189" s="916" t="s">
        <v>4586</v>
      </c>
      <c r="Q189" s="917">
        <f t="shared" si="10"/>
        <v>1</v>
      </c>
      <c r="R189" s="917">
        <f t="shared" si="10"/>
        <v>2.4900000000000002</v>
      </c>
      <c r="S189" s="905">
        <f t="shared" si="11"/>
        <v>6</v>
      </c>
      <c r="T189" s="905">
        <f t="shared" si="12"/>
        <v>31</v>
      </c>
      <c r="U189" s="905">
        <f t="shared" si="13"/>
        <v>25</v>
      </c>
      <c r="V189" s="918">
        <f t="shared" si="14"/>
        <v>5.166666666666667</v>
      </c>
      <c r="W189" s="919">
        <v>25</v>
      </c>
    </row>
    <row r="190" spans="1:23" ht="14.4" customHeight="1" x14ac:dyDescent="0.3">
      <c r="A190" s="904" t="s">
        <v>4587</v>
      </c>
      <c r="B190" s="905"/>
      <c r="C190" s="906"/>
      <c r="D190" s="907"/>
      <c r="E190" s="908">
        <v>1</v>
      </c>
      <c r="F190" s="909">
        <v>1.32</v>
      </c>
      <c r="G190" s="910">
        <v>24</v>
      </c>
      <c r="H190" s="911"/>
      <c r="I190" s="912"/>
      <c r="J190" s="913"/>
      <c r="K190" s="914">
        <v>0.65</v>
      </c>
      <c r="L190" s="911">
        <v>2</v>
      </c>
      <c r="M190" s="911">
        <v>15</v>
      </c>
      <c r="N190" s="915">
        <v>5</v>
      </c>
      <c r="O190" s="911" t="s">
        <v>4244</v>
      </c>
      <c r="P190" s="916" t="s">
        <v>4588</v>
      </c>
      <c r="Q190" s="917">
        <f t="shared" si="10"/>
        <v>0</v>
      </c>
      <c r="R190" s="917">
        <f t="shared" si="10"/>
        <v>0</v>
      </c>
      <c r="S190" s="905" t="str">
        <f t="shared" si="11"/>
        <v/>
      </c>
      <c r="T190" s="905" t="str">
        <f t="shared" si="12"/>
        <v/>
      </c>
      <c r="U190" s="905" t="str">
        <f t="shared" si="13"/>
        <v/>
      </c>
      <c r="V190" s="918" t="str">
        <f t="shared" si="14"/>
        <v/>
      </c>
      <c r="W190" s="919"/>
    </row>
    <row r="191" spans="1:23" ht="14.4" customHeight="1" x14ac:dyDescent="0.3">
      <c r="A191" s="904" t="s">
        <v>4589</v>
      </c>
      <c r="B191" s="905">
        <v>1</v>
      </c>
      <c r="C191" s="906">
        <v>1.01</v>
      </c>
      <c r="D191" s="907">
        <v>29</v>
      </c>
      <c r="E191" s="921"/>
      <c r="F191" s="912"/>
      <c r="G191" s="913"/>
      <c r="H191" s="908"/>
      <c r="I191" s="909"/>
      <c r="J191" s="910"/>
      <c r="K191" s="914">
        <v>0.46</v>
      </c>
      <c r="L191" s="911">
        <v>2</v>
      </c>
      <c r="M191" s="911">
        <v>18</v>
      </c>
      <c r="N191" s="915">
        <v>6</v>
      </c>
      <c r="O191" s="911" t="s">
        <v>4244</v>
      </c>
      <c r="P191" s="916" t="s">
        <v>4590</v>
      </c>
      <c r="Q191" s="917">
        <f t="shared" si="10"/>
        <v>-1</v>
      </c>
      <c r="R191" s="917">
        <f t="shared" si="10"/>
        <v>-1.01</v>
      </c>
      <c r="S191" s="905" t="str">
        <f t="shared" si="11"/>
        <v/>
      </c>
      <c r="T191" s="905" t="str">
        <f t="shared" si="12"/>
        <v/>
      </c>
      <c r="U191" s="905" t="str">
        <f t="shared" si="13"/>
        <v/>
      </c>
      <c r="V191" s="918" t="str">
        <f t="shared" si="14"/>
        <v/>
      </c>
      <c r="W191" s="919"/>
    </row>
    <row r="192" spans="1:23" ht="14.4" customHeight="1" x14ac:dyDescent="0.3">
      <c r="A192" s="878" t="s">
        <v>4591</v>
      </c>
      <c r="B192" s="863">
        <v>3</v>
      </c>
      <c r="C192" s="864">
        <v>2.2799999999999998</v>
      </c>
      <c r="D192" s="833">
        <v>20.3</v>
      </c>
      <c r="E192" s="874"/>
      <c r="F192" s="868"/>
      <c r="G192" s="829"/>
      <c r="H192" s="865">
        <v>4</v>
      </c>
      <c r="I192" s="866">
        <v>3.76</v>
      </c>
      <c r="J192" s="831">
        <v>27.5</v>
      </c>
      <c r="K192" s="869">
        <v>0.65</v>
      </c>
      <c r="L192" s="867">
        <v>3</v>
      </c>
      <c r="M192" s="867">
        <v>24</v>
      </c>
      <c r="N192" s="870">
        <v>8</v>
      </c>
      <c r="O192" s="867" t="s">
        <v>4244</v>
      </c>
      <c r="P192" s="871" t="s">
        <v>4590</v>
      </c>
      <c r="Q192" s="872">
        <f t="shared" si="10"/>
        <v>1</v>
      </c>
      <c r="R192" s="872">
        <f t="shared" si="10"/>
        <v>1.48</v>
      </c>
      <c r="S192" s="863">
        <f t="shared" si="11"/>
        <v>32</v>
      </c>
      <c r="T192" s="863">
        <f t="shared" si="12"/>
        <v>110</v>
      </c>
      <c r="U192" s="863">
        <f t="shared" si="13"/>
        <v>78</v>
      </c>
      <c r="V192" s="873">
        <f t="shared" si="14"/>
        <v>3.4375</v>
      </c>
      <c r="W192" s="830">
        <v>78</v>
      </c>
    </row>
    <row r="193" spans="1:23" ht="14.4" customHeight="1" x14ac:dyDescent="0.3">
      <c r="A193" s="878" t="s">
        <v>4592</v>
      </c>
      <c r="B193" s="863"/>
      <c r="C193" s="864"/>
      <c r="D193" s="833"/>
      <c r="E193" s="874">
        <v>1</v>
      </c>
      <c r="F193" s="868">
        <v>2.64</v>
      </c>
      <c r="G193" s="829">
        <v>52</v>
      </c>
      <c r="H193" s="865">
        <v>2</v>
      </c>
      <c r="I193" s="866">
        <v>2.12</v>
      </c>
      <c r="J193" s="831">
        <v>26.5</v>
      </c>
      <c r="K193" s="869">
        <v>1</v>
      </c>
      <c r="L193" s="867">
        <v>3</v>
      </c>
      <c r="M193" s="867">
        <v>30</v>
      </c>
      <c r="N193" s="870">
        <v>10</v>
      </c>
      <c r="O193" s="867" t="s">
        <v>4244</v>
      </c>
      <c r="P193" s="871" t="s">
        <v>4590</v>
      </c>
      <c r="Q193" s="872">
        <f t="shared" si="10"/>
        <v>2</v>
      </c>
      <c r="R193" s="872">
        <f t="shared" si="10"/>
        <v>2.12</v>
      </c>
      <c r="S193" s="863">
        <f t="shared" si="11"/>
        <v>20</v>
      </c>
      <c r="T193" s="863">
        <f t="shared" si="12"/>
        <v>53</v>
      </c>
      <c r="U193" s="863">
        <f t="shared" si="13"/>
        <v>33</v>
      </c>
      <c r="V193" s="873">
        <f t="shared" si="14"/>
        <v>2.65</v>
      </c>
      <c r="W193" s="830">
        <v>33</v>
      </c>
    </row>
    <row r="194" spans="1:23" ht="14.4" customHeight="1" x14ac:dyDescent="0.3">
      <c r="A194" s="904" t="s">
        <v>4593</v>
      </c>
      <c r="B194" s="905">
        <v>5</v>
      </c>
      <c r="C194" s="906">
        <v>3.68</v>
      </c>
      <c r="D194" s="907">
        <v>25</v>
      </c>
      <c r="E194" s="908">
        <v>5</v>
      </c>
      <c r="F194" s="909">
        <v>4.63</v>
      </c>
      <c r="G194" s="910">
        <v>30.2</v>
      </c>
      <c r="H194" s="911">
        <v>1</v>
      </c>
      <c r="I194" s="912">
        <v>0.94</v>
      </c>
      <c r="J194" s="922">
        <v>31</v>
      </c>
      <c r="K194" s="914">
        <v>0.42</v>
      </c>
      <c r="L194" s="911">
        <v>2</v>
      </c>
      <c r="M194" s="911">
        <v>18</v>
      </c>
      <c r="N194" s="915">
        <v>6</v>
      </c>
      <c r="O194" s="911" t="s">
        <v>4244</v>
      </c>
      <c r="P194" s="916" t="s">
        <v>4594</v>
      </c>
      <c r="Q194" s="917">
        <f t="shared" si="10"/>
        <v>-4</v>
      </c>
      <c r="R194" s="917">
        <f t="shared" si="10"/>
        <v>-2.74</v>
      </c>
      <c r="S194" s="905">
        <f t="shared" si="11"/>
        <v>6</v>
      </c>
      <c r="T194" s="905">
        <f t="shared" si="12"/>
        <v>31</v>
      </c>
      <c r="U194" s="905">
        <f t="shared" si="13"/>
        <v>25</v>
      </c>
      <c r="V194" s="918">
        <f t="shared" si="14"/>
        <v>5.166666666666667</v>
      </c>
      <c r="W194" s="919">
        <v>25</v>
      </c>
    </row>
    <row r="195" spans="1:23" ht="14.4" customHeight="1" x14ac:dyDescent="0.3">
      <c r="A195" s="878" t="s">
        <v>4595</v>
      </c>
      <c r="B195" s="863">
        <v>7</v>
      </c>
      <c r="C195" s="864">
        <v>5.28</v>
      </c>
      <c r="D195" s="833">
        <v>25.1</v>
      </c>
      <c r="E195" s="865">
        <v>6</v>
      </c>
      <c r="F195" s="866">
        <v>6.65</v>
      </c>
      <c r="G195" s="828">
        <v>31.3</v>
      </c>
      <c r="H195" s="867">
        <v>5</v>
      </c>
      <c r="I195" s="868">
        <v>3.02</v>
      </c>
      <c r="J195" s="831">
        <v>19.399999999999999</v>
      </c>
      <c r="K195" s="869">
        <v>0.55000000000000004</v>
      </c>
      <c r="L195" s="867">
        <v>2</v>
      </c>
      <c r="M195" s="867">
        <v>21</v>
      </c>
      <c r="N195" s="870">
        <v>7</v>
      </c>
      <c r="O195" s="867" t="s">
        <v>4244</v>
      </c>
      <c r="P195" s="871" t="s">
        <v>4596</v>
      </c>
      <c r="Q195" s="872">
        <f t="shared" si="10"/>
        <v>-2</v>
      </c>
      <c r="R195" s="872">
        <f t="shared" si="10"/>
        <v>-2.2600000000000002</v>
      </c>
      <c r="S195" s="863">
        <f t="shared" si="11"/>
        <v>35</v>
      </c>
      <c r="T195" s="863">
        <f t="shared" si="12"/>
        <v>97</v>
      </c>
      <c r="U195" s="863">
        <f t="shared" si="13"/>
        <v>62</v>
      </c>
      <c r="V195" s="873">
        <f t="shared" si="14"/>
        <v>2.7714285714285714</v>
      </c>
      <c r="W195" s="830">
        <v>62</v>
      </c>
    </row>
    <row r="196" spans="1:23" ht="14.4" customHeight="1" x14ac:dyDescent="0.3">
      <c r="A196" s="878" t="s">
        <v>4597</v>
      </c>
      <c r="B196" s="863">
        <v>3</v>
      </c>
      <c r="C196" s="864">
        <v>3.33</v>
      </c>
      <c r="D196" s="833">
        <v>33</v>
      </c>
      <c r="E196" s="865">
        <v>4</v>
      </c>
      <c r="F196" s="866">
        <v>3.07</v>
      </c>
      <c r="G196" s="828">
        <v>26</v>
      </c>
      <c r="H196" s="867">
        <v>1</v>
      </c>
      <c r="I196" s="868">
        <v>0.77</v>
      </c>
      <c r="J196" s="831">
        <v>20</v>
      </c>
      <c r="K196" s="869">
        <v>0.77</v>
      </c>
      <c r="L196" s="867">
        <v>3</v>
      </c>
      <c r="M196" s="867">
        <v>30</v>
      </c>
      <c r="N196" s="870">
        <v>10</v>
      </c>
      <c r="O196" s="867" t="s">
        <v>4244</v>
      </c>
      <c r="P196" s="871" t="s">
        <v>4598</v>
      </c>
      <c r="Q196" s="872">
        <f t="shared" si="10"/>
        <v>-2</v>
      </c>
      <c r="R196" s="872">
        <f t="shared" si="10"/>
        <v>-2.56</v>
      </c>
      <c r="S196" s="863">
        <f t="shared" si="11"/>
        <v>10</v>
      </c>
      <c r="T196" s="863">
        <f t="shared" si="12"/>
        <v>20</v>
      </c>
      <c r="U196" s="863">
        <f t="shared" si="13"/>
        <v>10</v>
      </c>
      <c r="V196" s="873">
        <f t="shared" si="14"/>
        <v>2</v>
      </c>
      <c r="W196" s="830">
        <v>10</v>
      </c>
    </row>
    <row r="197" spans="1:23" ht="14.4" customHeight="1" x14ac:dyDescent="0.3">
      <c r="A197" s="904" t="s">
        <v>4599</v>
      </c>
      <c r="B197" s="905"/>
      <c r="C197" s="906"/>
      <c r="D197" s="907"/>
      <c r="E197" s="908">
        <v>1</v>
      </c>
      <c r="F197" s="909">
        <v>5.22</v>
      </c>
      <c r="G197" s="910">
        <v>90</v>
      </c>
      <c r="H197" s="911"/>
      <c r="I197" s="912"/>
      <c r="J197" s="913"/>
      <c r="K197" s="914">
        <v>0.45</v>
      </c>
      <c r="L197" s="911">
        <v>1</v>
      </c>
      <c r="M197" s="911">
        <v>12</v>
      </c>
      <c r="N197" s="915">
        <v>4</v>
      </c>
      <c r="O197" s="911" t="s">
        <v>4244</v>
      </c>
      <c r="P197" s="916" t="s">
        <v>4600</v>
      </c>
      <c r="Q197" s="917">
        <f t="shared" si="10"/>
        <v>0</v>
      </c>
      <c r="R197" s="917">
        <f t="shared" si="10"/>
        <v>0</v>
      </c>
      <c r="S197" s="905" t="str">
        <f t="shared" si="11"/>
        <v/>
      </c>
      <c r="T197" s="905" t="str">
        <f t="shared" si="12"/>
        <v/>
      </c>
      <c r="U197" s="905" t="str">
        <f t="shared" si="13"/>
        <v/>
      </c>
      <c r="V197" s="918" t="str">
        <f t="shared" si="14"/>
        <v/>
      </c>
      <c r="W197" s="919"/>
    </row>
    <row r="198" spans="1:23" ht="14.4" customHeight="1" x14ac:dyDescent="0.3">
      <c r="A198" s="904" t="s">
        <v>4601</v>
      </c>
      <c r="B198" s="905"/>
      <c r="C198" s="906"/>
      <c r="D198" s="907"/>
      <c r="E198" s="921"/>
      <c r="F198" s="912"/>
      <c r="G198" s="913"/>
      <c r="H198" s="908">
        <v>1</v>
      </c>
      <c r="I198" s="909">
        <v>1.35</v>
      </c>
      <c r="J198" s="922">
        <v>26</v>
      </c>
      <c r="K198" s="914">
        <v>0.75</v>
      </c>
      <c r="L198" s="911">
        <v>2</v>
      </c>
      <c r="M198" s="911">
        <v>18</v>
      </c>
      <c r="N198" s="915">
        <v>6</v>
      </c>
      <c r="O198" s="911" t="s">
        <v>4244</v>
      </c>
      <c r="P198" s="916" t="s">
        <v>4602</v>
      </c>
      <c r="Q198" s="917">
        <f t="shared" ref="Q198:R200" si="15">H198-B198</f>
        <v>1</v>
      </c>
      <c r="R198" s="917">
        <f t="shared" si="15"/>
        <v>1.35</v>
      </c>
      <c r="S198" s="905">
        <f>IF(H198=0,"",H198*N198)</f>
        <v>6</v>
      </c>
      <c r="T198" s="905">
        <f>IF(H198=0,"",H198*J198)</f>
        <v>26</v>
      </c>
      <c r="U198" s="905">
        <f>IF(H198=0,"",T198-S198)</f>
        <v>20</v>
      </c>
      <c r="V198" s="918">
        <f>IF(H198=0,"",T198/S198)</f>
        <v>4.333333333333333</v>
      </c>
      <c r="W198" s="919">
        <v>20</v>
      </c>
    </row>
    <row r="199" spans="1:23" ht="14.4" customHeight="1" x14ac:dyDescent="0.3">
      <c r="A199" s="904" t="s">
        <v>4603</v>
      </c>
      <c r="B199" s="905"/>
      <c r="C199" s="906"/>
      <c r="D199" s="907"/>
      <c r="E199" s="921"/>
      <c r="F199" s="912"/>
      <c r="G199" s="913"/>
      <c r="H199" s="908">
        <v>1</v>
      </c>
      <c r="I199" s="909">
        <v>2.4500000000000002</v>
      </c>
      <c r="J199" s="922">
        <v>50</v>
      </c>
      <c r="K199" s="914">
        <v>0.26</v>
      </c>
      <c r="L199" s="911">
        <v>1</v>
      </c>
      <c r="M199" s="911">
        <v>9</v>
      </c>
      <c r="N199" s="915">
        <v>3</v>
      </c>
      <c r="O199" s="911" t="s">
        <v>4244</v>
      </c>
      <c r="P199" s="916" t="s">
        <v>4604</v>
      </c>
      <c r="Q199" s="917">
        <f t="shared" si="15"/>
        <v>1</v>
      </c>
      <c r="R199" s="917">
        <f t="shared" si="15"/>
        <v>2.4500000000000002</v>
      </c>
      <c r="S199" s="905">
        <f>IF(H199=0,"",H199*N199)</f>
        <v>3</v>
      </c>
      <c r="T199" s="905">
        <f>IF(H199=0,"",H199*J199)</f>
        <v>50</v>
      </c>
      <c r="U199" s="905">
        <f>IF(H199=0,"",T199-S199)</f>
        <v>47</v>
      </c>
      <c r="V199" s="918">
        <f>IF(H199=0,"",T199/S199)</f>
        <v>16.666666666666668</v>
      </c>
      <c r="W199" s="919">
        <v>47</v>
      </c>
    </row>
    <row r="200" spans="1:23" ht="14.4" customHeight="1" x14ac:dyDescent="0.3">
      <c r="A200" s="904" t="s">
        <v>4605</v>
      </c>
      <c r="B200" s="905"/>
      <c r="C200" s="906"/>
      <c r="D200" s="907"/>
      <c r="E200" s="921"/>
      <c r="F200" s="912"/>
      <c r="G200" s="913"/>
      <c r="H200" s="908">
        <v>1</v>
      </c>
      <c r="I200" s="909">
        <v>0.3</v>
      </c>
      <c r="J200" s="910">
        <v>4</v>
      </c>
      <c r="K200" s="914">
        <v>0.3</v>
      </c>
      <c r="L200" s="911">
        <v>1</v>
      </c>
      <c r="M200" s="911">
        <v>12</v>
      </c>
      <c r="N200" s="915">
        <v>4</v>
      </c>
      <c r="O200" s="911" t="s">
        <v>4244</v>
      </c>
      <c r="P200" s="916" t="s">
        <v>4606</v>
      </c>
      <c r="Q200" s="917">
        <f t="shared" si="15"/>
        <v>1</v>
      </c>
      <c r="R200" s="917">
        <f t="shared" si="15"/>
        <v>0.3</v>
      </c>
      <c r="S200" s="905">
        <f>IF(H200=0,"",H200*N200)</f>
        <v>4</v>
      </c>
      <c r="T200" s="905">
        <f>IF(H200=0,"",H200*J200)</f>
        <v>4</v>
      </c>
      <c r="U200" s="905">
        <f>IF(H200=0,"",T200-S200)</f>
        <v>0</v>
      </c>
      <c r="V200" s="918">
        <f>IF(H200=0,"",T200/S200)</f>
        <v>1</v>
      </c>
      <c r="W200" s="919"/>
    </row>
    <row r="201" spans="1:23" ht="14.4" customHeight="1" x14ac:dyDescent="0.3">
      <c r="A201" s="904" t="s">
        <v>4607</v>
      </c>
      <c r="B201" s="905">
        <v>1</v>
      </c>
      <c r="C201" s="906">
        <v>1.79</v>
      </c>
      <c r="D201" s="907">
        <v>37</v>
      </c>
      <c r="E201" s="908">
        <v>3</v>
      </c>
      <c r="F201" s="909">
        <v>3.23</v>
      </c>
      <c r="G201" s="910">
        <v>28.3</v>
      </c>
      <c r="H201" s="911">
        <v>2</v>
      </c>
      <c r="I201" s="912">
        <v>2.2799999999999998</v>
      </c>
      <c r="J201" s="922">
        <v>23</v>
      </c>
      <c r="K201" s="914">
        <v>0.72</v>
      </c>
      <c r="L201" s="911">
        <v>2</v>
      </c>
      <c r="M201" s="911">
        <v>21</v>
      </c>
      <c r="N201" s="915">
        <v>7</v>
      </c>
      <c r="O201" s="911" t="s">
        <v>4244</v>
      </c>
      <c r="P201" s="916" t="s">
        <v>4608</v>
      </c>
      <c r="Q201" s="917"/>
      <c r="R201" s="905"/>
      <c r="S201" s="905"/>
      <c r="T201" s="905"/>
      <c r="U201" s="905"/>
      <c r="V201" s="918"/>
      <c r="W201" s="919">
        <v>32</v>
      </c>
    </row>
    <row r="202" spans="1:23" ht="14.4" customHeight="1" x14ac:dyDescent="0.3">
      <c r="A202" s="878" t="s">
        <v>4609</v>
      </c>
      <c r="B202" s="863"/>
      <c r="C202" s="864"/>
      <c r="D202" s="833"/>
      <c r="E202" s="865">
        <v>1</v>
      </c>
      <c r="F202" s="866">
        <v>1.77</v>
      </c>
      <c r="G202" s="828">
        <v>40</v>
      </c>
      <c r="H202" s="867">
        <v>1</v>
      </c>
      <c r="I202" s="868">
        <v>1.1100000000000001</v>
      </c>
      <c r="J202" s="831">
        <v>23</v>
      </c>
      <c r="K202" s="869">
        <v>1.04</v>
      </c>
      <c r="L202" s="867">
        <v>3</v>
      </c>
      <c r="M202" s="867">
        <v>27</v>
      </c>
      <c r="N202" s="870">
        <v>9</v>
      </c>
      <c r="O202" s="867" t="s">
        <v>4244</v>
      </c>
      <c r="P202" s="871" t="s">
        <v>4608</v>
      </c>
      <c r="Q202" s="872"/>
      <c r="R202" s="863"/>
      <c r="S202" s="863"/>
      <c r="T202" s="863"/>
      <c r="U202" s="863"/>
      <c r="V202" s="873"/>
      <c r="W202" s="830">
        <v>14</v>
      </c>
    </row>
    <row r="203" spans="1:23" ht="14.4" customHeight="1" x14ac:dyDescent="0.3">
      <c r="A203" s="904" t="s">
        <v>4610</v>
      </c>
      <c r="B203" s="905"/>
      <c r="C203" s="906"/>
      <c r="D203" s="907"/>
      <c r="E203" s="908">
        <v>1</v>
      </c>
      <c r="F203" s="909">
        <v>1.83</v>
      </c>
      <c r="G203" s="910">
        <v>28</v>
      </c>
      <c r="H203" s="911"/>
      <c r="I203" s="912"/>
      <c r="J203" s="913"/>
      <c r="K203" s="914">
        <v>1.83</v>
      </c>
      <c r="L203" s="911">
        <v>3</v>
      </c>
      <c r="M203" s="911">
        <v>30</v>
      </c>
      <c r="N203" s="915">
        <v>10</v>
      </c>
      <c r="O203" s="911" t="s">
        <v>4244</v>
      </c>
      <c r="P203" s="916" t="s">
        <v>4611</v>
      </c>
      <c r="Q203" s="917"/>
      <c r="R203" s="905"/>
      <c r="S203" s="905"/>
      <c r="T203" s="905"/>
      <c r="U203" s="905"/>
      <c r="V203" s="918"/>
      <c r="W203" s="919"/>
    </row>
    <row r="204" spans="1:23" ht="14.4" customHeight="1" x14ac:dyDescent="0.3">
      <c r="A204" s="904" t="s">
        <v>4612</v>
      </c>
      <c r="B204" s="905"/>
      <c r="C204" s="906"/>
      <c r="D204" s="907"/>
      <c r="E204" s="908">
        <v>1</v>
      </c>
      <c r="F204" s="909">
        <v>8.75</v>
      </c>
      <c r="G204" s="910">
        <v>63</v>
      </c>
      <c r="H204" s="911"/>
      <c r="I204" s="912"/>
      <c r="J204" s="913"/>
      <c r="K204" s="914">
        <v>5.89</v>
      </c>
      <c r="L204" s="911">
        <v>7</v>
      </c>
      <c r="M204" s="911">
        <v>66</v>
      </c>
      <c r="N204" s="915">
        <v>22</v>
      </c>
      <c r="O204" s="911" t="s">
        <v>4244</v>
      </c>
      <c r="P204" s="916" t="s">
        <v>4613</v>
      </c>
      <c r="Q204" s="917"/>
      <c r="R204" s="905"/>
      <c r="S204" s="905"/>
      <c r="T204" s="905"/>
      <c r="U204" s="905"/>
      <c r="V204" s="918"/>
      <c r="W204" s="919"/>
    </row>
    <row r="205" spans="1:23" ht="14.4" customHeight="1" x14ac:dyDescent="0.3">
      <c r="A205" s="904" t="s">
        <v>4614</v>
      </c>
      <c r="B205" s="905">
        <v>2</v>
      </c>
      <c r="C205" s="906">
        <v>2.5499999999999998</v>
      </c>
      <c r="D205" s="907">
        <v>30</v>
      </c>
      <c r="E205" s="921">
        <v>3</v>
      </c>
      <c r="F205" s="912">
        <v>3.72</v>
      </c>
      <c r="G205" s="913">
        <v>29</v>
      </c>
      <c r="H205" s="908">
        <v>3</v>
      </c>
      <c r="I205" s="909">
        <v>4.03</v>
      </c>
      <c r="J205" s="922">
        <v>25</v>
      </c>
      <c r="K205" s="914">
        <v>1.1100000000000001</v>
      </c>
      <c r="L205" s="911">
        <v>4</v>
      </c>
      <c r="M205" s="911">
        <v>33</v>
      </c>
      <c r="N205" s="915">
        <v>11</v>
      </c>
      <c r="O205" s="911" t="s">
        <v>4244</v>
      </c>
      <c r="P205" s="916" t="s">
        <v>4615</v>
      </c>
      <c r="Q205" s="917"/>
      <c r="R205" s="905"/>
      <c r="S205" s="905"/>
      <c r="T205" s="905"/>
      <c r="U205" s="905"/>
      <c r="V205" s="918"/>
      <c r="W205" s="919">
        <v>42</v>
      </c>
    </row>
    <row r="206" spans="1:23" ht="14.4" customHeight="1" x14ac:dyDescent="0.3">
      <c r="A206" s="878" t="s">
        <v>4616</v>
      </c>
      <c r="B206" s="863">
        <v>2</v>
      </c>
      <c r="C206" s="864">
        <v>6.59</v>
      </c>
      <c r="D206" s="833">
        <v>42.5</v>
      </c>
      <c r="E206" s="874"/>
      <c r="F206" s="868"/>
      <c r="G206" s="829"/>
      <c r="H206" s="865">
        <v>6</v>
      </c>
      <c r="I206" s="866">
        <v>17.45</v>
      </c>
      <c r="J206" s="831">
        <v>41.8</v>
      </c>
      <c r="K206" s="869">
        <v>2.02</v>
      </c>
      <c r="L206" s="867">
        <v>4</v>
      </c>
      <c r="M206" s="867">
        <v>39</v>
      </c>
      <c r="N206" s="870">
        <v>13</v>
      </c>
      <c r="O206" s="867" t="s">
        <v>4244</v>
      </c>
      <c r="P206" s="871" t="s">
        <v>4617</v>
      </c>
      <c r="Q206" s="872"/>
      <c r="R206" s="863"/>
      <c r="S206" s="863"/>
      <c r="T206" s="863"/>
      <c r="U206" s="863"/>
      <c r="V206" s="873"/>
      <c r="W206" s="830">
        <v>173</v>
      </c>
    </row>
    <row r="207" spans="1:23" ht="14.4" customHeight="1" x14ac:dyDescent="0.3">
      <c r="A207" s="904" t="s">
        <v>4618</v>
      </c>
      <c r="B207" s="905"/>
      <c r="C207" s="906"/>
      <c r="D207" s="907"/>
      <c r="E207" s="908">
        <v>1</v>
      </c>
      <c r="F207" s="909">
        <v>0.78</v>
      </c>
      <c r="G207" s="910">
        <v>21</v>
      </c>
      <c r="H207" s="911"/>
      <c r="I207" s="912"/>
      <c r="J207" s="913"/>
      <c r="K207" s="914">
        <v>0.78</v>
      </c>
      <c r="L207" s="911">
        <v>2</v>
      </c>
      <c r="M207" s="911">
        <v>21</v>
      </c>
      <c r="N207" s="915">
        <v>7</v>
      </c>
      <c r="O207" s="911" t="s">
        <v>4244</v>
      </c>
      <c r="P207" s="916" t="s">
        <v>4619</v>
      </c>
      <c r="Q207" s="917"/>
      <c r="R207" s="905"/>
      <c r="S207" s="905"/>
      <c r="T207" s="905"/>
      <c r="U207" s="905"/>
      <c r="V207" s="918"/>
      <c r="W207" s="919"/>
    </row>
    <row r="208" spans="1:23" ht="14.4" customHeight="1" x14ac:dyDescent="0.3">
      <c r="A208" s="904" t="s">
        <v>4620</v>
      </c>
      <c r="B208" s="905"/>
      <c r="C208" s="906"/>
      <c r="D208" s="907"/>
      <c r="E208" s="921">
        <v>1</v>
      </c>
      <c r="F208" s="912">
        <v>0.75</v>
      </c>
      <c r="G208" s="913">
        <v>6</v>
      </c>
      <c r="H208" s="908">
        <v>2</v>
      </c>
      <c r="I208" s="909">
        <v>1.5</v>
      </c>
      <c r="J208" s="910">
        <v>7</v>
      </c>
      <c r="K208" s="914">
        <v>0.75</v>
      </c>
      <c r="L208" s="911">
        <v>3</v>
      </c>
      <c r="M208" s="911">
        <v>30</v>
      </c>
      <c r="N208" s="915">
        <v>10</v>
      </c>
      <c r="O208" s="911" t="s">
        <v>4244</v>
      </c>
      <c r="P208" s="916" t="s">
        <v>4621</v>
      </c>
      <c r="Q208" s="917"/>
      <c r="R208" s="905"/>
      <c r="S208" s="905"/>
      <c r="T208" s="905"/>
      <c r="U208" s="905"/>
      <c r="V208" s="918"/>
      <c r="W208" s="919">
        <v>1</v>
      </c>
    </row>
    <row r="209" spans="1:23" ht="14.4" customHeight="1" x14ac:dyDescent="0.3">
      <c r="A209" s="904" t="s">
        <v>4622</v>
      </c>
      <c r="B209" s="923">
        <v>1</v>
      </c>
      <c r="C209" s="924">
        <v>7.29</v>
      </c>
      <c r="D209" s="925">
        <v>72</v>
      </c>
      <c r="E209" s="921"/>
      <c r="F209" s="912"/>
      <c r="G209" s="913"/>
      <c r="H209" s="911"/>
      <c r="I209" s="912"/>
      <c r="J209" s="913"/>
      <c r="K209" s="914">
        <v>1.28</v>
      </c>
      <c r="L209" s="911">
        <v>3</v>
      </c>
      <c r="M209" s="911">
        <v>24</v>
      </c>
      <c r="N209" s="915">
        <v>8</v>
      </c>
      <c r="O209" s="911" t="s">
        <v>4244</v>
      </c>
      <c r="P209" s="916" t="s">
        <v>4623</v>
      </c>
      <c r="Q209" s="917"/>
      <c r="R209" s="905"/>
      <c r="S209" s="905"/>
      <c r="T209" s="905"/>
      <c r="U209" s="905"/>
      <c r="V209" s="918"/>
      <c r="W209" s="919"/>
    </row>
    <row r="210" spans="1:23" ht="14.4" customHeight="1" x14ac:dyDescent="0.3">
      <c r="A210" s="904" t="s">
        <v>4624</v>
      </c>
      <c r="B210" s="905"/>
      <c r="C210" s="906"/>
      <c r="D210" s="907"/>
      <c r="E210" s="908">
        <v>1</v>
      </c>
      <c r="F210" s="909">
        <v>8.01</v>
      </c>
      <c r="G210" s="910">
        <v>53</v>
      </c>
      <c r="H210" s="911"/>
      <c r="I210" s="912"/>
      <c r="J210" s="913"/>
      <c r="K210" s="914">
        <v>8.01</v>
      </c>
      <c r="L210" s="911">
        <v>9</v>
      </c>
      <c r="M210" s="911">
        <v>78</v>
      </c>
      <c r="N210" s="915">
        <v>26</v>
      </c>
      <c r="O210" s="911" t="s">
        <v>4244</v>
      </c>
      <c r="P210" s="916" t="s">
        <v>4625</v>
      </c>
      <c r="Q210" s="917"/>
      <c r="R210" s="905"/>
      <c r="S210" s="905"/>
      <c r="T210" s="905"/>
      <c r="U210" s="905"/>
      <c r="V210" s="918"/>
      <c r="W210" s="919"/>
    </row>
    <row r="211" spans="1:23" ht="14.4" customHeight="1" x14ac:dyDescent="0.3">
      <c r="A211" s="904" t="s">
        <v>4626</v>
      </c>
      <c r="B211" s="905">
        <v>1</v>
      </c>
      <c r="C211" s="906">
        <v>4.79</v>
      </c>
      <c r="D211" s="907">
        <v>23</v>
      </c>
      <c r="E211" s="908">
        <v>1</v>
      </c>
      <c r="F211" s="909">
        <v>4.79</v>
      </c>
      <c r="G211" s="910">
        <v>25</v>
      </c>
      <c r="H211" s="911"/>
      <c r="I211" s="912"/>
      <c r="J211" s="913"/>
      <c r="K211" s="914">
        <v>4.79</v>
      </c>
      <c r="L211" s="911">
        <v>5</v>
      </c>
      <c r="M211" s="911">
        <v>42</v>
      </c>
      <c r="N211" s="915">
        <v>14</v>
      </c>
      <c r="O211" s="911" t="s">
        <v>4244</v>
      </c>
      <c r="P211" s="916" t="s">
        <v>4627</v>
      </c>
      <c r="Q211" s="917"/>
      <c r="R211" s="905"/>
      <c r="S211" s="905"/>
      <c r="T211" s="905"/>
      <c r="U211" s="905"/>
      <c r="V211" s="918"/>
      <c r="W211" s="919"/>
    </row>
    <row r="212" spans="1:23" ht="14.4" customHeight="1" x14ac:dyDescent="0.3">
      <c r="A212" s="904" t="s">
        <v>4628</v>
      </c>
      <c r="B212" s="923">
        <v>1</v>
      </c>
      <c r="C212" s="924">
        <v>2.11</v>
      </c>
      <c r="D212" s="925">
        <v>27</v>
      </c>
      <c r="E212" s="921"/>
      <c r="F212" s="912"/>
      <c r="G212" s="913"/>
      <c r="H212" s="911"/>
      <c r="I212" s="912"/>
      <c r="J212" s="913"/>
      <c r="K212" s="914">
        <v>1.62</v>
      </c>
      <c r="L212" s="911">
        <v>4</v>
      </c>
      <c r="M212" s="911">
        <v>36</v>
      </c>
      <c r="N212" s="915">
        <v>12</v>
      </c>
      <c r="O212" s="911" t="s">
        <v>4244</v>
      </c>
      <c r="P212" s="916" t="s">
        <v>4629</v>
      </c>
      <c r="Q212" s="917"/>
      <c r="R212" s="905"/>
      <c r="S212" s="905"/>
      <c r="T212" s="905"/>
      <c r="U212" s="905"/>
      <c r="V212" s="918"/>
      <c r="W212" s="919"/>
    </row>
    <row r="213" spans="1:23" ht="14.4" customHeight="1" x14ac:dyDescent="0.3">
      <c r="A213" s="904" t="s">
        <v>4630</v>
      </c>
      <c r="B213" s="923">
        <v>1</v>
      </c>
      <c r="C213" s="924">
        <v>4.1500000000000004</v>
      </c>
      <c r="D213" s="925">
        <v>53</v>
      </c>
      <c r="E213" s="921"/>
      <c r="F213" s="912"/>
      <c r="G213" s="913"/>
      <c r="H213" s="911"/>
      <c r="I213" s="912"/>
      <c r="J213" s="913"/>
      <c r="K213" s="914">
        <v>1</v>
      </c>
      <c r="L213" s="911">
        <v>2</v>
      </c>
      <c r="M213" s="911">
        <v>18</v>
      </c>
      <c r="N213" s="915">
        <v>6</v>
      </c>
      <c r="O213" s="911" t="s">
        <v>4244</v>
      </c>
      <c r="P213" s="916" t="s">
        <v>4631</v>
      </c>
      <c r="Q213" s="917"/>
      <c r="R213" s="905"/>
      <c r="S213" s="905"/>
      <c r="T213" s="905"/>
      <c r="U213" s="905"/>
      <c r="V213" s="918"/>
      <c r="W213" s="919"/>
    </row>
    <row r="214" spans="1:23" ht="14.4" customHeight="1" x14ac:dyDescent="0.3">
      <c r="A214" s="878" t="s">
        <v>4632</v>
      </c>
      <c r="B214" s="875">
        <v>3</v>
      </c>
      <c r="C214" s="876">
        <v>7.41</v>
      </c>
      <c r="D214" s="832">
        <v>34.299999999999997</v>
      </c>
      <c r="E214" s="874">
        <v>1</v>
      </c>
      <c r="F214" s="868">
        <v>2.2599999999999998</v>
      </c>
      <c r="G214" s="829">
        <v>38</v>
      </c>
      <c r="H214" s="867">
        <v>2</v>
      </c>
      <c r="I214" s="868">
        <v>5.88</v>
      </c>
      <c r="J214" s="831">
        <v>46.5</v>
      </c>
      <c r="K214" s="869">
        <v>2.2599999999999998</v>
      </c>
      <c r="L214" s="867">
        <v>4</v>
      </c>
      <c r="M214" s="867">
        <v>39</v>
      </c>
      <c r="N214" s="870">
        <v>13</v>
      </c>
      <c r="O214" s="867" t="s">
        <v>4244</v>
      </c>
      <c r="P214" s="871" t="s">
        <v>4633</v>
      </c>
      <c r="Q214" s="872"/>
      <c r="R214" s="863"/>
      <c r="S214" s="863"/>
      <c r="T214" s="863"/>
      <c r="U214" s="863"/>
      <c r="V214" s="873"/>
      <c r="W214" s="830">
        <v>67</v>
      </c>
    </row>
    <row r="215" spans="1:23" ht="14.4" customHeight="1" x14ac:dyDescent="0.3">
      <c r="A215" s="878" t="s">
        <v>4634</v>
      </c>
      <c r="B215" s="875">
        <v>1</v>
      </c>
      <c r="C215" s="876">
        <v>4.42</v>
      </c>
      <c r="D215" s="832">
        <v>11</v>
      </c>
      <c r="E215" s="874">
        <v>1</v>
      </c>
      <c r="F215" s="868">
        <v>4.42</v>
      </c>
      <c r="G215" s="829">
        <v>36</v>
      </c>
      <c r="H215" s="867"/>
      <c r="I215" s="868"/>
      <c r="J215" s="829"/>
      <c r="K215" s="869">
        <v>4.42</v>
      </c>
      <c r="L215" s="867">
        <v>6</v>
      </c>
      <c r="M215" s="867">
        <v>57</v>
      </c>
      <c r="N215" s="870">
        <v>19</v>
      </c>
      <c r="O215" s="867" t="s">
        <v>4244</v>
      </c>
      <c r="P215" s="871" t="s">
        <v>4635</v>
      </c>
      <c r="Q215" s="872"/>
      <c r="R215" s="863"/>
      <c r="S215" s="863"/>
      <c r="T215" s="863"/>
      <c r="U215" s="863"/>
      <c r="V215" s="873"/>
      <c r="W215" s="830"/>
    </row>
    <row r="216" spans="1:23" ht="14.4" customHeight="1" x14ac:dyDescent="0.3">
      <c r="A216" s="904" t="s">
        <v>4636</v>
      </c>
      <c r="B216" s="923">
        <v>1</v>
      </c>
      <c r="C216" s="924">
        <v>6.09</v>
      </c>
      <c r="D216" s="925">
        <v>48</v>
      </c>
      <c r="E216" s="921"/>
      <c r="F216" s="912"/>
      <c r="G216" s="913"/>
      <c r="H216" s="911"/>
      <c r="I216" s="912"/>
      <c r="J216" s="913"/>
      <c r="K216" s="914">
        <v>0.68</v>
      </c>
      <c r="L216" s="911">
        <v>2</v>
      </c>
      <c r="M216" s="911">
        <v>15</v>
      </c>
      <c r="N216" s="915">
        <v>5</v>
      </c>
      <c r="O216" s="911" t="s">
        <v>4244</v>
      </c>
      <c r="P216" s="916" t="s">
        <v>4637</v>
      </c>
      <c r="Q216" s="917"/>
      <c r="R216" s="905"/>
      <c r="S216" s="905"/>
      <c r="T216" s="905"/>
      <c r="U216" s="905"/>
      <c r="V216" s="918"/>
      <c r="W216" s="919"/>
    </row>
    <row r="217" spans="1:23" ht="14.4" customHeight="1" thickBot="1" x14ac:dyDescent="0.35">
      <c r="A217" s="879" t="s">
        <v>4638</v>
      </c>
      <c r="B217" s="926">
        <v>1</v>
      </c>
      <c r="C217" s="927">
        <v>0.14000000000000001</v>
      </c>
      <c r="D217" s="880">
        <v>17</v>
      </c>
      <c r="E217" s="928">
        <v>1</v>
      </c>
      <c r="F217" s="929">
        <v>0.11</v>
      </c>
      <c r="G217" s="881">
        <v>10</v>
      </c>
      <c r="H217" s="930">
        <v>1</v>
      </c>
      <c r="I217" s="931">
        <v>0.11</v>
      </c>
      <c r="J217" s="882">
        <v>10</v>
      </c>
      <c r="K217" s="932">
        <v>0.11</v>
      </c>
      <c r="L217" s="933">
        <v>2</v>
      </c>
      <c r="M217" s="933">
        <v>15</v>
      </c>
      <c r="N217" s="934">
        <v>5</v>
      </c>
      <c r="O217" s="933" t="s">
        <v>4244</v>
      </c>
      <c r="P217" s="935" t="s">
        <v>4639</v>
      </c>
      <c r="Q217" s="936"/>
      <c r="R217" s="926"/>
      <c r="S217" s="926"/>
      <c r="T217" s="926"/>
      <c r="U217" s="926"/>
      <c r="V217" s="937"/>
      <c r="W217" s="883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18:Q1048576">
    <cfRule type="cellIs" dxfId="12" priority="9" stopIfTrue="1" operator="lessThan">
      <formula>0</formula>
    </cfRule>
  </conditionalFormatting>
  <conditionalFormatting sqref="U218:U1048576">
    <cfRule type="cellIs" dxfId="11" priority="8" stopIfTrue="1" operator="greaterThan">
      <formula>0</formula>
    </cfRule>
  </conditionalFormatting>
  <conditionalFormatting sqref="V218:V1048576">
    <cfRule type="cellIs" dxfId="10" priority="7" stopIfTrue="1" operator="greaterThan">
      <formula>1</formula>
    </cfRule>
  </conditionalFormatting>
  <conditionalFormatting sqref="V218:V1048576">
    <cfRule type="cellIs" dxfId="9" priority="4" stopIfTrue="1" operator="greaterThan">
      <formula>1</formula>
    </cfRule>
  </conditionalFormatting>
  <conditionalFormatting sqref="U218:U1048576">
    <cfRule type="cellIs" dxfId="8" priority="5" stopIfTrue="1" operator="greaterThan">
      <formula>0</formula>
    </cfRule>
  </conditionalFormatting>
  <conditionalFormatting sqref="Q218:Q1048576">
    <cfRule type="cellIs" dxfId="7" priority="6" stopIfTrue="1" operator="lessThan">
      <formula>0</formula>
    </cfRule>
  </conditionalFormatting>
  <conditionalFormatting sqref="V5:V217">
    <cfRule type="cellIs" dxfId="6" priority="1" stopIfTrue="1" operator="greaterThan">
      <formula>1</formula>
    </cfRule>
  </conditionalFormatting>
  <conditionalFormatting sqref="U5:U217">
    <cfRule type="cellIs" dxfId="5" priority="2" stopIfTrue="1" operator="greaterThan">
      <formula>0</formula>
    </cfRule>
  </conditionalFormatting>
  <conditionalFormatting sqref="Q5:Q21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793927</v>
      </c>
      <c r="C3" s="351">
        <f t="shared" ref="C3:L3" si="0">SUBTOTAL(9,C6:C1048576)</f>
        <v>9</v>
      </c>
      <c r="D3" s="351">
        <f t="shared" si="0"/>
        <v>663146</v>
      </c>
      <c r="E3" s="351">
        <f t="shared" si="0"/>
        <v>9.69192274920694</v>
      </c>
      <c r="F3" s="351">
        <f t="shared" si="0"/>
        <v>705844</v>
      </c>
      <c r="G3" s="354">
        <f>IF(B3&lt;&gt;0,F3/B3,"")</f>
        <v>0.8890540314159866</v>
      </c>
      <c r="H3" s="350">
        <f t="shared" si="0"/>
        <v>148246.32999999999</v>
      </c>
      <c r="I3" s="351">
        <f t="shared" si="0"/>
        <v>2</v>
      </c>
      <c r="J3" s="351">
        <f t="shared" si="0"/>
        <v>41607.310000000005</v>
      </c>
      <c r="K3" s="351">
        <f t="shared" si="0"/>
        <v>1.8070244127356527</v>
      </c>
      <c r="L3" s="351">
        <f t="shared" si="0"/>
        <v>56032.099999999991</v>
      </c>
      <c r="M3" s="352">
        <f>IF(H3&lt;&gt;0,L3/H3,"")</f>
        <v>0.37796618641419316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938"/>
      <c r="B5" s="939">
        <v>2014</v>
      </c>
      <c r="C5" s="940"/>
      <c r="D5" s="940">
        <v>2015</v>
      </c>
      <c r="E5" s="940"/>
      <c r="F5" s="940">
        <v>2016</v>
      </c>
      <c r="G5" s="802" t="s">
        <v>2</v>
      </c>
      <c r="H5" s="939">
        <v>2014</v>
      </c>
      <c r="I5" s="940"/>
      <c r="J5" s="940">
        <v>2015</v>
      </c>
      <c r="K5" s="940"/>
      <c r="L5" s="940">
        <v>2016</v>
      </c>
      <c r="M5" s="802" t="s">
        <v>2</v>
      </c>
    </row>
    <row r="6" spans="1:13" ht="14.4" customHeight="1" x14ac:dyDescent="0.3">
      <c r="A6" s="762" t="s">
        <v>4120</v>
      </c>
      <c r="B6" s="803"/>
      <c r="C6" s="731"/>
      <c r="D6" s="803"/>
      <c r="E6" s="731"/>
      <c r="F6" s="803">
        <v>1401</v>
      </c>
      <c r="G6" s="736"/>
      <c r="H6" s="803"/>
      <c r="I6" s="731"/>
      <c r="J6" s="803"/>
      <c r="K6" s="731"/>
      <c r="L6" s="803"/>
      <c r="M6" s="235"/>
    </row>
    <row r="7" spans="1:13" ht="14.4" customHeight="1" x14ac:dyDescent="0.3">
      <c r="A7" s="946" t="s">
        <v>4641</v>
      </c>
      <c r="B7" s="942">
        <v>9368</v>
      </c>
      <c r="C7" s="943">
        <v>1</v>
      </c>
      <c r="D7" s="942">
        <v>20252</v>
      </c>
      <c r="E7" s="943">
        <v>2.1618274978650724</v>
      </c>
      <c r="F7" s="942">
        <v>13886</v>
      </c>
      <c r="G7" s="944">
        <v>1.4822801024765158</v>
      </c>
      <c r="H7" s="942">
        <v>14380.66</v>
      </c>
      <c r="I7" s="943">
        <v>1</v>
      </c>
      <c r="J7" s="942">
        <v>24106.120000000003</v>
      </c>
      <c r="K7" s="943">
        <v>1.6762874582946821</v>
      </c>
      <c r="L7" s="942">
        <v>20225.82</v>
      </c>
      <c r="M7" s="945">
        <v>1.4064597869638806</v>
      </c>
    </row>
    <row r="8" spans="1:13" ht="14.4" customHeight="1" x14ac:dyDescent="0.3">
      <c r="A8" s="946" t="s">
        <v>4129</v>
      </c>
      <c r="B8" s="942">
        <v>106645</v>
      </c>
      <c r="C8" s="943">
        <v>1</v>
      </c>
      <c r="D8" s="942">
        <v>38256</v>
      </c>
      <c r="E8" s="943">
        <v>0.35872286558207134</v>
      </c>
      <c r="F8" s="942">
        <v>53904</v>
      </c>
      <c r="G8" s="944">
        <v>0.50545267007360872</v>
      </c>
      <c r="H8" s="942"/>
      <c r="I8" s="943"/>
      <c r="J8" s="942"/>
      <c r="K8" s="943"/>
      <c r="L8" s="942"/>
      <c r="M8" s="945"/>
    </row>
    <row r="9" spans="1:13" ht="14.4" customHeight="1" x14ac:dyDescent="0.3">
      <c r="A9" s="946" t="s">
        <v>4642</v>
      </c>
      <c r="B9" s="942">
        <v>257260</v>
      </c>
      <c r="C9" s="943">
        <v>1</v>
      </c>
      <c r="D9" s="942">
        <v>281367</v>
      </c>
      <c r="E9" s="943">
        <v>1.0937067558112414</v>
      </c>
      <c r="F9" s="942">
        <v>255450</v>
      </c>
      <c r="G9" s="944">
        <v>0.99296431625592785</v>
      </c>
      <c r="H9" s="942"/>
      <c r="I9" s="943"/>
      <c r="J9" s="942"/>
      <c r="K9" s="943"/>
      <c r="L9" s="942"/>
      <c r="M9" s="945"/>
    </row>
    <row r="10" spans="1:13" ht="14.4" customHeight="1" x14ac:dyDescent="0.3">
      <c r="A10" s="946" t="s">
        <v>4643</v>
      </c>
      <c r="B10" s="942">
        <v>214867</v>
      </c>
      <c r="C10" s="943">
        <v>1</v>
      </c>
      <c r="D10" s="942">
        <v>160995</v>
      </c>
      <c r="E10" s="943">
        <v>0.74927746001014583</v>
      </c>
      <c r="F10" s="942">
        <v>171263</v>
      </c>
      <c r="G10" s="944">
        <v>0.79706516123927829</v>
      </c>
      <c r="H10" s="942">
        <v>133865.66999999998</v>
      </c>
      <c r="I10" s="943">
        <v>1</v>
      </c>
      <c r="J10" s="942">
        <v>17501.190000000002</v>
      </c>
      <c r="K10" s="943">
        <v>0.13073695444097061</v>
      </c>
      <c r="L10" s="942">
        <v>35806.279999999992</v>
      </c>
      <c r="M10" s="945">
        <v>0.26747918267618576</v>
      </c>
    </row>
    <row r="11" spans="1:13" ht="14.4" customHeight="1" x14ac:dyDescent="0.3">
      <c r="A11" s="946" t="s">
        <v>4644</v>
      </c>
      <c r="B11" s="942">
        <v>12597</v>
      </c>
      <c r="C11" s="943">
        <v>1</v>
      </c>
      <c r="D11" s="942">
        <v>50096</v>
      </c>
      <c r="E11" s="943">
        <v>3.9768198777486705</v>
      </c>
      <c r="F11" s="942">
        <v>24493</v>
      </c>
      <c r="G11" s="944">
        <v>1.9443518298007463</v>
      </c>
      <c r="H11" s="942"/>
      <c r="I11" s="943"/>
      <c r="J11" s="942"/>
      <c r="K11" s="943"/>
      <c r="L11" s="942"/>
      <c r="M11" s="945"/>
    </row>
    <row r="12" spans="1:13" ht="14.4" customHeight="1" x14ac:dyDescent="0.3">
      <c r="A12" s="946" t="s">
        <v>4645</v>
      </c>
      <c r="B12" s="942">
        <v>49582</v>
      </c>
      <c r="C12" s="943">
        <v>1</v>
      </c>
      <c r="D12" s="942">
        <v>1783</v>
      </c>
      <c r="E12" s="943">
        <v>3.5960630874107537E-2</v>
      </c>
      <c r="F12" s="942">
        <v>4190</v>
      </c>
      <c r="G12" s="944">
        <v>8.4506474123673916E-2</v>
      </c>
      <c r="H12" s="942"/>
      <c r="I12" s="943"/>
      <c r="J12" s="942"/>
      <c r="K12" s="943"/>
      <c r="L12" s="942"/>
      <c r="M12" s="945"/>
    </row>
    <row r="13" spans="1:13" ht="14.4" customHeight="1" x14ac:dyDescent="0.3">
      <c r="A13" s="946" t="s">
        <v>4646</v>
      </c>
      <c r="B13" s="942">
        <v>106111</v>
      </c>
      <c r="C13" s="943">
        <v>1</v>
      </c>
      <c r="D13" s="942">
        <v>107530</v>
      </c>
      <c r="E13" s="943">
        <v>1.0133727888720303</v>
      </c>
      <c r="F13" s="942">
        <v>181257</v>
      </c>
      <c r="G13" s="944">
        <v>1.708182940505697</v>
      </c>
      <c r="H13" s="942"/>
      <c r="I13" s="943"/>
      <c r="J13" s="942"/>
      <c r="K13" s="943"/>
      <c r="L13" s="942"/>
      <c r="M13" s="945"/>
    </row>
    <row r="14" spans="1:13" ht="14.4" customHeight="1" x14ac:dyDescent="0.3">
      <c r="A14" s="946" t="s">
        <v>4647</v>
      </c>
      <c r="B14" s="942">
        <v>9486</v>
      </c>
      <c r="C14" s="943">
        <v>1</v>
      </c>
      <c r="D14" s="942">
        <v>2867</v>
      </c>
      <c r="E14" s="943">
        <v>0.30223487244360109</v>
      </c>
      <c r="F14" s="942"/>
      <c r="G14" s="944"/>
      <c r="H14" s="942"/>
      <c r="I14" s="943"/>
      <c r="J14" s="942"/>
      <c r="K14" s="943"/>
      <c r="L14" s="942"/>
      <c r="M14" s="945"/>
    </row>
    <row r="15" spans="1:13" ht="14.4" customHeight="1" thickBot="1" x14ac:dyDescent="0.35">
      <c r="A15" s="805" t="s">
        <v>4648</v>
      </c>
      <c r="B15" s="804">
        <v>28011</v>
      </c>
      <c r="C15" s="746">
        <v>1</v>
      </c>
      <c r="D15" s="804"/>
      <c r="E15" s="746"/>
      <c r="F15" s="804"/>
      <c r="G15" s="751"/>
      <c r="H15" s="804"/>
      <c r="I15" s="746"/>
      <c r="J15" s="804"/>
      <c r="K15" s="746"/>
      <c r="L15" s="804"/>
      <c r="M15" s="7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6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5165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4871.6099999999997</v>
      </c>
      <c r="G3" s="215">
        <f t="shared" si="0"/>
        <v>942173.33</v>
      </c>
      <c r="H3" s="216"/>
      <c r="I3" s="216"/>
      <c r="J3" s="211">
        <f t="shared" si="0"/>
        <v>5129.4400000000014</v>
      </c>
      <c r="K3" s="215">
        <f t="shared" si="0"/>
        <v>704753.31</v>
      </c>
      <c r="L3" s="216"/>
      <c r="M3" s="216"/>
      <c r="N3" s="211">
        <f t="shared" si="0"/>
        <v>5949.25</v>
      </c>
      <c r="O3" s="215">
        <f t="shared" si="0"/>
        <v>761876.10000000009</v>
      </c>
      <c r="P3" s="181">
        <f>IF(G3=0,"",O3/G3)</f>
        <v>0.80863687788742666</v>
      </c>
      <c r="Q3" s="213">
        <f>IF(N3=0,"",O3/N3)</f>
        <v>128.06254569903771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4140</v>
      </c>
      <c r="B6" s="731" t="s">
        <v>4649</v>
      </c>
      <c r="C6" s="731" t="s">
        <v>4074</v>
      </c>
      <c r="D6" s="731" t="s">
        <v>4650</v>
      </c>
      <c r="E6" s="731" t="s">
        <v>4651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1136</v>
      </c>
      <c r="P6" s="736"/>
      <c r="Q6" s="754">
        <v>1136</v>
      </c>
    </row>
    <row r="7" spans="1:17" ht="14.4" customHeight="1" x14ac:dyDescent="0.3">
      <c r="A7" s="941" t="s">
        <v>4140</v>
      </c>
      <c r="B7" s="943" t="s">
        <v>4649</v>
      </c>
      <c r="C7" s="943" t="s">
        <v>4074</v>
      </c>
      <c r="D7" s="943" t="s">
        <v>4652</v>
      </c>
      <c r="E7" s="943" t="s">
        <v>4653</v>
      </c>
      <c r="F7" s="947"/>
      <c r="G7" s="947"/>
      <c r="H7" s="947"/>
      <c r="I7" s="947"/>
      <c r="J7" s="947"/>
      <c r="K7" s="947"/>
      <c r="L7" s="947"/>
      <c r="M7" s="947"/>
      <c r="N7" s="947">
        <v>1</v>
      </c>
      <c r="O7" s="947">
        <v>265</v>
      </c>
      <c r="P7" s="944"/>
      <c r="Q7" s="948">
        <v>265</v>
      </c>
    </row>
    <row r="8" spans="1:17" ht="14.4" customHeight="1" x14ac:dyDescent="0.3">
      <c r="A8" s="941" t="s">
        <v>4654</v>
      </c>
      <c r="B8" s="943" t="s">
        <v>4655</v>
      </c>
      <c r="C8" s="943" t="s">
        <v>4068</v>
      </c>
      <c r="D8" s="943" t="s">
        <v>4656</v>
      </c>
      <c r="E8" s="943" t="s">
        <v>4657</v>
      </c>
      <c r="F8" s="947"/>
      <c r="G8" s="947"/>
      <c r="H8" s="947"/>
      <c r="I8" s="947"/>
      <c r="J8" s="947">
        <v>0.5</v>
      </c>
      <c r="K8" s="947">
        <v>885.4</v>
      </c>
      <c r="L8" s="947"/>
      <c r="M8" s="947">
        <v>1770.8</v>
      </c>
      <c r="N8" s="947"/>
      <c r="O8" s="947"/>
      <c r="P8" s="944"/>
      <c r="Q8" s="948"/>
    </row>
    <row r="9" spans="1:17" ht="14.4" customHeight="1" x14ac:dyDescent="0.3">
      <c r="A9" s="941" t="s">
        <v>4654</v>
      </c>
      <c r="B9" s="943" t="s">
        <v>4655</v>
      </c>
      <c r="C9" s="943" t="s">
        <v>4215</v>
      </c>
      <c r="D9" s="943" t="s">
        <v>4658</v>
      </c>
      <c r="E9" s="943"/>
      <c r="F9" s="947"/>
      <c r="G9" s="947"/>
      <c r="H9" s="947"/>
      <c r="I9" s="947"/>
      <c r="J9" s="947">
        <v>100</v>
      </c>
      <c r="K9" s="947">
        <v>211</v>
      </c>
      <c r="L9" s="947"/>
      <c r="M9" s="947">
        <v>2.11</v>
      </c>
      <c r="N9" s="947"/>
      <c r="O9" s="947"/>
      <c r="P9" s="944"/>
      <c r="Q9" s="948"/>
    </row>
    <row r="10" spans="1:17" ht="14.4" customHeight="1" x14ac:dyDescent="0.3">
      <c r="A10" s="941" t="s">
        <v>4654</v>
      </c>
      <c r="B10" s="943" t="s">
        <v>4655</v>
      </c>
      <c r="C10" s="943" t="s">
        <v>4215</v>
      </c>
      <c r="D10" s="943" t="s">
        <v>4659</v>
      </c>
      <c r="E10" s="943"/>
      <c r="F10" s="947">
        <v>600</v>
      </c>
      <c r="G10" s="947">
        <v>3060</v>
      </c>
      <c r="H10" s="947">
        <v>1</v>
      </c>
      <c r="I10" s="947">
        <v>5.0999999999999996</v>
      </c>
      <c r="J10" s="947"/>
      <c r="K10" s="947"/>
      <c r="L10" s="947"/>
      <c r="M10" s="947"/>
      <c r="N10" s="947">
        <v>300</v>
      </c>
      <c r="O10" s="947">
        <v>1575</v>
      </c>
      <c r="P10" s="944">
        <v>0.51470588235294112</v>
      </c>
      <c r="Q10" s="948">
        <v>5.25</v>
      </c>
    </row>
    <row r="11" spans="1:17" ht="14.4" customHeight="1" x14ac:dyDescent="0.3">
      <c r="A11" s="941" t="s">
        <v>4654</v>
      </c>
      <c r="B11" s="943" t="s">
        <v>4655</v>
      </c>
      <c r="C11" s="943" t="s">
        <v>4215</v>
      </c>
      <c r="D11" s="943" t="s">
        <v>4660</v>
      </c>
      <c r="E11" s="943"/>
      <c r="F11" s="947"/>
      <c r="G11" s="947"/>
      <c r="H11" s="947"/>
      <c r="I11" s="947"/>
      <c r="J11" s="947">
        <v>1100</v>
      </c>
      <c r="K11" s="947">
        <v>6424</v>
      </c>
      <c r="L11" s="947"/>
      <c r="M11" s="947">
        <v>5.84</v>
      </c>
      <c r="N11" s="947">
        <v>324</v>
      </c>
      <c r="O11" s="947">
        <v>1979.64</v>
      </c>
      <c r="P11" s="944"/>
      <c r="Q11" s="948">
        <v>6.11</v>
      </c>
    </row>
    <row r="12" spans="1:17" ht="14.4" customHeight="1" x14ac:dyDescent="0.3">
      <c r="A12" s="941" t="s">
        <v>4654</v>
      </c>
      <c r="B12" s="943" t="s">
        <v>4655</v>
      </c>
      <c r="C12" s="943" t="s">
        <v>4215</v>
      </c>
      <c r="D12" s="943" t="s">
        <v>4661</v>
      </c>
      <c r="E12" s="943"/>
      <c r="F12" s="947"/>
      <c r="G12" s="947"/>
      <c r="H12" s="947"/>
      <c r="I12" s="947"/>
      <c r="J12" s="947"/>
      <c r="K12" s="947"/>
      <c r="L12" s="947"/>
      <c r="M12" s="947"/>
      <c r="N12" s="947">
        <v>495</v>
      </c>
      <c r="O12" s="947">
        <v>9870.2999999999993</v>
      </c>
      <c r="P12" s="944"/>
      <c r="Q12" s="948">
        <v>19.939999999999998</v>
      </c>
    </row>
    <row r="13" spans="1:17" ht="14.4" customHeight="1" x14ac:dyDescent="0.3">
      <c r="A13" s="941" t="s">
        <v>4654</v>
      </c>
      <c r="B13" s="943" t="s">
        <v>4655</v>
      </c>
      <c r="C13" s="943" t="s">
        <v>4215</v>
      </c>
      <c r="D13" s="943" t="s">
        <v>4662</v>
      </c>
      <c r="E13" s="943"/>
      <c r="F13" s="947">
        <v>4</v>
      </c>
      <c r="G13" s="947">
        <v>8777.86</v>
      </c>
      <c r="H13" s="947">
        <v>1</v>
      </c>
      <c r="I13" s="947">
        <v>2194.4650000000001</v>
      </c>
      <c r="J13" s="947"/>
      <c r="K13" s="947"/>
      <c r="L13" s="947"/>
      <c r="M13" s="947"/>
      <c r="N13" s="947">
        <v>2</v>
      </c>
      <c r="O13" s="947">
        <v>4327.4799999999996</v>
      </c>
      <c r="P13" s="944">
        <v>0.49299943266354207</v>
      </c>
      <c r="Q13" s="948">
        <v>2163.7399999999998</v>
      </c>
    </row>
    <row r="14" spans="1:17" ht="14.4" customHeight="1" x14ac:dyDescent="0.3">
      <c r="A14" s="941" t="s">
        <v>4654</v>
      </c>
      <c r="B14" s="943" t="s">
        <v>4655</v>
      </c>
      <c r="C14" s="943" t="s">
        <v>4215</v>
      </c>
      <c r="D14" s="943" t="s">
        <v>4663</v>
      </c>
      <c r="E14" s="943"/>
      <c r="F14" s="947">
        <v>780</v>
      </c>
      <c r="G14" s="947">
        <v>2542.8000000000002</v>
      </c>
      <c r="H14" s="947">
        <v>1</v>
      </c>
      <c r="I14" s="947">
        <v>3.2600000000000002</v>
      </c>
      <c r="J14" s="947"/>
      <c r="K14" s="947"/>
      <c r="L14" s="947"/>
      <c r="M14" s="947"/>
      <c r="N14" s="947">
        <v>596</v>
      </c>
      <c r="O14" s="947">
        <v>2473.4</v>
      </c>
      <c r="P14" s="944">
        <v>0.97270725184835616</v>
      </c>
      <c r="Q14" s="948">
        <v>4.1500000000000004</v>
      </c>
    </row>
    <row r="15" spans="1:17" ht="14.4" customHeight="1" x14ac:dyDescent="0.3">
      <c r="A15" s="941" t="s">
        <v>4654</v>
      </c>
      <c r="B15" s="943" t="s">
        <v>4655</v>
      </c>
      <c r="C15" s="943" t="s">
        <v>4215</v>
      </c>
      <c r="D15" s="943" t="s">
        <v>4664</v>
      </c>
      <c r="E15" s="943"/>
      <c r="F15" s="947"/>
      <c r="G15" s="947"/>
      <c r="H15" s="947"/>
      <c r="I15" s="947"/>
      <c r="J15" s="947">
        <v>468</v>
      </c>
      <c r="K15" s="947">
        <v>15701.4</v>
      </c>
      <c r="L15" s="947"/>
      <c r="M15" s="947">
        <v>33.549999999999997</v>
      </c>
      <c r="N15" s="947"/>
      <c r="O15" s="947"/>
      <c r="P15" s="944"/>
      <c r="Q15" s="948"/>
    </row>
    <row r="16" spans="1:17" ht="14.4" customHeight="1" x14ac:dyDescent="0.3">
      <c r="A16" s="941" t="s">
        <v>4654</v>
      </c>
      <c r="B16" s="943" t="s">
        <v>4655</v>
      </c>
      <c r="C16" s="943" t="s">
        <v>4218</v>
      </c>
      <c r="D16" s="943" t="s">
        <v>4665</v>
      </c>
      <c r="E16" s="943" t="s">
        <v>4666</v>
      </c>
      <c r="F16" s="947"/>
      <c r="G16" s="947"/>
      <c r="H16" s="947"/>
      <c r="I16" s="947"/>
      <c r="J16" s="947">
        <v>1</v>
      </c>
      <c r="K16" s="947">
        <v>884.32</v>
      </c>
      <c r="L16" s="947"/>
      <c r="M16" s="947">
        <v>884.32</v>
      </c>
      <c r="N16" s="947"/>
      <c r="O16" s="947"/>
      <c r="P16" s="944"/>
      <c r="Q16" s="948"/>
    </row>
    <row r="17" spans="1:17" ht="14.4" customHeight="1" x14ac:dyDescent="0.3">
      <c r="A17" s="941" t="s">
        <v>4654</v>
      </c>
      <c r="B17" s="943" t="s">
        <v>4655</v>
      </c>
      <c r="C17" s="943" t="s">
        <v>4074</v>
      </c>
      <c r="D17" s="943" t="s">
        <v>4667</v>
      </c>
      <c r="E17" s="943" t="s">
        <v>4668</v>
      </c>
      <c r="F17" s="947"/>
      <c r="G17" s="947"/>
      <c r="H17" s="947"/>
      <c r="I17" s="947"/>
      <c r="J17" s="947">
        <v>1</v>
      </c>
      <c r="K17" s="947">
        <v>1975</v>
      </c>
      <c r="L17" s="947"/>
      <c r="M17" s="947">
        <v>1975</v>
      </c>
      <c r="N17" s="947"/>
      <c r="O17" s="947"/>
      <c r="P17" s="944"/>
      <c r="Q17" s="948"/>
    </row>
    <row r="18" spans="1:17" ht="14.4" customHeight="1" x14ac:dyDescent="0.3">
      <c r="A18" s="941" t="s">
        <v>4654</v>
      </c>
      <c r="B18" s="943" t="s">
        <v>4655</v>
      </c>
      <c r="C18" s="943" t="s">
        <v>4074</v>
      </c>
      <c r="D18" s="943" t="s">
        <v>4669</v>
      </c>
      <c r="E18" s="943" t="s">
        <v>4670</v>
      </c>
      <c r="F18" s="947"/>
      <c r="G18" s="947"/>
      <c r="H18" s="947"/>
      <c r="I18" s="947"/>
      <c r="J18" s="947"/>
      <c r="K18" s="947"/>
      <c r="L18" s="947"/>
      <c r="M18" s="947"/>
      <c r="N18" s="947">
        <v>1</v>
      </c>
      <c r="O18" s="947">
        <v>1213</v>
      </c>
      <c r="P18" s="944"/>
      <c r="Q18" s="948">
        <v>1213</v>
      </c>
    </row>
    <row r="19" spans="1:17" ht="14.4" customHeight="1" x14ac:dyDescent="0.3">
      <c r="A19" s="941" t="s">
        <v>4654</v>
      </c>
      <c r="B19" s="943" t="s">
        <v>4655</v>
      </c>
      <c r="C19" s="943" t="s">
        <v>4074</v>
      </c>
      <c r="D19" s="943" t="s">
        <v>4671</v>
      </c>
      <c r="E19" s="943" t="s">
        <v>4672</v>
      </c>
      <c r="F19" s="947">
        <v>4</v>
      </c>
      <c r="G19" s="947">
        <v>2622</v>
      </c>
      <c r="H19" s="947">
        <v>1</v>
      </c>
      <c r="I19" s="947">
        <v>655.5</v>
      </c>
      <c r="J19" s="947"/>
      <c r="K19" s="947"/>
      <c r="L19" s="947"/>
      <c r="M19" s="947"/>
      <c r="N19" s="947">
        <v>2</v>
      </c>
      <c r="O19" s="947">
        <v>1362</v>
      </c>
      <c r="P19" s="944">
        <v>0.5194508009153318</v>
      </c>
      <c r="Q19" s="948">
        <v>681</v>
      </c>
    </row>
    <row r="20" spans="1:17" ht="14.4" customHeight="1" x14ac:dyDescent="0.3">
      <c r="A20" s="941" t="s">
        <v>4654</v>
      </c>
      <c r="B20" s="943" t="s">
        <v>4655</v>
      </c>
      <c r="C20" s="943" t="s">
        <v>4074</v>
      </c>
      <c r="D20" s="943" t="s">
        <v>4673</v>
      </c>
      <c r="E20" s="943" t="s">
        <v>4674</v>
      </c>
      <c r="F20" s="947">
        <v>2</v>
      </c>
      <c r="G20" s="947">
        <v>3508</v>
      </c>
      <c r="H20" s="947">
        <v>1</v>
      </c>
      <c r="I20" s="947">
        <v>1754</v>
      </c>
      <c r="J20" s="947">
        <v>2</v>
      </c>
      <c r="K20" s="947">
        <v>3524</v>
      </c>
      <c r="L20" s="947">
        <v>1.0045610034207526</v>
      </c>
      <c r="M20" s="947">
        <v>1762</v>
      </c>
      <c r="N20" s="947">
        <v>3</v>
      </c>
      <c r="O20" s="947">
        <v>5475</v>
      </c>
      <c r="P20" s="944">
        <v>1.5607183580387685</v>
      </c>
      <c r="Q20" s="948">
        <v>1825</v>
      </c>
    </row>
    <row r="21" spans="1:17" ht="14.4" customHeight="1" x14ac:dyDescent="0.3">
      <c r="A21" s="941" t="s">
        <v>4654</v>
      </c>
      <c r="B21" s="943" t="s">
        <v>4655</v>
      </c>
      <c r="C21" s="943" t="s">
        <v>4074</v>
      </c>
      <c r="D21" s="943" t="s">
        <v>4675</v>
      </c>
      <c r="E21" s="943" t="s">
        <v>4676</v>
      </c>
      <c r="F21" s="947"/>
      <c r="G21" s="947"/>
      <c r="H21" s="947"/>
      <c r="I21" s="947"/>
      <c r="J21" s="947">
        <v>1</v>
      </c>
      <c r="K21" s="947">
        <v>413</v>
      </c>
      <c r="L21" s="947"/>
      <c r="M21" s="947">
        <v>413</v>
      </c>
      <c r="N21" s="947">
        <v>1</v>
      </c>
      <c r="O21" s="947">
        <v>429</v>
      </c>
      <c r="P21" s="944"/>
      <c r="Q21" s="948">
        <v>429</v>
      </c>
    </row>
    <row r="22" spans="1:17" ht="14.4" customHeight="1" x14ac:dyDescent="0.3">
      <c r="A22" s="941" t="s">
        <v>4654</v>
      </c>
      <c r="B22" s="943" t="s">
        <v>4655</v>
      </c>
      <c r="C22" s="943" t="s">
        <v>4074</v>
      </c>
      <c r="D22" s="943" t="s">
        <v>4677</v>
      </c>
      <c r="E22" s="943" t="s">
        <v>4678</v>
      </c>
      <c r="F22" s="947"/>
      <c r="G22" s="947"/>
      <c r="H22" s="947"/>
      <c r="I22" s="947"/>
      <c r="J22" s="947">
        <v>1</v>
      </c>
      <c r="K22" s="947">
        <v>14340</v>
      </c>
      <c r="L22" s="947"/>
      <c r="M22" s="947">
        <v>14340</v>
      </c>
      <c r="N22" s="947"/>
      <c r="O22" s="947"/>
      <c r="P22" s="944"/>
      <c r="Q22" s="948"/>
    </row>
    <row r="23" spans="1:17" ht="14.4" customHeight="1" x14ac:dyDescent="0.3">
      <c r="A23" s="941" t="s">
        <v>4654</v>
      </c>
      <c r="B23" s="943" t="s">
        <v>4655</v>
      </c>
      <c r="C23" s="943" t="s">
        <v>4074</v>
      </c>
      <c r="D23" s="943" t="s">
        <v>4679</v>
      </c>
      <c r="E23" s="943" t="s">
        <v>4680</v>
      </c>
      <c r="F23" s="947">
        <v>1</v>
      </c>
      <c r="G23" s="947">
        <v>1286</v>
      </c>
      <c r="H23" s="947">
        <v>1</v>
      </c>
      <c r="I23" s="947">
        <v>1286</v>
      </c>
      <c r="J23" s="947"/>
      <c r="K23" s="947"/>
      <c r="L23" s="947"/>
      <c r="M23" s="947"/>
      <c r="N23" s="947">
        <v>1</v>
      </c>
      <c r="O23" s="947">
        <v>1342</v>
      </c>
      <c r="P23" s="944">
        <v>1.0435458786936236</v>
      </c>
      <c r="Q23" s="948">
        <v>1342</v>
      </c>
    </row>
    <row r="24" spans="1:17" ht="14.4" customHeight="1" x14ac:dyDescent="0.3">
      <c r="A24" s="941" t="s">
        <v>4654</v>
      </c>
      <c r="B24" s="943" t="s">
        <v>4655</v>
      </c>
      <c r="C24" s="943" t="s">
        <v>4074</v>
      </c>
      <c r="D24" s="943" t="s">
        <v>4681</v>
      </c>
      <c r="E24" s="943" t="s">
        <v>4682</v>
      </c>
      <c r="F24" s="947">
        <v>4</v>
      </c>
      <c r="G24" s="947">
        <v>1952</v>
      </c>
      <c r="H24" s="947">
        <v>1</v>
      </c>
      <c r="I24" s="947">
        <v>488</v>
      </c>
      <c r="J24" s="947"/>
      <c r="K24" s="947"/>
      <c r="L24" s="947"/>
      <c r="M24" s="947"/>
      <c r="N24" s="947">
        <v>2</v>
      </c>
      <c r="O24" s="947">
        <v>1018</v>
      </c>
      <c r="P24" s="944">
        <v>0.52151639344262291</v>
      </c>
      <c r="Q24" s="948">
        <v>509</v>
      </c>
    </row>
    <row r="25" spans="1:17" ht="14.4" customHeight="1" x14ac:dyDescent="0.3">
      <c r="A25" s="941" t="s">
        <v>4654</v>
      </c>
      <c r="B25" s="943" t="s">
        <v>4655</v>
      </c>
      <c r="C25" s="943" t="s">
        <v>4074</v>
      </c>
      <c r="D25" s="943" t="s">
        <v>4683</v>
      </c>
      <c r="E25" s="943" t="s">
        <v>4684</v>
      </c>
      <c r="F25" s="947"/>
      <c r="G25" s="947"/>
      <c r="H25" s="947"/>
      <c r="I25" s="947"/>
      <c r="J25" s="947"/>
      <c r="K25" s="947"/>
      <c r="L25" s="947"/>
      <c r="M25" s="947"/>
      <c r="N25" s="947">
        <v>1</v>
      </c>
      <c r="O25" s="947">
        <v>2329</v>
      </c>
      <c r="P25" s="944"/>
      <c r="Q25" s="948">
        <v>2329</v>
      </c>
    </row>
    <row r="26" spans="1:17" ht="14.4" customHeight="1" x14ac:dyDescent="0.3">
      <c r="A26" s="941" t="s">
        <v>4654</v>
      </c>
      <c r="B26" s="943" t="s">
        <v>4655</v>
      </c>
      <c r="C26" s="943" t="s">
        <v>4074</v>
      </c>
      <c r="D26" s="943" t="s">
        <v>4685</v>
      </c>
      <c r="E26" s="943" t="s">
        <v>4686</v>
      </c>
      <c r="F26" s="947"/>
      <c r="G26" s="947"/>
      <c r="H26" s="947"/>
      <c r="I26" s="947"/>
      <c r="J26" s="947"/>
      <c r="K26" s="947"/>
      <c r="L26" s="947"/>
      <c r="M26" s="947"/>
      <c r="N26" s="947">
        <v>1</v>
      </c>
      <c r="O26" s="947">
        <v>718</v>
      </c>
      <c r="P26" s="944"/>
      <c r="Q26" s="948">
        <v>718</v>
      </c>
    </row>
    <row r="27" spans="1:17" ht="14.4" customHeight="1" x14ac:dyDescent="0.3">
      <c r="A27" s="941" t="s">
        <v>4239</v>
      </c>
      <c r="B27" s="943" t="s">
        <v>4687</v>
      </c>
      <c r="C27" s="943" t="s">
        <v>4074</v>
      </c>
      <c r="D27" s="943" t="s">
        <v>4688</v>
      </c>
      <c r="E27" s="943" t="s">
        <v>4689</v>
      </c>
      <c r="F27" s="947">
        <v>7</v>
      </c>
      <c r="G27" s="947">
        <v>65359</v>
      </c>
      <c r="H27" s="947">
        <v>1</v>
      </c>
      <c r="I27" s="947">
        <v>9337</v>
      </c>
      <c r="J27" s="947"/>
      <c r="K27" s="947"/>
      <c r="L27" s="947"/>
      <c r="M27" s="947"/>
      <c r="N27" s="947"/>
      <c r="O27" s="947"/>
      <c r="P27" s="944"/>
      <c r="Q27" s="948"/>
    </row>
    <row r="28" spans="1:17" ht="14.4" customHeight="1" x14ac:dyDescent="0.3">
      <c r="A28" s="941" t="s">
        <v>4239</v>
      </c>
      <c r="B28" s="943" t="s">
        <v>4690</v>
      </c>
      <c r="C28" s="943" t="s">
        <v>4074</v>
      </c>
      <c r="D28" s="943" t="s">
        <v>4691</v>
      </c>
      <c r="E28" s="943" t="s">
        <v>4692</v>
      </c>
      <c r="F28" s="947">
        <v>24</v>
      </c>
      <c r="G28" s="947">
        <v>8408</v>
      </c>
      <c r="H28" s="947">
        <v>1</v>
      </c>
      <c r="I28" s="947">
        <v>350.33333333333331</v>
      </c>
      <c r="J28" s="947">
        <v>16</v>
      </c>
      <c r="K28" s="947">
        <v>5616</v>
      </c>
      <c r="L28" s="947">
        <v>0.66793529971455756</v>
      </c>
      <c r="M28" s="947">
        <v>351</v>
      </c>
      <c r="N28" s="947">
        <v>52</v>
      </c>
      <c r="O28" s="947">
        <v>18408</v>
      </c>
      <c r="P28" s="944">
        <v>2.1893434823977165</v>
      </c>
      <c r="Q28" s="948">
        <v>354</v>
      </c>
    </row>
    <row r="29" spans="1:17" ht="14.4" customHeight="1" x14ac:dyDescent="0.3">
      <c r="A29" s="941" t="s">
        <v>4239</v>
      </c>
      <c r="B29" s="943" t="s">
        <v>4690</v>
      </c>
      <c r="C29" s="943" t="s">
        <v>4074</v>
      </c>
      <c r="D29" s="943" t="s">
        <v>4693</v>
      </c>
      <c r="E29" s="943" t="s">
        <v>4694</v>
      </c>
      <c r="F29" s="947">
        <v>269</v>
      </c>
      <c r="G29" s="947">
        <v>17485</v>
      </c>
      <c r="H29" s="947">
        <v>1</v>
      </c>
      <c r="I29" s="947">
        <v>65</v>
      </c>
      <c r="J29" s="947">
        <v>291</v>
      </c>
      <c r="K29" s="947">
        <v>18915</v>
      </c>
      <c r="L29" s="947">
        <v>1.0817843866171004</v>
      </c>
      <c r="M29" s="947">
        <v>65</v>
      </c>
      <c r="N29" s="947">
        <v>311</v>
      </c>
      <c r="O29" s="947">
        <v>20215</v>
      </c>
      <c r="P29" s="944">
        <v>1.1561338289962826</v>
      </c>
      <c r="Q29" s="948">
        <v>65</v>
      </c>
    </row>
    <row r="30" spans="1:17" ht="14.4" customHeight="1" x14ac:dyDescent="0.3">
      <c r="A30" s="941" t="s">
        <v>4239</v>
      </c>
      <c r="B30" s="943" t="s">
        <v>4690</v>
      </c>
      <c r="C30" s="943" t="s">
        <v>4074</v>
      </c>
      <c r="D30" s="943" t="s">
        <v>4695</v>
      </c>
      <c r="E30" s="943" t="s">
        <v>4696</v>
      </c>
      <c r="F30" s="947">
        <v>7</v>
      </c>
      <c r="G30" s="947">
        <v>164</v>
      </c>
      <c r="H30" s="947">
        <v>1</v>
      </c>
      <c r="I30" s="947">
        <v>23.428571428571427</v>
      </c>
      <c r="J30" s="947">
        <v>2</v>
      </c>
      <c r="K30" s="947">
        <v>48</v>
      </c>
      <c r="L30" s="947">
        <v>0.29268292682926828</v>
      </c>
      <c r="M30" s="947">
        <v>24</v>
      </c>
      <c r="N30" s="947"/>
      <c r="O30" s="947"/>
      <c r="P30" s="944"/>
      <c r="Q30" s="948"/>
    </row>
    <row r="31" spans="1:17" ht="14.4" customHeight="1" x14ac:dyDescent="0.3">
      <c r="A31" s="941" t="s">
        <v>4239</v>
      </c>
      <c r="B31" s="943" t="s">
        <v>4690</v>
      </c>
      <c r="C31" s="943" t="s">
        <v>4074</v>
      </c>
      <c r="D31" s="943" t="s">
        <v>4697</v>
      </c>
      <c r="E31" s="943" t="s">
        <v>4698</v>
      </c>
      <c r="F31" s="947">
        <v>2</v>
      </c>
      <c r="G31" s="947">
        <v>108</v>
      </c>
      <c r="H31" s="947">
        <v>1</v>
      </c>
      <c r="I31" s="947">
        <v>54</v>
      </c>
      <c r="J31" s="947"/>
      <c r="K31" s="947"/>
      <c r="L31" s="947"/>
      <c r="M31" s="947"/>
      <c r="N31" s="947"/>
      <c r="O31" s="947"/>
      <c r="P31" s="944"/>
      <c r="Q31" s="948"/>
    </row>
    <row r="32" spans="1:17" ht="14.4" customHeight="1" x14ac:dyDescent="0.3">
      <c r="A32" s="941" t="s">
        <v>4239</v>
      </c>
      <c r="B32" s="943" t="s">
        <v>4690</v>
      </c>
      <c r="C32" s="943" t="s">
        <v>4074</v>
      </c>
      <c r="D32" s="943" t="s">
        <v>4699</v>
      </c>
      <c r="E32" s="943" t="s">
        <v>4700</v>
      </c>
      <c r="F32" s="947">
        <v>121</v>
      </c>
      <c r="G32" s="947">
        <v>9317</v>
      </c>
      <c r="H32" s="947">
        <v>1</v>
      </c>
      <c r="I32" s="947">
        <v>77</v>
      </c>
      <c r="J32" s="947">
        <v>134</v>
      </c>
      <c r="K32" s="947">
        <v>10318</v>
      </c>
      <c r="L32" s="947">
        <v>1.1074380165289257</v>
      </c>
      <c r="M32" s="947">
        <v>77</v>
      </c>
      <c r="N32" s="947">
        <v>128</v>
      </c>
      <c r="O32" s="947">
        <v>9856</v>
      </c>
      <c r="P32" s="944">
        <v>1.0578512396694215</v>
      </c>
      <c r="Q32" s="948">
        <v>77</v>
      </c>
    </row>
    <row r="33" spans="1:17" ht="14.4" customHeight="1" x14ac:dyDescent="0.3">
      <c r="A33" s="941" t="s">
        <v>4239</v>
      </c>
      <c r="B33" s="943" t="s">
        <v>4690</v>
      </c>
      <c r="C33" s="943" t="s">
        <v>4074</v>
      </c>
      <c r="D33" s="943" t="s">
        <v>4701</v>
      </c>
      <c r="E33" s="943" t="s">
        <v>4702</v>
      </c>
      <c r="F33" s="947">
        <v>34</v>
      </c>
      <c r="G33" s="947">
        <v>761</v>
      </c>
      <c r="H33" s="947">
        <v>1</v>
      </c>
      <c r="I33" s="947">
        <v>22.382352941176471</v>
      </c>
      <c r="J33" s="947">
        <v>21</v>
      </c>
      <c r="K33" s="947">
        <v>483</v>
      </c>
      <c r="L33" s="947">
        <v>0.63469119579500655</v>
      </c>
      <c r="M33" s="947">
        <v>23</v>
      </c>
      <c r="N33" s="947">
        <v>47</v>
      </c>
      <c r="O33" s="947">
        <v>1128</v>
      </c>
      <c r="P33" s="944">
        <v>1.4822601839684626</v>
      </c>
      <c r="Q33" s="948">
        <v>24</v>
      </c>
    </row>
    <row r="34" spans="1:17" ht="14.4" customHeight="1" x14ac:dyDescent="0.3">
      <c r="A34" s="941" t="s">
        <v>4239</v>
      </c>
      <c r="B34" s="943" t="s">
        <v>4690</v>
      </c>
      <c r="C34" s="943" t="s">
        <v>4074</v>
      </c>
      <c r="D34" s="943" t="s">
        <v>4703</v>
      </c>
      <c r="E34" s="943" t="s">
        <v>4704</v>
      </c>
      <c r="F34" s="947"/>
      <c r="G34" s="947"/>
      <c r="H34" s="947"/>
      <c r="I34" s="947"/>
      <c r="J34" s="947"/>
      <c r="K34" s="947"/>
      <c r="L34" s="947"/>
      <c r="M34" s="947"/>
      <c r="N34" s="947">
        <v>1</v>
      </c>
      <c r="O34" s="947">
        <v>631</v>
      </c>
      <c r="P34" s="944"/>
      <c r="Q34" s="948">
        <v>631</v>
      </c>
    </row>
    <row r="35" spans="1:17" ht="14.4" customHeight="1" x14ac:dyDescent="0.3">
      <c r="A35" s="941" t="s">
        <v>4239</v>
      </c>
      <c r="B35" s="943" t="s">
        <v>4690</v>
      </c>
      <c r="C35" s="943" t="s">
        <v>4074</v>
      </c>
      <c r="D35" s="943" t="s">
        <v>4705</v>
      </c>
      <c r="E35" s="943" t="s">
        <v>4706</v>
      </c>
      <c r="F35" s="947">
        <v>4</v>
      </c>
      <c r="G35" s="947">
        <v>264</v>
      </c>
      <c r="H35" s="947">
        <v>1</v>
      </c>
      <c r="I35" s="947">
        <v>66</v>
      </c>
      <c r="J35" s="947">
        <v>6</v>
      </c>
      <c r="K35" s="947">
        <v>396</v>
      </c>
      <c r="L35" s="947">
        <v>1.5</v>
      </c>
      <c r="M35" s="947">
        <v>66</v>
      </c>
      <c r="N35" s="947">
        <v>11</v>
      </c>
      <c r="O35" s="947">
        <v>726</v>
      </c>
      <c r="P35" s="944">
        <v>2.75</v>
      </c>
      <c r="Q35" s="948">
        <v>66</v>
      </c>
    </row>
    <row r="36" spans="1:17" ht="14.4" customHeight="1" x14ac:dyDescent="0.3">
      <c r="A36" s="941" t="s">
        <v>4239</v>
      </c>
      <c r="B36" s="943" t="s">
        <v>4690</v>
      </c>
      <c r="C36" s="943" t="s">
        <v>4074</v>
      </c>
      <c r="D36" s="943" t="s">
        <v>4707</v>
      </c>
      <c r="E36" s="943" t="s">
        <v>4708</v>
      </c>
      <c r="F36" s="947">
        <v>27</v>
      </c>
      <c r="G36" s="947">
        <v>648</v>
      </c>
      <c r="H36" s="947">
        <v>1</v>
      </c>
      <c r="I36" s="947">
        <v>24</v>
      </c>
      <c r="J36" s="947">
        <v>19</v>
      </c>
      <c r="K36" s="947">
        <v>456</v>
      </c>
      <c r="L36" s="947">
        <v>0.70370370370370372</v>
      </c>
      <c r="M36" s="947">
        <v>24</v>
      </c>
      <c r="N36" s="947">
        <v>45</v>
      </c>
      <c r="O36" s="947">
        <v>1125</v>
      </c>
      <c r="P36" s="944">
        <v>1.7361111111111112</v>
      </c>
      <c r="Q36" s="948">
        <v>25</v>
      </c>
    </row>
    <row r="37" spans="1:17" ht="14.4" customHeight="1" x14ac:dyDescent="0.3">
      <c r="A37" s="941" t="s">
        <v>4239</v>
      </c>
      <c r="B37" s="943" t="s">
        <v>4690</v>
      </c>
      <c r="C37" s="943" t="s">
        <v>4074</v>
      </c>
      <c r="D37" s="943" t="s">
        <v>4709</v>
      </c>
      <c r="E37" s="943" t="s">
        <v>4710</v>
      </c>
      <c r="F37" s="947">
        <v>2</v>
      </c>
      <c r="G37" s="947">
        <v>360</v>
      </c>
      <c r="H37" s="947">
        <v>1</v>
      </c>
      <c r="I37" s="947">
        <v>180</v>
      </c>
      <c r="J37" s="947"/>
      <c r="K37" s="947"/>
      <c r="L37" s="947"/>
      <c r="M37" s="947"/>
      <c r="N37" s="947"/>
      <c r="O37" s="947"/>
      <c r="P37" s="944"/>
      <c r="Q37" s="948"/>
    </row>
    <row r="38" spans="1:17" ht="14.4" customHeight="1" x14ac:dyDescent="0.3">
      <c r="A38" s="941" t="s">
        <v>4239</v>
      </c>
      <c r="B38" s="943" t="s">
        <v>4690</v>
      </c>
      <c r="C38" s="943" t="s">
        <v>4074</v>
      </c>
      <c r="D38" s="943" t="s">
        <v>4711</v>
      </c>
      <c r="E38" s="943" t="s">
        <v>4712</v>
      </c>
      <c r="F38" s="947">
        <v>13</v>
      </c>
      <c r="G38" s="947">
        <v>3289</v>
      </c>
      <c r="H38" s="947">
        <v>1</v>
      </c>
      <c r="I38" s="947">
        <v>253</v>
      </c>
      <c r="J38" s="947">
        <v>8</v>
      </c>
      <c r="K38" s="947">
        <v>2024</v>
      </c>
      <c r="L38" s="947">
        <v>0.61538461538461542</v>
      </c>
      <c r="M38" s="947">
        <v>253</v>
      </c>
      <c r="N38" s="947">
        <v>7</v>
      </c>
      <c r="O38" s="947">
        <v>1778</v>
      </c>
      <c r="P38" s="944">
        <v>0.54058984493767104</v>
      </c>
      <c r="Q38" s="948">
        <v>254</v>
      </c>
    </row>
    <row r="39" spans="1:17" ht="14.4" customHeight="1" x14ac:dyDescent="0.3">
      <c r="A39" s="941" t="s">
        <v>4239</v>
      </c>
      <c r="B39" s="943" t="s">
        <v>4690</v>
      </c>
      <c r="C39" s="943" t="s">
        <v>4074</v>
      </c>
      <c r="D39" s="943" t="s">
        <v>4713</v>
      </c>
      <c r="E39" s="943" t="s">
        <v>4714</v>
      </c>
      <c r="F39" s="947">
        <v>2</v>
      </c>
      <c r="G39" s="947">
        <v>432</v>
      </c>
      <c r="H39" s="947">
        <v>1</v>
      </c>
      <c r="I39" s="947">
        <v>216</v>
      </c>
      <c r="J39" s="947"/>
      <c r="K39" s="947"/>
      <c r="L39" s="947"/>
      <c r="M39" s="947"/>
      <c r="N39" s="947"/>
      <c r="O39" s="947"/>
      <c r="P39" s="944"/>
      <c r="Q39" s="948"/>
    </row>
    <row r="40" spans="1:17" ht="14.4" customHeight="1" x14ac:dyDescent="0.3">
      <c r="A40" s="941" t="s">
        <v>4239</v>
      </c>
      <c r="B40" s="943" t="s">
        <v>4690</v>
      </c>
      <c r="C40" s="943" t="s">
        <v>4074</v>
      </c>
      <c r="D40" s="943" t="s">
        <v>4715</v>
      </c>
      <c r="E40" s="943" t="s">
        <v>4716</v>
      </c>
      <c r="F40" s="947"/>
      <c r="G40" s="947"/>
      <c r="H40" s="947"/>
      <c r="I40" s="947"/>
      <c r="J40" s="947"/>
      <c r="K40" s="947"/>
      <c r="L40" s="947"/>
      <c r="M40" s="947"/>
      <c r="N40" s="947">
        <v>1</v>
      </c>
      <c r="O40" s="947">
        <v>37</v>
      </c>
      <c r="P40" s="944"/>
      <c r="Q40" s="948">
        <v>37</v>
      </c>
    </row>
    <row r="41" spans="1:17" ht="14.4" customHeight="1" x14ac:dyDescent="0.3">
      <c r="A41" s="941" t="s">
        <v>4239</v>
      </c>
      <c r="B41" s="943" t="s">
        <v>4690</v>
      </c>
      <c r="C41" s="943" t="s">
        <v>4074</v>
      </c>
      <c r="D41" s="943" t="s">
        <v>4717</v>
      </c>
      <c r="E41" s="943" t="s">
        <v>4718</v>
      </c>
      <c r="F41" s="947">
        <v>1</v>
      </c>
      <c r="G41" s="947">
        <v>50</v>
      </c>
      <c r="H41" s="947">
        <v>1</v>
      </c>
      <c r="I41" s="947">
        <v>50</v>
      </c>
      <c r="J41" s="947"/>
      <c r="K41" s="947"/>
      <c r="L41" s="947"/>
      <c r="M41" s="947"/>
      <c r="N41" s="947"/>
      <c r="O41" s="947"/>
      <c r="P41" s="944"/>
      <c r="Q41" s="948"/>
    </row>
    <row r="42" spans="1:17" ht="14.4" customHeight="1" x14ac:dyDescent="0.3">
      <c r="A42" s="941" t="s">
        <v>4719</v>
      </c>
      <c r="B42" s="943" t="s">
        <v>4720</v>
      </c>
      <c r="C42" s="943" t="s">
        <v>4074</v>
      </c>
      <c r="D42" s="943" t="s">
        <v>4721</v>
      </c>
      <c r="E42" s="943" t="s">
        <v>4722</v>
      </c>
      <c r="F42" s="947">
        <v>21</v>
      </c>
      <c r="G42" s="947">
        <v>567</v>
      </c>
      <c r="H42" s="947">
        <v>1</v>
      </c>
      <c r="I42" s="947">
        <v>27</v>
      </c>
      <c r="J42" s="947">
        <v>15</v>
      </c>
      <c r="K42" s="947">
        <v>405</v>
      </c>
      <c r="L42" s="947">
        <v>0.7142857142857143</v>
      </c>
      <c r="M42" s="947">
        <v>27</v>
      </c>
      <c r="N42" s="947">
        <v>24</v>
      </c>
      <c r="O42" s="947">
        <v>648</v>
      </c>
      <c r="P42" s="944">
        <v>1.1428571428571428</v>
      </c>
      <c r="Q42" s="948">
        <v>27</v>
      </c>
    </row>
    <row r="43" spans="1:17" ht="14.4" customHeight="1" x14ac:dyDescent="0.3">
      <c r="A43" s="941" t="s">
        <v>4719</v>
      </c>
      <c r="B43" s="943" t="s">
        <v>4720</v>
      </c>
      <c r="C43" s="943" t="s">
        <v>4074</v>
      </c>
      <c r="D43" s="943" t="s">
        <v>4723</v>
      </c>
      <c r="E43" s="943" t="s">
        <v>4724</v>
      </c>
      <c r="F43" s="947">
        <v>5</v>
      </c>
      <c r="G43" s="947">
        <v>270</v>
      </c>
      <c r="H43" s="947">
        <v>1</v>
      </c>
      <c r="I43" s="947">
        <v>54</v>
      </c>
      <c r="J43" s="947">
        <v>2</v>
      </c>
      <c r="K43" s="947">
        <v>108</v>
      </c>
      <c r="L43" s="947">
        <v>0.4</v>
      </c>
      <c r="M43" s="947">
        <v>54</v>
      </c>
      <c r="N43" s="947">
        <v>7</v>
      </c>
      <c r="O43" s="947">
        <v>378</v>
      </c>
      <c r="P43" s="944">
        <v>1.4</v>
      </c>
      <c r="Q43" s="948">
        <v>54</v>
      </c>
    </row>
    <row r="44" spans="1:17" ht="14.4" customHeight="1" x14ac:dyDescent="0.3">
      <c r="A44" s="941" t="s">
        <v>4719</v>
      </c>
      <c r="B44" s="943" t="s">
        <v>4720</v>
      </c>
      <c r="C44" s="943" t="s">
        <v>4074</v>
      </c>
      <c r="D44" s="943" t="s">
        <v>4725</v>
      </c>
      <c r="E44" s="943" t="s">
        <v>4726</v>
      </c>
      <c r="F44" s="947">
        <v>17</v>
      </c>
      <c r="G44" s="947">
        <v>408</v>
      </c>
      <c r="H44" s="947">
        <v>1</v>
      </c>
      <c r="I44" s="947">
        <v>24</v>
      </c>
      <c r="J44" s="947">
        <v>12</v>
      </c>
      <c r="K44" s="947">
        <v>288</v>
      </c>
      <c r="L44" s="947">
        <v>0.70588235294117652</v>
      </c>
      <c r="M44" s="947">
        <v>24</v>
      </c>
      <c r="N44" s="947">
        <v>20</v>
      </c>
      <c r="O44" s="947">
        <v>480</v>
      </c>
      <c r="P44" s="944">
        <v>1.1764705882352942</v>
      </c>
      <c r="Q44" s="948">
        <v>24</v>
      </c>
    </row>
    <row r="45" spans="1:17" ht="14.4" customHeight="1" x14ac:dyDescent="0.3">
      <c r="A45" s="941" t="s">
        <v>4719</v>
      </c>
      <c r="B45" s="943" t="s">
        <v>4720</v>
      </c>
      <c r="C45" s="943" t="s">
        <v>4074</v>
      </c>
      <c r="D45" s="943" t="s">
        <v>4727</v>
      </c>
      <c r="E45" s="943" t="s">
        <v>4728</v>
      </c>
      <c r="F45" s="947">
        <v>39</v>
      </c>
      <c r="G45" s="947">
        <v>1053</v>
      </c>
      <c r="H45" s="947">
        <v>1</v>
      </c>
      <c r="I45" s="947">
        <v>27</v>
      </c>
      <c r="J45" s="947">
        <v>30</v>
      </c>
      <c r="K45" s="947">
        <v>810</v>
      </c>
      <c r="L45" s="947">
        <v>0.76923076923076927</v>
      </c>
      <c r="M45" s="947">
        <v>27</v>
      </c>
      <c r="N45" s="947">
        <v>38</v>
      </c>
      <c r="O45" s="947">
        <v>1026</v>
      </c>
      <c r="P45" s="944">
        <v>0.97435897435897434</v>
      </c>
      <c r="Q45" s="948">
        <v>27</v>
      </c>
    </row>
    <row r="46" spans="1:17" ht="14.4" customHeight="1" x14ac:dyDescent="0.3">
      <c r="A46" s="941" t="s">
        <v>4719</v>
      </c>
      <c r="B46" s="943" t="s">
        <v>4720</v>
      </c>
      <c r="C46" s="943" t="s">
        <v>4074</v>
      </c>
      <c r="D46" s="943" t="s">
        <v>4729</v>
      </c>
      <c r="E46" s="943" t="s">
        <v>4730</v>
      </c>
      <c r="F46" s="947">
        <v>20</v>
      </c>
      <c r="G46" s="947">
        <v>540</v>
      </c>
      <c r="H46" s="947">
        <v>1</v>
      </c>
      <c r="I46" s="947">
        <v>27</v>
      </c>
      <c r="J46" s="947">
        <v>14</v>
      </c>
      <c r="K46" s="947">
        <v>378</v>
      </c>
      <c r="L46" s="947">
        <v>0.7</v>
      </c>
      <c r="M46" s="947">
        <v>27</v>
      </c>
      <c r="N46" s="947">
        <v>22</v>
      </c>
      <c r="O46" s="947">
        <v>594</v>
      </c>
      <c r="P46" s="944">
        <v>1.1000000000000001</v>
      </c>
      <c r="Q46" s="948">
        <v>27</v>
      </c>
    </row>
    <row r="47" spans="1:17" ht="14.4" customHeight="1" x14ac:dyDescent="0.3">
      <c r="A47" s="941" t="s">
        <v>4719</v>
      </c>
      <c r="B47" s="943" t="s">
        <v>4720</v>
      </c>
      <c r="C47" s="943" t="s">
        <v>4074</v>
      </c>
      <c r="D47" s="943" t="s">
        <v>4731</v>
      </c>
      <c r="E47" s="943" t="s">
        <v>4732</v>
      </c>
      <c r="F47" s="947">
        <v>42</v>
      </c>
      <c r="G47" s="947">
        <v>924</v>
      </c>
      <c r="H47" s="947">
        <v>1</v>
      </c>
      <c r="I47" s="947">
        <v>22</v>
      </c>
      <c r="J47" s="947">
        <v>32</v>
      </c>
      <c r="K47" s="947">
        <v>704</v>
      </c>
      <c r="L47" s="947">
        <v>0.76190476190476186</v>
      </c>
      <c r="M47" s="947">
        <v>22</v>
      </c>
      <c r="N47" s="947">
        <v>40</v>
      </c>
      <c r="O47" s="947">
        <v>880</v>
      </c>
      <c r="P47" s="944">
        <v>0.95238095238095233</v>
      </c>
      <c r="Q47" s="948">
        <v>22</v>
      </c>
    </row>
    <row r="48" spans="1:17" ht="14.4" customHeight="1" x14ac:dyDescent="0.3">
      <c r="A48" s="941" t="s">
        <v>4719</v>
      </c>
      <c r="B48" s="943" t="s">
        <v>4720</v>
      </c>
      <c r="C48" s="943" t="s">
        <v>4074</v>
      </c>
      <c r="D48" s="943" t="s">
        <v>4733</v>
      </c>
      <c r="E48" s="943" t="s">
        <v>4734</v>
      </c>
      <c r="F48" s="947">
        <v>1</v>
      </c>
      <c r="G48" s="947">
        <v>68</v>
      </c>
      <c r="H48" s="947">
        <v>1</v>
      </c>
      <c r="I48" s="947">
        <v>68</v>
      </c>
      <c r="J48" s="947"/>
      <c r="K48" s="947"/>
      <c r="L48" s="947"/>
      <c r="M48" s="947"/>
      <c r="N48" s="947">
        <v>1</v>
      </c>
      <c r="O48" s="947">
        <v>68</v>
      </c>
      <c r="P48" s="944">
        <v>1</v>
      </c>
      <c r="Q48" s="948">
        <v>68</v>
      </c>
    </row>
    <row r="49" spans="1:17" ht="14.4" customHeight="1" x14ac:dyDescent="0.3">
      <c r="A49" s="941" t="s">
        <v>4719</v>
      </c>
      <c r="B49" s="943" t="s">
        <v>4720</v>
      </c>
      <c r="C49" s="943" t="s">
        <v>4074</v>
      </c>
      <c r="D49" s="943" t="s">
        <v>4735</v>
      </c>
      <c r="E49" s="943" t="s">
        <v>4736</v>
      </c>
      <c r="F49" s="947">
        <v>4</v>
      </c>
      <c r="G49" s="947">
        <v>244</v>
      </c>
      <c r="H49" s="947">
        <v>1</v>
      </c>
      <c r="I49" s="947">
        <v>61</v>
      </c>
      <c r="J49" s="947">
        <v>1</v>
      </c>
      <c r="K49" s="947">
        <v>62</v>
      </c>
      <c r="L49" s="947">
        <v>0.25409836065573771</v>
      </c>
      <c r="M49" s="947">
        <v>62</v>
      </c>
      <c r="N49" s="947"/>
      <c r="O49" s="947"/>
      <c r="P49" s="944"/>
      <c r="Q49" s="948"/>
    </row>
    <row r="50" spans="1:17" ht="14.4" customHeight="1" x14ac:dyDescent="0.3">
      <c r="A50" s="941" t="s">
        <v>4719</v>
      </c>
      <c r="B50" s="943" t="s">
        <v>4720</v>
      </c>
      <c r="C50" s="943" t="s">
        <v>4074</v>
      </c>
      <c r="D50" s="943" t="s">
        <v>4737</v>
      </c>
      <c r="E50" s="943" t="s">
        <v>4738</v>
      </c>
      <c r="F50" s="947">
        <v>2</v>
      </c>
      <c r="G50" s="947">
        <v>788</v>
      </c>
      <c r="H50" s="947">
        <v>1</v>
      </c>
      <c r="I50" s="947">
        <v>394</v>
      </c>
      <c r="J50" s="947">
        <v>2</v>
      </c>
      <c r="K50" s="947">
        <v>788</v>
      </c>
      <c r="L50" s="947">
        <v>1</v>
      </c>
      <c r="M50" s="947">
        <v>394</v>
      </c>
      <c r="N50" s="947">
        <v>1</v>
      </c>
      <c r="O50" s="947">
        <v>394</v>
      </c>
      <c r="P50" s="944">
        <v>0.5</v>
      </c>
      <c r="Q50" s="948">
        <v>394</v>
      </c>
    </row>
    <row r="51" spans="1:17" ht="14.4" customHeight="1" x14ac:dyDescent="0.3">
      <c r="A51" s="941" t="s">
        <v>4719</v>
      </c>
      <c r="B51" s="943" t="s">
        <v>4720</v>
      </c>
      <c r="C51" s="943" t="s">
        <v>4074</v>
      </c>
      <c r="D51" s="943" t="s">
        <v>4739</v>
      </c>
      <c r="E51" s="943" t="s">
        <v>4740</v>
      </c>
      <c r="F51" s="947">
        <v>14</v>
      </c>
      <c r="G51" s="947">
        <v>13818</v>
      </c>
      <c r="H51" s="947">
        <v>1</v>
      </c>
      <c r="I51" s="947">
        <v>987</v>
      </c>
      <c r="J51" s="947">
        <v>16</v>
      </c>
      <c r="K51" s="947">
        <v>15792</v>
      </c>
      <c r="L51" s="947">
        <v>1.1428571428571428</v>
      </c>
      <c r="M51" s="947">
        <v>987</v>
      </c>
      <c r="N51" s="947">
        <v>7</v>
      </c>
      <c r="O51" s="947">
        <v>6916</v>
      </c>
      <c r="P51" s="944">
        <v>0.50050658561296857</v>
      </c>
      <c r="Q51" s="948">
        <v>988</v>
      </c>
    </row>
    <row r="52" spans="1:17" ht="14.4" customHeight="1" x14ac:dyDescent="0.3">
      <c r="A52" s="941" t="s">
        <v>4719</v>
      </c>
      <c r="B52" s="943" t="s">
        <v>4720</v>
      </c>
      <c r="C52" s="943" t="s">
        <v>4074</v>
      </c>
      <c r="D52" s="943" t="s">
        <v>4741</v>
      </c>
      <c r="E52" s="943" t="s">
        <v>4742</v>
      </c>
      <c r="F52" s="947">
        <v>1</v>
      </c>
      <c r="G52" s="947">
        <v>82</v>
      </c>
      <c r="H52" s="947">
        <v>1</v>
      </c>
      <c r="I52" s="947">
        <v>82</v>
      </c>
      <c r="J52" s="947"/>
      <c r="K52" s="947"/>
      <c r="L52" s="947"/>
      <c r="M52" s="947"/>
      <c r="N52" s="947"/>
      <c r="O52" s="947"/>
      <c r="P52" s="944"/>
      <c r="Q52" s="948"/>
    </row>
    <row r="53" spans="1:17" ht="14.4" customHeight="1" x14ac:dyDescent="0.3">
      <c r="A53" s="941" t="s">
        <v>4719</v>
      </c>
      <c r="B53" s="943" t="s">
        <v>4720</v>
      </c>
      <c r="C53" s="943" t="s">
        <v>4074</v>
      </c>
      <c r="D53" s="943" t="s">
        <v>4743</v>
      </c>
      <c r="E53" s="943" t="s">
        <v>4744</v>
      </c>
      <c r="F53" s="947">
        <v>1</v>
      </c>
      <c r="G53" s="947">
        <v>63</v>
      </c>
      <c r="H53" s="947">
        <v>1</v>
      </c>
      <c r="I53" s="947">
        <v>63</v>
      </c>
      <c r="J53" s="947">
        <v>2</v>
      </c>
      <c r="K53" s="947">
        <v>126</v>
      </c>
      <c r="L53" s="947">
        <v>2</v>
      </c>
      <c r="M53" s="947">
        <v>63</v>
      </c>
      <c r="N53" s="947">
        <v>2</v>
      </c>
      <c r="O53" s="947">
        <v>126</v>
      </c>
      <c r="P53" s="944">
        <v>2</v>
      </c>
      <c r="Q53" s="948">
        <v>63</v>
      </c>
    </row>
    <row r="54" spans="1:17" ht="14.4" customHeight="1" x14ac:dyDescent="0.3">
      <c r="A54" s="941" t="s">
        <v>4719</v>
      </c>
      <c r="B54" s="943" t="s">
        <v>4720</v>
      </c>
      <c r="C54" s="943" t="s">
        <v>4074</v>
      </c>
      <c r="D54" s="943" t="s">
        <v>4745</v>
      </c>
      <c r="E54" s="943" t="s">
        <v>4746</v>
      </c>
      <c r="F54" s="947">
        <v>2</v>
      </c>
      <c r="G54" s="947">
        <v>34</v>
      </c>
      <c r="H54" s="947">
        <v>1</v>
      </c>
      <c r="I54" s="947">
        <v>17</v>
      </c>
      <c r="J54" s="947">
        <v>9</v>
      </c>
      <c r="K54" s="947">
        <v>153</v>
      </c>
      <c r="L54" s="947">
        <v>4.5</v>
      </c>
      <c r="M54" s="947">
        <v>17</v>
      </c>
      <c r="N54" s="947">
        <v>2</v>
      </c>
      <c r="O54" s="947">
        <v>34</v>
      </c>
      <c r="P54" s="944">
        <v>1</v>
      </c>
      <c r="Q54" s="948">
        <v>17</v>
      </c>
    </row>
    <row r="55" spans="1:17" ht="14.4" customHeight="1" x14ac:dyDescent="0.3">
      <c r="A55" s="941" t="s">
        <v>4719</v>
      </c>
      <c r="B55" s="943" t="s">
        <v>4720</v>
      </c>
      <c r="C55" s="943" t="s">
        <v>4074</v>
      </c>
      <c r="D55" s="943" t="s">
        <v>4747</v>
      </c>
      <c r="E55" s="943" t="s">
        <v>4748</v>
      </c>
      <c r="F55" s="947">
        <v>1</v>
      </c>
      <c r="G55" s="947">
        <v>107</v>
      </c>
      <c r="H55" s="947">
        <v>1</v>
      </c>
      <c r="I55" s="947">
        <v>107</v>
      </c>
      <c r="J55" s="947"/>
      <c r="K55" s="947"/>
      <c r="L55" s="947"/>
      <c r="M55" s="947"/>
      <c r="N55" s="947"/>
      <c r="O55" s="947"/>
      <c r="P55" s="944"/>
      <c r="Q55" s="948"/>
    </row>
    <row r="56" spans="1:17" ht="14.4" customHeight="1" x14ac:dyDescent="0.3">
      <c r="A56" s="941" t="s">
        <v>4719</v>
      </c>
      <c r="B56" s="943" t="s">
        <v>4720</v>
      </c>
      <c r="C56" s="943" t="s">
        <v>4074</v>
      </c>
      <c r="D56" s="943" t="s">
        <v>4749</v>
      </c>
      <c r="E56" s="943" t="s">
        <v>4750</v>
      </c>
      <c r="F56" s="947"/>
      <c r="G56" s="947"/>
      <c r="H56" s="947"/>
      <c r="I56" s="947"/>
      <c r="J56" s="947">
        <v>4</v>
      </c>
      <c r="K56" s="947">
        <v>256</v>
      </c>
      <c r="L56" s="947"/>
      <c r="M56" s="947">
        <v>64</v>
      </c>
      <c r="N56" s="947">
        <v>1</v>
      </c>
      <c r="O56" s="947">
        <v>64</v>
      </c>
      <c r="P56" s="944"/>
      <c r="Q56" s="948">
        <v>64</v>
      </c>
    </row>
    <row r="57" spans="1:17" ht="14.4" customHeight="1" x14ac:dyDescent="0.3">
      <c r="A57" s="941" t="s">
        <v>4719</v>
      </c>
      <c r="B57" s="943" t="s">
        <v>4720</v>
      </c>
      <c r="C57" s="943" t="s">
        <v>4074</v>
      </c>
      <c r="D57" s="943" t="s">
        <v>4751</v>
      </c>
      <c r="E57" s="943" t="s">
        <v>4752</v>
      </c>
      <c r="F57" s="947">
        <v>1</v>
      </c>
      <c r="G57" s="947">
        <v>47</v>
      </c>
      <c r="H57" s="947">
        <v>1</v>
      </c>
      <c r="I57" s="947">
        <v>47</v>
      </c>
      <c r="J57" s="947">
        <v>1</v>
      </c>
      <c r="K57" s="947">
        <v>47</v>
      </c>
      <c r="L57" s="947">
        <v>1</v>
      </c>
      <c r="M57" s="947">
        <v>47</v>
      </c>
      <c r="N57" s="947"/>
      <c r="O57" s="947"/>
      <c r="P57" s="944"/>
      <c r="Q57" s="948"/>
    </row>
    <row r="58" spans="1:17" ht="14.4" customHeight="1" x14ac:dyDescent="0.3">
      <c r="A58" s="941" t="s">
        <v>4719</v>
      </c>
      <c r="B58" s="943" t="s">
        <v>4720</v>
      </c>
      <c r="C58" s="943" t="s">
        <v>4074</v>
      </c>
      <c r="D58" s="943" t="s">
        <v>4753</v>
      </c>
      <c r="E58" s="943" t="s">
        <v>4754</v>
      </c>
      <c r="F58" s="947">
        <v>6</v>
      </c>
      <c r="G58" s="947">
        <v>360</v>
      </c>
      <c r="H58" s="947">
        <v>1</v>
      </c>
      <c r="I58" s="947">
        <v>60</v>
      </c>
      <c r="J58" s="947">
        <v>5</v>
      </c>
      <c r="K58" s="947">
        <v>300</v>
      </c>
      <c r="L58" s="947">
        <v>0.83333333333333337</v>
      </c>
      <c r="M58" s="947">
        <v>60</v>
      </c>
      <c r="N58" s="947">
        <v>11</v>
      </c>
      <c r="O58" s="947">
        <v>660</v>
      </c>
      <c r="P58" s="944">
        <v>1.8333333333333333</v>
      </c>
      <c r="Q58" s="948">
        <v>60</v>
      </c>
    </row>
    <row r="59" spans="1:17" ht="14.4" customHeight="1" x14ac:dyDescent="0.3">
      <c r="A59" s="941" t="s">
        <v>4719</v>
      </c>
      <c r="B59" s="943" t="s">
        <v>4720</v>
      </c>
      <c r="C59" s="943" t="s">
        <v>4074</v>
      </c>
      <c r="D59" s="943" t="s">
        <v>4755</v>
      </c>
      <c r="E59" s="943" t="s">
        <v>4756</v>
      </c>
      <c r="F59" s="947">
        <v>59</v>
      </c>
      <c r="G59" s="947">
        <v>1121</v>
      </c>
      <c r="H59" s="947">
        <v>1</v>
      </c>
      <c r="I59" s="947">
        <v>19</v>
      </c>
      <c r="J59" s="947">
        <v>47</v>
      </c>
      <c r="K59" s="947">
        <v>893</v>
      </c>
      <c r="L59" s="947">
        <v>0.79661016949152541</v>
      </c>
      <c r="M59" s="947">
        <v>19</v>
      </c>
      <c r="N59" s="947">
        <v>37</v>
      </c>
      <c r="O59" s="947">
        <v>703</v>
      </c>
      <c r="P59" s="944">
        <v>0.6271186440677966</v>
      </c>
      <c r="Q59" s="948">
        <v>19</v>
      </c>
    </row>
    <row r="60" spans="1:17" ht="14.4" customHeight="1" x14ac:dyDescent="0.3">
      <c r="A60" s="941" t="s">
        <v>4719</v>
      </c>
      <c r="B60" s="943" t="s">
        <v>4720</v>
      </c>
      <c r="C60" s="943" t="s">
        <v>4074</v>
      </c>
      <c r="D60" s="943" t="s">
        <v>4757</v>
      </c>
      <c r="E60" s="943" t="s">
        <v>4758</v>
      </c>
      <c r="F60" s="947">
        <v>49</v>
      </c>
      <c r="G60" s="947">
        <v>70948</v>
      </c>
      <c r="H60" s="947">
        <v>1</v>
      </c>
      <c r="I60" s="947">
        <v>1447.9183673469388</v>
      </c>
      <c r="J60" s="947">
        <v>42</v>
      </c>
      <c r="K60" s="947">
        <v>61110</v>
      </c>
      <c r="L60" s="947">
        <v>0.86133506229914869</v>
      </c>
      <c r="M60" s="947">
        <v>1455</v>
      </c>
      <c r="N60" s="947">
        <v>32</v>
      </c>
      <c r="O60" s="947">
        <v>46816</v>
      </c>
      <c r="P60" s="944">
        <v>0.65986356204544172</v>
      </c>
      <c r="Q60" s="948">
        <v>1463</v>
      </c>
    </row>
    <row r="61" spans="1:17" ht="14.4" customHeight="1" x14ac:dyDescent="0.3">
      <c r="A61" s="941" t="s">
        <v>4719</v>
      </c>
      <c r="B61" s="943" t="s">
        <v>4720</v>
      </c>
      <c r="C61" s="943" t="s">
        <v>4074</v>
      </c>
      <c r="D61" s="943" t="s">
        <v>4759</v>
      </c>
      <c r="E61" s="943" t="s">
        <v>4760</v>
      </c>
      <c r="F61" s="947">
        <v>2</v>
      </c>
      <c r="G61" s="947">
        <v>624</v>
      </c>
      <c r="H61" s="947">
        <v>1</v>
      </c>
      <c r="I61" s="947">
        <v>312</v>
      </c>
      <c r="J61" s="947">
        <v>1</v>
      </c>
      <c r="K61" s="947">
        <v>312</v>
      </c>
      <c r="L61" s="947">
        <v>0.5</v>
      </c>
      <c r="M61" s="947">
        <v>312</v>
      </c>
      <c r="N61" s="947">
        <v>6</v>
      </c>
      <c r="O61" s="947">
        <v>1878</v>
      </c>
      <c r="P61" s="944">
        <v>3.0096153846153846</v>
      </c>
      <c r="Q61" s="948">
        <v>313</v>
      </c>
    </row>
    <row r="62" spans="1:17" ht="14.4" customHeight="1" x14ac:dyDescent="0.3">
      <c r="A62" s="941" t="s">
        <v>4719</v>
      </c>
      <c r="B62" s="943" t="s">
        <v>4720</v>
      </c>
      <c r="C62" s="943" t="s">
        <v>4074</v>
      </c>
      <c r="D62" s="943" t="s">
        <v>4761</v>
      </c>
      <c r="E62" s="943" t="s">
        <v>4762</v>
      </c>
      <c r="F62" s="947"/>
      <c r="G62" s="947"/>
      <c r="H62" s="947"/>
      <c r="I62" s="947"/>
      <c r="J62" s="947">
        <v>6</v>
      </c>
      <c r="K62" s="947">
        <v>5112</v>
      </c>
      <c r="L62" s="947"/>
      <c r="M62" s="947">
        <v>852</v>
      </c>
      <c r="N62" s="947">
        <v>7</v>
      </c>
      <c r="O62" s="947">
        <v>5971</v>
      </c>
      <c r="P62" s="944"/>
      <c r="Q62" s="948">
        <v>853</v>
      </c>
    </row>
    <row r="63" spans="1:17" ht="14.4" customHeight="1" x14ac:dyDescent="0.3">
      <c r="A63" s="941" t="s">
        <v>4719</v>
      </c>
      <c r="B63" s="943" t="s">
        <v>4720</v>
      </c>
      <c r="C63" s="943" t="s">
        <v>4074</v>
      </c>
      <c r="D63" s="943" t="s">
        <v>4763</v>
      </c>
      <c r="E63" s="943" t="s">
        <v>4764</v>
      </c>
      <c r="F63" s="947"/>
      <c r="G63" s="947"/>
      <c r="H63" s="947"/>
      <c r="I63" s="947"/>
      <c r="J63" s="947"/>
      <c r="K63" s="947"/>
      <c r="L63" s="947"/>
      <c r="M63" s="947"/>
      <c r="N63" s="947">
        <v>2</v>
      </c>
      <c r="O63" s="947">
        <v>374</v>
      </c>
      <c r="P63" s="944"/>
      <c r="Q63" s="948">
        <v>187</v>
      </c>
    </row>
    <row r="64" spans="1:17" ht="14.4" customHeight="1" x14ac:dyDescent="0.3">
      <c r="A64" s="941" t="s">
        <v>4719</v>
      </c>
      <c r="B64" s="943" t="s">
        <v>4720</v>
      </c>
      <c r="C64" s="943" t="s">
        <v>4074</v>
      </c>
      <c r="D64" s="943" t="s">
        <v>4765</v>
      </c>
      <c r="E64" s="943" t="s">
        <v>4766</v>
      </c>
      <c r="F64" s="947">
        <v>2</v>
      </c>
      <c r="G64" s="947">
        <v>330</v>
      </c>
      <c r="H64" s="947">
        <v>1</v>
      </c>
      <c r="I64" s="947">
        <v>165</v>
      </c>
      <c r="J64" s="947"/>
      <c r="K64" s="947"/>
      <c r="L64" s="947"/>
      <c r="M64" s="947"/>
      <c r="N64" s="947">
        <v>2</v>
      </c>
      <c r="O64" s="947">
        <v>334</v>
      </c>
      <c r="P64" s="944">
        <v>1.0121212121212122</v>
      </c>
      <c r="Q64" s="948">
        <v>167</v>
      </c>
    </row>
    <row r="65" spans="1:17" ht="14.4" customHeight="1" x14ac:dyDescent="0.3">
      <c r="A65" s="941" t="s">
        <v>4719</v>
      </c>
      <c r="B65" s="943" t="s">
        <v>4720</v>
      </c>
      <c r="C65" s="943" t="s">
        <v>4074</v>
      </c>
      <c r="D65" s="943" t="s">
        <v>4767</v>
      </c>
      <c r="E65" s="943" t="s">
        <v>4768</v>
      </c>
      <c r="F65" s="947">
        <v>1</v>
      </c>
      <c r="G65" s="947">
        <v>308</v>
      </c>
      <c r="H65" s="947">
        <v>1</v>
      </c>
      <c r="I65" s="947">
        <v>308</v>
      </c>
      <c r="J65" s="947"/>
      <c r="K65" s="947"/>
      <c r="L65" s="947"/>
      <c r="M65" s="947"/>
      <c r="N65" s="947">
        <v>1</v>
      </c>
      <c r="O65" s="947">
        <v>310</v>
      </c>
      <c r="P65" s="944">
        <v>1.0064935064935066</v>
      </c>
      <c r="Q65" s="948">
        <v>310</v>
      </c>
    </row>
    <row r="66" spans="1:17" ht="14.4" customHeight="1" x14ac:dyDescent="0.3">
      <c r="A66" s="941" t="s">
        <v>4719</v>
      </c>
      <c r="B66" s="943" t="s">
        <v>4720</v>
      </c>
      <c r="C66" s="943" t="s">
        <v>4074</v>
      </c>
      <c r="D66" s="943" t="s">
        <v>4769</v>
      </c>
      <c r="E66" s="943" t="s">
        <v>4770</v>
      </c>
      <c r="F66" s="947">
        <v>1</v>
      </c>
      <c r="G66" s="947">
        <v>1214</v>
      </c>
      <c r="H66" s="947">
        <v>1</v>
      </c>
      <c r="I66" s="947">
        <v>1214</v>
      </c>
      <c r="J66" s="947">
        <v>2</v>
      </c>
      <c r="K66" s="947">
        <v>2432</v>
      </c>
      <c r="L66" s="947">
        <v>2.0032948929159802</v>
      </c>
      <c r="M66" s="947">
        <v>1216</v>
      </c>
      <c r="N66" s="947">
        <v>1</v>
      </c>
      <c r="O66" s="947">
        <v>1221</v>
      </c>
      <c r="P66" s="944">
        <v>1.0057660626029654</v>
      </c>
      <c r="Q66" s="948">
        <v>1221</v>
      </c>
    </row>
    <row r="67" spans="1:17" ht="14.4" customHeight="1" x14ac:dyDescent="0.3">
      <c r="A67" s="941" t="s">
        <v>4719</v>
      </c>
      <c r="B67" s="943" t="s">
        <v>4720</v>
      </c>
      <c r="C67" s="943" t="s">
        <v>4074</v>
      </c>
      <c r="D67" s="943" t="s">
        <v>4771</v>
      </c>
      <c r="E67" s="943" t="s">
        <v>4772</v>
      </c>
      <c r="F67" s="947">
        <v>1</v>
      </c>
      <c r="G67" s="947">
        <v>785</v>
      </c>
      <c r="H67" s="947">
        <v>1</v>
      </c>
      <c r="I67" s="947">
        <v>785</v>
      </c>
      <c r="J67" s="947">
        <v>5</v>
      </c>
      <c r="K67" s="947">
        <v>3930</v>
      </c>
      <c r="L67" s="947">
        <v>5.0063694267515926</v>
      </c>
      <c r="M67" s="947">
        <v>786</v>
      </c>
      <c r="N67" s="947">
        <v>1</v>
      </c>
      <c r="O67" s="947">
        <v>787</v>
      </c>
      <c r="P67" s="944">
        <v>1.0025477707006369</v>
      </c>
      <c r="Q67" s="948">
        <v>787</v>
      </c>
    </row>
    <row r="68" spans="1:17" ht="14.4" customHeight="1" x14ac:dyDescent="0.3">
      <c r="A68" s="941" t="s">
        <v>4719</v>
      </c>
      <c r="B68" s="943" t="s">
        <v>4720</v>
      </c>
      <c r="C68" s="943" t="s">
        <v>4074</v>
      </c>
      <c r="D68" s="943" t="s">
        <v>4773</v>
      </c>
      <c r="E68" s="943" t="s">
        <v>4774</v>
      </c>
      <c r="F68" s="947">
        <v>1</v>
      </c>
      <c r="G68" s="947">
        <v>188</v>
      </c>
      <c r="H68" s="947">
        <v>1</v>
      </c>
      <c r="I68" s="947">
        <v>188</v>
      </c>
      <c r="J68" s="947">
        <v>4</v>
      </c>
      <c r="K68" s="947">
        <v>752</v>
      </c>
      <c r="L68" s="947">
        <v>4</v>
      </c>
      <c r="M68" s="947">
        <v>188</v>
      </c>
      <c r="N68" s="947">
        <v>3</v>
      </c>
      <c r="O68" s="947">
        <v>567</v>
      </c>
      <c r="P68" s="944">
        <v>3.0159574468085109</v>
      </c>
      <c r="Q68" s="948">
        <v>189</v>
      </c>
    </row>
    <row r="69" spans="1:17" ht="14.4" customHeight="1" x14ac:dyDescent="0.3">
      <c r="A69" s="941" t="s">
        <v>4719</v>
      </c>
      <c r="B69" s="943" t="s">
        <v>4720</v>
      </c>
      <c r="C69" s="943" t="s">
        <v>4074</v>
      </c>
      <c r="D69" s="943" t="s">
        <v>4775</v>
      </c>
      <c r="E69" s="943" t="s">
        <v>4776</v>
      </c>
      <c r="F69" s="947">
        <v>21</v>
      </c>
      <c r="G69" s="947">
        <v>4773</v>
      </c>
      <c r="H69" s="947">
        <v>1</v>
      </c>
      <c r="I69" s="947">
        <v>227.28571428571428</v>
      </c>
      <c r="J69" s="947">
        <v>18</v>
      </c>
      <c r="K69" s="947">
        <v>4104</v>
      </c>
      <c r="L69" s="947">
        <v>0.85983658076681335</v>
      </c>
      <c r="M69" s="947">
        <v>228</v>
      </c>
      <c r="N69" s="947">
        <v>16</v>
      </c>
      <c r="O69" s="947">
        <v>3664</v>
      </c>
      <c r="P69" s="944">
        <v>0.76765137230253511</v>
      </c>
      <c r="Q69" s="948">
        <v>229</v>
      </c>
    </row>
    <row r="70" spans="1:17" ht="14.4" customHeight="1" x14ac:dyDescent="0.3">
      <c r="A70" s="941" t="s">
        <v>4719</v>
      </c>
      <c r="B70" s="943" t="s">
        <v>4720</v>
      </c>
      <c r="C70" s="943" t="s">
        <v>4074</v>
      </c>
      <c r="D70" s="943" t="s">
        <v>4777</v>
      </c>
      <c r="E70" s="943" t="s">
        <v>4778</v>
      </c>
      <c r="F70" s="947"/>
      <c r="G70" s="947"/>
      <c r="H70" s="947"/>
      <c r="I70" s="947"/>
      <c r="J70" s="947">
        <v>1</v>
      </c>
      <c r="K70" s="947">
        <v>158</v>
      </c>
      <c r="L70" s="947"/>
      <c r="M70" s="947">
        <v>158</v>
      </c>
      <c r="N70" s="947"/>
      <c r="O70" s="947"/>
      <c r="P70" s="944"/>
      <c r="Q70" s="948"/>
    </row>
    <row r="71" spans="1:17" ht="14.4" customHeight="1" x14ac:dyDescent="0.3">
      <c r="A71" s="941" t="s">
        <v>4719</v>
      </c>
      <c r="B71" s="943" t="s">
        <v>4720</v>
      </c>
      <c r="C71" s="943" t="s">
        <v>4074</v>
      </c>
      <c r="D71" s="943" t="s">
        <v>4779</v>
      </c>
      <c r="E71" s="943" t="s">
        <v>4780</v>
      </c>
      <c r="F71" s="947">
        <v>1</v>
      </c>
      <c r="G71" s="947">
        <v>560</v>
      </c>
      <c r="H71" s="947">
        <v>1</v>
      </c>
      <c r="I71" s="947">
        <v>560</v>
      </c>
      <c r="J71" s="947">
        <v>6</v>
      </c>
      <c r="K71" s="947">
        <v>3366</v>
      </c>
      <c r="L71" s="947">
        <v>6.0107142857142861</v>
      </c>
      <c r="M71" s="947">
        <v>561</v>
      </c>
      <c r="N71" s="947">
        <v>2</v>
      </c>
      <c r="O71" s="947">
        <v>1124</v>
      </c>
      <c r="P71" s="944">
        <v>2.0071428571428571</v>
      </c>
      <c r="Q71" s="948">
        <v>562</v>
      </c>
    </row>
    <row r="72" spans="1:17" ht="14.4" customHeight="1" x14ac:dyDescent="0.3">
      <c r="A72" s="941" t="s">
        <v>4719</v>
      </c>
      <c r="B72" s="943" t="s">
        <v>4720</v>
      </c>
      <c r="C72" s="943" t="s">
        <v>4074</v>
      </c>
      <c r="D72" s="943" t="s">
        <v>4781</v>
      </c>
      <c r="E72" s="943" t="s">
        <v>4782</v>
      </c>
      <c r="F72" s="947">
        <v>1</v>
      </c>
      <c r="G72" s="947">
        <v>131</v>
      </c>
      <c r="H72" s="947">
        <v>1</v>
      </c>
      <c r="I72" s="947">
        <v>131</v>
      </c>
      <c r="J72" s="947">
        <v>2</v>
      </c>
      <c r="K72" s="947">
        <v>264</v>
      </c>
      <c r="L72" s="947">
        <v>2.0152671755725189</v>
      </c>
      <c r="M72" s="947">
        <v>132</v>
      </c>
      <c r="N72" s="947"/>
      <c r="O72" s="947"/>
      <c r="P72" s="944"/>
      <c r="Q72" s="948"/>
    </row>
    <row r="73" spans="1:17" ht="14.4" customHeight="1" x14ac:dyDescent="0.3">
      <c r="A73" s="941" t="s">
        <v>4719</v>
      </c>
      <c r="B73" s="943" t="s">
        <v>4720</v>
      </c>
      <c r="C73" s="943" t="s">
        <v>4074</v>
      </c>
      <c r="D73" s="943" t="s">
        <v>4783</v>
      </c>
      <c r="E73" s="943" t="s">
        <v>4784</v>
      </c>
      <c r="F73" s="947"/>
      <c r="G73" s="947"/>
      <c r="H73" s="947"/>
      <c r="I73" s="947"/>
      <c r="J73" s="947">
        <v>2</v>
      </c>
      <c r="K73" s="947">
        <v>826</v>
      </c>
      <c r="L73" s="947"/>
      <c r="M73" s="947">
        <v>413</v>
      </c>
      <c r="N73" s="947">
        <v>1</v>
      </c>
      <c r="O73" s="947">
        <v>414</v>
      </c>
      <c r="P73" s="944"/>
      <c r="Q73" s="948">
        <v>414</v>
      </c>
    </row>
    <row r="74" spans="1:17" ht="14.4" customHeight="1" x14ac:dyDescent="0.3">
      <c r="A74" s="941" t="s">
        <v>4719</v>
      </c>
      <c r="B74" s="943" t="s">
        <v>4720</v>
      </c>
      <c r="C74" s="943" t="s">
        <v>4074</v>
      </c>
      <c r="D74" s="943" t="s">
        <v>4785</v>
      </c>
      <c r="E74" s="943" t="s">
        <v>4786</v>
      </c>
      <c r="F74" s="947"/>
      <c r="G74" s="947"/>
      <c r="H74" s="947"/>
      <c r="I74" s="947"/>
      <c r="J74" s="947">
        <v>2</v>
      </c>
      <c r="K74" s="947">
        <v>790</v>
      </c>
      <c r="L74" s="947"/>
      <c r="M74" s="947">
        <v>395</v>
      </c>
      <c r="N74" s="947">
        <v>1</v>
      </c>
      <c r="O74" s="947">
        <v>396</v>
      </c>
      <c r="P74" s="944"/>
      <c r="Q74" s="948">
        <v>396</v>
      </c>
    </row>
    <row r="75" spans="1:17" ht="14.4" customHeight="1" x14ac:dyDescent="0.3">
      <c r="A75" s="941" t="s">
        <v>4719</v>
      </c>
      <c r="B75" s="943" t="s">
        <v>4720</v>
      </c>
      <c r="C75" s="943" t="s">
        <v>4074</v>
      </c>
      <c r="D75" s="943" t="s">
        <v>4787</v>
      </c>
      <c r="E75" s="943" t="s">
        <v>4788</v>
      </c>
      <c r="F75" s="947">
        <v>42</v>
      </c>
      <c r="G75" s="947">
        <v>1232</v>
      </c>
      <c r="H75" s="947">
        <v>1</v>
      </c>
      <c r="I75" s="947">
        <v>29.333333333333332</v>
      </c>
      <c r="J75" s="947">
        <v>32</v>
      </c>
      <c r="K75" s="947">
        <v>960</v>
      </c>
      <c r="L75" s="947">
        <v>0.77922077922077926</v>
      </c>
      <c r="M75" s="947">
        <v>30</v>
      </c>
      <c r="N75" s="947">
        <v>40</v>
      </c>
      <c r="O75" s="947">
        <v>1200</v>
      </c>
      <c r="P75" s="944">
        <v>0.97402597402597402</v>
      </c>
      <c r="Q75" s="948">
        <v>30</v>
      </c>
    </row>
    <row r="76" spans="1:17" ht="14.4" customHeight="1" x14ac:dyDescent="0.3">
      <c r="A76" s="941" t="s">
        <v>4719</v>
      </c>
      <c r="B76" s="943" t="s">
        <v>4720</v>
      </c>
      <c r="C76" s="943" t="s">
        <v>4074</v>
      </c>
      <c r="D76" s="943" t="s">
        <v>4789</v>
      </c>
      <c r="E76" s="943" t="s">
        <v>4790</v>
      </c>
      <c r="F76" s="947">
        <v>6</v>
      </c>
      <c r="G76" s="947">
        <v>300</v>
      </c>
      <c r="H76" s="947">
        <v>1</v>
      </c>
      <c r="I76" s="947">
        <v>50</v>
      </c>
      <c r="J76" s="947">
        <v>5</v>
      </c>
      <c r="K76" s="947">
        <v>250</v>
      </c>
      <c r="L76" s="947">
        <v>0.83333333333333337</v>
      </c>
      <c r="M76" s="947">
        <v>50</v>
      </c>
      <c r="N76" s="947">
        <v>12</v>
      </c>
      <c r="O76" s="947">
        <v>600</v>
      </c>
      <c r="P76" s="944">
        <v>2</v>
      </c>
      <c r="Q76" s="948">
        <v>50</v>
      </c>
    </row>
    <row r="77" spans="1:17" ht="14.4" customHeight="1" x14ac:dyDescent="0.3">
      <c r="A77" s="941" t="s">
        <v>4719</v>
      </c>
      <c r="B77" s="943" t="s">
        <v>4720</v>
      </c>
      <c r="C77" s="943" t="s">
        <v>4074</v>
      </c>
      <c r="D77" s="943" t="s">
        <v>4791</v>
      </c>
      <c r="E77" s="943" t="s">
        <v>4792</v>
      </c>
      <c r="F77" s="947">
        <v>254</v>
      </c>
      <c r="G77" s="947">
        <v>3048</v>
      </c>
      <c r="H77" s="947">
        <v>1</v>
      </c>
      <c r="I77" s="947">
        <v>12</v>
      </c>
      <c r="J77" s="947">
        <v>256</v>
      </c>
      <c r="K77" s="947">
        <v>3072</v>
      </c>
      <c r="L77" s="947">
        <v>1.0078740157480315</v>
      </c>
      <c r="M77" s="947">
        <v>12</v>
      </c>
      <c r="N77" s="947">
        <v>269</v>
      </c>
      <c r="O77" s="947">
        <v>3228</v>
      </c>
      <c r="P77" s="944">
        <v>1.0590551181102361</v>
      </c>
      <c r="Q77" s="948">
        <v>12</v>
      </c>
    </row>
    <row r="78" spans="1:17" ht="14.4" customHeight="1" x14ac:dyDescent="0.3">
      <c r="A78" s="941" t="s">
        <v>4719</v>
      </c>
      <c r="B78" s="943" t="s">
        <v>4720</v>
      </c>
      <c r="C78" s="943" t="s">
        <v>4074</v>
      </c>
      <c r="D78" s="943" t="s">
        <v>4793</v>
      </c>
      <c r="E78" s="943" t="s">
        <v>4794</v>
      </c>
      <c r="F78" s="947">
        <v>18</v>
      </c>
      <c r="G78" s="947">
        <v>3264</v>
      </c>
      <c r="H78" s="947">
        <v>1</v>
      </c>
      <c r="I78" s="947">
        <v>181.33333333333334</v>
      </c>
      <c r="J78" s="947">
        <v>34</v>
      </c>
      <c r="K78" s="947">
        <v>6188</v>
      </c>
      <c r="L78" s="947">
        <v>1.8958333333333333</v>
      </c>
      <c r="M78" s="947">
        <v>182</v>
      </c>
      <c r="N78" s="947">
        <v>16</v>
      </c>
      <c r="O78" s="947">
        <v>2928</v>
      </c>
      <c r="P78" s="944">
        <v>0.8970588235294118</v>
      </c>
      <c r="Q78" s="948">
        <v>183</v>
      </c>
    </row>
    <row r="79" spans="1:17" ht="14.4" customHeight="1" x14ac:dyDescent="0.3">
      <c r="A79" s="941" t="s">
        <v>4719</v>
      </c>
      <c r="B79" s="943" t="s">
        <v>4720</v>
      </c>
      <c r="C79" s="943" t="s">
        <v>4074</v>
      </c>
      <c r="D79" s="943" t="s">
        <v>4795</v>
      </c>
      <c r="E79" s="943" t="s">
        <v>4796</v>
      </c>
      <c r="F79" s="947">
        <v>5</v>
      </c>
      <c r="G79" s="947">
        <v>356</v>
      </c>
      <c r="H79" s="947">
        <v>1</v>
      </c>
      <c r="I79" s="947">
        <v>71.2</v>
      </c>
      <c r="J79" s="947">
        <v>3</v>
      </c>
      <c r="K79" s="947">
        <v>216</v>
      </c>
      <c r="L79" s="947">
        <v>0.6067415730337079</v>
      </c>
      <c r="M79" s="947">
        <v>72</v>
      </c>
      <c r="N79" s="947">
        <v>12</v>
      </c>
      <c r="O79" s="947">
        <v>876</v>
      </c>
      <c r="P79" s="944">
        <v>2.4606741573033708</v>
      </c>
      <c r="Q79" s="948">
        <v>73</v>
      </c>
    </row>
    <row r="80" spans="1:17" ht="14.4" customHeight="1" x14ac:dyDescent="0.3">
      <c r="A80" s="941" t="s">
        <v>4719</v>
      </c>
      <c r="B80" s="943" t="s">
        <v>4720</v>
      </c>
      <c r="C80" s="943" t="s">
        <v>4074</v>
      </c>
      <c r="D80" s="943" t="s">
        <v>4797</v>
      </c>
      <c r="E80" s="943" t="s">
        <v>4798</v>
      </c>
      <c r="F80" s="947">
        <v>8</v>
      </c>
      <c r="G80" s="947">
        <v>1458</v>
      </c>
      <c r="H80" s="947">
        <v>1</v>
      </c>
      <c r="I80" s="947">
        <v>182.25</v>
      </c>
      <c r="J80" s="947">
        <v>24</v>
      </c>
      <c r="K80" s="947">
        <v>4392</v>
      </c>
      <c r="L80" s="947">
        <v>3.0123456790123457</v>
      </c>
      <c r="M80" s="947">
        <v>183</v>
      </c>
      <c r="N80" s="947">
        <v>6</v>
      </c>
      <c r="O80" s="947">
        <v>1104</v>
      </c>
      <c r="P80" s="944">
        <v>0.75720164609053497</v>
      </c>
      <c r="Q80" s="948">
        <v>184</v>
      </c>
    </row>
    <row r="81" spans="1:17" ht="14.4" customHeight="1" x14ac:dyDescent="0.3">
      <c r="A81" s="941" t="s">
        <v>4719</v>
      </c>
      <c r="B81" s="943" t="s">
        <v>4720</v>
      </c>
      <c r="C81" s="943" t="s">
        <v>4074</v>
      </c>
      <c r="D81" s="943" t="s">
        <v>4799</v>
      </c>
      <c r="E81" s="943" t="s">
        <v>4800</v>
      </c>
      <c r="F81" s="947">
        <v>516</v>
      </c>
      <c r="G81" s="947">
        <v>75999</v>
      </c>
      <c r="H81" s="947">
        <v>1</v>
      </c>
      <c r="I81" s="947">
        <v>147.28488372093022</v>
      </c>
      <c r="J81" s="947">
        <v>566</v>
      </c>
      <c r="K81" s="947">
        <v>83768</v>
      </c>
      <c r="L81" s="947">
        <v>1.1022250292767011</v>
      </c>
      <c r="M81" s="947">
        <v>148</v>
      </c>
      <c r="N81" s="947">
        <v>575</v>
      </c>
      <c r="O81" s="947">
        <v>85675</v>
      </c>
      <c r="P81" s="944">
        <v>1.1273174647034829</v>
      </c>
      <c r="Q81" s="948">
        <v>149</v>
      </c>
    </row>
    <row r="82" spans="1:17" ht="14.4" customHeight="1" x14ac:dyDescent="0.3">
      <c r="A82" s="941" t="s">
        <v>4719</v>
      </c>
      <c r="B82" s="943" t="s">
        <v>4720</v>
      </c>
      <c r="C82" s="943" t="s">
        <v>4074</v>
      </c>
      <c r="D82" s="943" t="s">
        <v>4801</v>
      </c>
      <c r="E82" s="943" t="s">
        <v>4802</v>
      </c>
      <c r="F82" s="947">
        <v>44</v>
      </c>
      <c r="G82" s="947">
        <v>1292</v>
      </c>
      <c r="H82" s="947">
        <v>1</v>
      </c>
      <c r="I82" s="947">
        <v>29.363636363636363</v>
      </c>
      <c r="J82" s="947">
        <v>33</v>
      </c>
      <c r="K82" s="947">
        <v>990</v>
      </c>
      <c r="L82" s="947">
        <v>0.76625386996904021</v>
      </c>
      <c r="M82" s="947">
        <v>30</v>
      </c>
      <c r="N82" s="947">
        <v>41</v>
      </c>
      <c r="O82" s="947">
        <v>1230</v>
      </c>
      <c r="P82" s="944">
        <v>0.95201238390092879</v>
      </c>
      <c r="Q82" s="948">
        <v>30</v>
      </c>
    </row>
    <row r="83" spans="1:17" ht="14.4" customHeight="1" x14ac:dyDescent="0.3">
      <c r="A83" s="941" t="s">
        <v>4719</v>
      </c>
      <c r="B83" s="943" t="s">
        <v>4720</v>
      </c>
      <c r="C83" s="943" t="s">
        <v>4074</v>
      </c>
      <c r="D83" s="943" t="s">
        <v>4803</v>
      </c>
      <c r="E83" s="943" t="s">
        <v>4804</v>
      </c>
      <c r="F83" s="947">
        <v>19</v>
      </c>
      <c r="G83" s="947">
        <v>589</v>
      </c>
      <c r="H83" s="947">
        <v>1</v>
      </c>
      <c r="I83" s="947">
        <v>31</v>
      </c>
      <c r="J83" s="947">
        <v>14</v>
      </c>
      <c r="K83" s="947">
        <v>434</v>
      </c>
      <c r="L83" s="947">
        <v>0.73684210526315785</v>
      </c>
      <c r="M83" s="947">
        <v>31</v>
      </c>
      <c r="N83" s="947">
        <v>22</v>
      </c>
      <c r="O83" s="947">
        <v>682</v>
      </c>
      <c r="P83" s="944">
        <v>1.1578947368421053</v>
      </c>
      <c r="Q83" s="948">
        <v>31</v>
      </c>
    </row>
    <row r="84" spans="1:17" ht="14.4" customHeight="1" x14ac:dyDescent="0.3">
      <c r="A84" s="941" t="s">
        <v>4719</v>
      </c>
      <c r="B84" s="943" t="s">
        <v>4720</v>
      </c>
      <c r="C84" s="943" t="s">
        <v>4074</v>
      </c>
      <c r="D84" s="943" t="s">
        <v>4805</v>
      </c>
      <c r="E84" s="943" t="s">
        <v>4806</v>
      </c>
      <c r="F84" s="947">
        <v>20</v>
      </c>
      <c r="G84" s="947">
        <v>540</v>
      </c>
      <c r="H84" s="947">
        <v>1</v>
      </c>
      <c r="I84" s="947">
        <v>27</v>
      </c>
      <c r="J84" s="947">
        <v>15</v>
      </c>
      <c r="K84" s="947">
        <v>405</v>
      </c>
      <c r="L84" s="947">
        <v>0.75</v>
      </c>
      <c r="M84" s="947">
        <v>27</v>
      </c>
      <c r="N84" s="947">
        <v>24</v>
      </c>
      <c r="O84" s="947">
        <v>648</v>
      </c>
      <c r="P84" s="944">
        <v>1.2</v>
      </c>
      <c r="Q84" s="948">
        <v>27</v>
      </c>
    </row>
    <row r="85" spans="1:17" ht="14.4" customHeight="1" x14ac:dyDescent="0.3">
      <c r="A85" s="941" t="s">
        <v>4719</v>
      </c>
      <c r="B85" s="943" t="s">
        <v>4720</v>
      </c>
      <c r="C85" s="943" t="s">
        <v>4074</v>
      </c>
      <c r="D85" s="943" t="s">
        <v>4807</v>
      </c>
      <c r="E85" s="943" t="s">
        <v>4808</v>
      </c>
      <c r="F85" s="947">
        <v>9</v>
      </c>
      <c r="G85" s="947">
        <v>2283</v>
      </c>
      <c r="H85" s="947">
        <v>1</v>
      </c>
      <c r="I85" s="947">
        <v>253.66666666666666</v>
      </c>
      <c r="J85" s="947">
        <v>7</v>
      </c>
      <c r="K85" s="947">
        <v>1785</v>
      </c>
      <c r="L85" s="947">
        <v>0.78186596583442836</v>
      </c>
      <c r="M85" s="947">
        <v>255</v>
      </c>
      <c r="N85" s="947">
        <v>2</v>
      </c>
      <c r="O85" s="947">
        <v>512</v>
      </c>
      <c r="P85" s="944">
        <v>0.22426631625054752</v>
      </c>
      <c r="Q85" s="948">
        <v>256</v>
      </c>
    </row>
    <row r="86" spans="1:17" ht="14.4" customHeight="1" x14ac:dyDescent="0.3">
      <c r="A86" s="941" t="s">
        <v>4719</v>
      </c>
      <c r="B86" s="943" t="s">
        <v>4720</v>
      </c>
      <c r="C86" s="943" t="s">
        <v>4074</v>
      </c>
      <c r="D86" s="943" t="s">
        <v>4809</v>
      </c>
      <c r="E86" s="943" t="s">
        <v>4810</v>
      </c>
      <c r="F86" s="947">
        <v>1</v>
      </c>
      <c r="G86" s="947">
        <v>22</v>
      </c>
      <c r="H86" s="947">
        <v>1</v>
      </c>
      <c r="I86" s="947">
        <v>22</v>
      </c>
      <c r="J86" s="947">
        <v>5</v>
      </c>
      <c r="K86" s="947">
        <v>110</v>
      </c>
      <c r="L86" s="947">
        <v>5</v>
      </c>
      <c r="M86" s="947">
        <v>22</v>
      </c>
      <c r="N86" s="947">
        <v>1</v>
      </c>
      <c r="O86" s="947">
        <v>22</v>
      </c>
      <c r="P86" s="944">
        <v>1</v>
      </c>
      <c r="Q86" s="948">
        <v>22</v>
      </c>
    </row>
    <row r="87" spans="1:17" ht="14.4" customHeight="1" x14ac:dyDescent="0.3">
      <c r="A87" s="941" t="s">
        <v>4719</v>
      </c>
      <c r="B87" s="943" t="s">
        <v>4720</v>
      </c>
      <c r="C87" s="943" t="s">
        <v>4074</v>
      </c>
      <c r="D87" s="943" t="s">
        <v>4811</v>
      </c>
      <c r="E87" s="943" t="s">
        <v>4812</v>
      </c>
      <c r="F87" s="947">
        <v>38</v>
      </c>
      <c r="G87" s="947">
        <v>950</v>
      </c>
      <c r="H87" s="947">
        <v>1</v>
      </c>
      <c r="I87" s="947">
        <v>25</v>
      </c>
      <c r="J87" s="947">
        <v>30</v>
      </c>
      <c r="K87" s="947">
        <v>750</v>
      </c>
      <c r="L87" s="947">
        <v>0.78947368421052633</v>
      </c>
      <c r="M87" s="947">
        <v>25</v>
      </c>
      <c r="N87" s="947">
        <v>39</v>
      </c>
      <c r="O87" s="947">
        <v>975</v>
      </c>
      <c r="P87" s="944">
        <v>1.0263157894736843</v>
      </c>
      <c r="Q87" s="948">
        <v>25</v>
      </c>
    </row>
    <row r="88" spans="1:17" ht="14.4" customHeight="1" x14ac:dyDescent="0.3">
      <c r="A88" s="941" t="s">
        <v>4719</v>
      </c>
      <c r="B88" s="943" t="s">
        <v>4720</v>
      </c>
      <c r="C88" s="943" t="s">
        <v>4074</v>
      </c>
      <c r="D88" s="943" t="s">
        <v>4813</v>
      </c>
      <c r="E88" s="943" t="s">
        <v>4814</v>
      </c>
      <c r="F88" s="947">
        <v>2</v>
      </c>
      <c r="G88" s="947">
        <v>60</v>
      </c>
      <c r="H88" s="947">
        <v>1</v>
      </c>
      <c r="I88" s="947">
        <v>30</v>
      </c>
      <c r="J88" s="947">
        <v>1</v>
      </c>
      <c r="K88" s="947">
        <v>30</v>
      </c>
      <c r="L88" s="947">
        <v>0.5</v>
      </c>
      <c r="M88" s="947">
        <v>30</v>
      </c>
      <c r="N88" s="947"/>
      <c r="O88" s="947"/>
      <c r="P88" s="944"/>
      <c r="Q88" s="948"/>
    </row>
    <row r="89" spans="1:17" ht="14.4" customHeight="1" x14ac:dyDescent="0.3">
      <c r="A89" s="941" t="s">
        <v>4719</v>
      </c>
      <c r="B89" s="943" t="s">
        <v>4720</v>
      </c>
      <c r="C89" s="943" t="s">
        <v>4074</v>
      </c>
      <c r="D89" s="943" t="s">
        <v>4815</v>
      </c>
      <c r="E89" s="943" t="s">
        <v>4816</v>
      </c>
      <c r="F89" s="947"/>
      <c r="G89" s="947"/>
      <c r="H89" s="947"/>
      <c r="I89" s="947"/>
      <c r="J89" s="947">
        <v>1</v>
      </c>
      <c r="K89" s="947">
        <v>204</v>
      </c>
      <c r="L89" s="947"/>
      <c r="M89" s="947">
        <v>204</v>
      </c>
      <c r="N89" s="947">
        <v>3</v>
      </c>
      <c r="O89" s="947">
        <v>615</v>
      </c>
      <c r="P89" s="944"/>
      <c r="Q89" s="948">
        <v>205</v>
      </c>
    </row>
    <row r="90" spans="1:17" ht="14.4" customHeight="1" x14ac:dyDescent="0.3">
      <c r="A90" s="941" t="s">
        <v>4719</v>
      </c>
      <c r="B90" s="943" t="s">
        <v>4720</v>
      </c>
      <c r="C90" s="943" t="s">
        <v>4074</v>
      </c>
      <c r="D90" s="943" t="s">
        <v>4817</v>
      </c>
      <c r="E90" s="943" t="s">
        <v>4818</v>
      </c>
      <c r="F90" s="947"/>
      <c r="G90" s="947"/>
      <c r="H90" s="947"/>
      <c r="I90" s="947"/>
      <c r="J90" s="947">
        <v>3</v>
      </c>
      <c r="K90" s="947">
        <v>78</v>
      </c>
      <c r="L90" s="947"/>
      <c r="M90" s="947">
        <v>26</v>
      </c>
      <c r="N90" s="947"/>
      <c r="O90" s="947"/>
      <c r="P90" s="944"/>
      <c r="Q90" s="948"/>
    </row>
    <row r="91" spans="1:17" ht="14.4" customHeight="1" x14ac:dyDescent="0.3">
      <c r="A91" s="941" t="s">
        <v>4719</v>
      </c>
      <c r="B91" s="943" t="s">
        <v>4720</v>
      </c>
      <c r="C91" s="943" t="s">
        <v>4074</v>
      </c>
      <c r="D91" s="943" t="s">
        <v>4819</v>
      </c>
      <c r="E91" s="943" t="s">
        <v>4820</v>
      </c>
      <c r="F91" s="947">
        <v>4</v>
      </c>
      <c r="G91" s="947">
        <v>336</v>
      </c>
      <c r="H91" s="947">
        <v>1</v>
      </c>
      <c r="I91" s="947">
        <v>84</v>
      </c>
      <c r="J91" s="947">
        <v>1</v>
      </c>
      <c r="K91" s="947">
        <v>84</v>
      </c>
      <c r="L91" s="947">
        <v>0.25</v>
      </c>
      <c r="M91" s="947">
        <v>84</v>
      </c>
      <c r="N91" s="947">
        <v>8</v>
      </c>
      <c r="O91" s="947">
        <v>672</v>
      </c>
      <c r="P91" s="944">
        <v>2</v>
      </c>
      <c r="Q91" s="948">
        <v>84</v>
      </c>
    </row>
    <row r="92" spans="1:17" ht="14.4" customHeight="1" x14ac:dyDescent="0.3">
      <c r="A92" s="941" t="s">
        <v>4719</v>
      </c>
      <c r="B92" s="943" t="s">
        <v>4720</v>
      </c>
      <c r="C92" s="943" t="s">
        <v>4074</v>
      </c>
      <c r="D92" s="943" t="s">
        <v>4821</v>
      </c>
      <c r="E92" s="943" t="s">
        <v>4822</v>
      </c>
      <c r="F92" s="947">
        <v>117</v>
      </c>
      <c r="G92" s="947">
        <v>20384</v>
      </c>
      <c r="H92" s="947">
        <v>1</v>
      </c>
      <c r="I92" s="947">
        <v>174.22222222222223</v>
      </c>
      <c r="J92" s="947">
        <v>132</v>
      </c>
      <c r="K92" s="947">
        <v>23100</v>
      </c>
      <c r="L92" s="947">
        <v>1.1332417582417582</v>
      </c>
      <c r="M92" s="947">
        <v>175</v>
      </c>
      <c r="N92" s="947">
        <v>141</v>
      </c>
      <c r="O92" s="947">
        <v>24816</v>
      </c>
      <c r="P92" s="944">
        <v>1.2174254317111459</v>
      </c>
      <c r="Q92" s="948">
        <v>176</v>
      </c>
    </row>
    <row r="93" spans="1:17" ht="14.4" customHeight="1" x14ac:dyDescent="0.3">
      <c r="A93" s="941" t="s">
        <v>4719</v>
      </c>
      <c r="B93" s="943" t="s">
        <v>4720</v>
      </c>
      <c r="C93" s="943" t="s">
        <v>4074</v>
      </c>
      <c r="D93" s="943" t="s">
        <v>4823</v>
      </c>
      <c r="E93" s="943" t="s">
        <v>4824</v>
      </c>
      <c r="F93" s="947">
        <v>27</v>
      </c>
      <c r="G93" s="947">
        <v>6764</v>
      </c>
      <c r="H93" s="947">
        <v>1</v>
      </c>
      <c r="I93" s="947">
        <v>250.5185185185185</v>
      </c>
      <c r="J93" s="947">
        <v>22</v>
      </c>
      <c r="K93" s="947">
        <v>5544</v>
      </c>
      <c r="L93" s="947">
        <v>0.8196333530455352</v>
      </c>
      <c r="M93" s="947">
        <v>252</v>
      </c>
      <c r="N93" s="947">
        <v>22</v>
      </c>
      <c r="O93" s="947">
        <v>5566</v>
      </c>
      <c r="P93" s="944">
        <v>0.82288586635127148</v>
      </c>
      <c r="Q93" s="948">
        <v>253</v>
      </c>
    </row>
    <row r="94" spans="1:17" ht="14.4" customHeight="1" x14ac:dyDescent="0.3">
      <c r="A94" s="941" t="s">
        <v>4719</v>
      </c>
      <c r="B94" s="943" t="s">
        <v>4720</v>
      </c>
      <c r="C94" s="943" t="s">
        <v>4074</v>
      </c>
      <c r="D94" s="943" t="s">
        <v>4825</v>
      </c>
      <c r="E94" s="943" t="s">
        <v>4826</v>
      </c>
      <c r="F94" s="947">
        <v>100</v>
      </c>
      <c r="G94" s="947">
        <v>1500</v>
      </c>
      <c r="H94" s="947">
        <v>1</v>
      </c>
      <c r="I94" s="947">
        <v>15</v>
      </c>
      <c r="J94" s="947">
        <v>94</v>
      </c>
      <c r="K94" s="947">
        <v>1410</v>
      </c>
      <c r="L94" s="947">
        <v>0.94</v>
      </c>
      <c r="M94" s="947">
        <v>15</v>
      </c>
      <c r="N94" s="947">
        <v>97</v>
      </c>
      <c r="O94" s="947">
        <v>1455</v>
      </c>
      <c r="P94" s="944">
        <v>0.97</v>
      </c>
      <c r="Q94" s="948">
        <v>15</v>
      </c>
    </row>
    <row r="95" spans="1:17" ht="14.4" customHeight="1" x14ac:dyDescent="0.3">
      <c r="A95" s="941" t="s">
        <v>4719</v>
      </c>
      <c r="B95" s="943" t="s">
        <v>4720</v>
      </c>
      <c r="C95" s="943" t="s">
        <v>4074</v>
      </c>
      <c r="D95" s="943" t="s">
        <v>4827</v>
      </c>
      <c r="E95" s="943" t="s">
        <v>4828</v>
      </c>
      <c r="F95" s="947">
        <v>4</v>
      </c>
      <c r="G95" s="947">
        <v>92</v>
      </c>
      <c r="H95" s="947">
        <v>1</v>
      </c>
      <c r="I95" s="947">
        <v>23</v>
      </c>
      <c r="J95" s="947">
        <v>3</v>
      </c>
      <c r="K95" s="947">
        <v>69</v>
      </c>
      <c r="L95" s="947">
        <v>0.75</v>
      </c>
      <c r="M95" s="947">
        <v>23</v>
      </c>
      <c r="N95" s="947">
        <v>5</v>
      </c>
      <c r="O95" s="947">
        <v>115</v>
      </c>
      <c r="P95" s="944">
        <v>1.25</v>
      </c>
      <c r="Q95" s="948">
        <v>23</v>
      </c>
    </row>
    <row r="96" spans="1:17" ht="14.4" customHeight="1" x14ac:dyDescent="0.3">
      <c r="A96" s="941" t="s">
        <v>4719</v>
      </c>
      <c r="B96" s="943" t="s">
        <v>4720</v>
      </c>
      <c r="C96" s="943" t="s">
        <v>4074</v>
      </c>
      <c r="D96" s="943" t="s">
        <v>4829</v>
      </c>
      <c r="E96" s="943" t="s">
        <v>4830</v>
      </c>
      <c r="F96" s="947">
        <v>28</v>
      </c>
      <c r="G96" s="947">
        <v>6988</v>
      </c>
      <c r="H96" s="947">
        <v>1</v>
      </c>
      <c r="I96" s="947">
        <v>249.57142857142858</v>
      </c>
      <c r="J96" s="947">
        <v>25</v>
      </c>
      <c r="K96" s="947">
        <v>6275</v>
      </c>
      <c r="L96" s="947">
        <v>0.89796794504865485</v>
      </c>
      <c r="M96" s="947">
        <v>251</v>
      </c>
      <c r="N96" s="947">
        <v>23</v>
      </c>
      <c r="O96" s="947">
        <v>5796</v>
      </c>
      <c r="P96" s="944">
        <v>0.82942186605609614</v>
      </c>
      <c r="Q96" s="948">
        <v>252</v>
      </c>
    </row>
    <row r="97" spans="1:17" ht="14.4" customHeight="1" x14ac:dyDescent="0.3">
      <c r="A97" s="941" t="s">
        <v>4719</v>
      </c>
      <c r="B97" s="943" t="s">
        <v>4720</v>
      </c>
      <c r="C97" s="943" t="s">
        <v>4074</v>
      </c>
      <c r="D97" s="943" t="s">
        <v>4831</v>
      </c>
      <c r="E97" s="943" t="s">
        <v>4832</v>
      </c>
      <c r="F97" s="947">
        <v>42</v>
      </c>
      <c r="G97" s="947">
        <v>1554</v>
      </c>
      <c r="H97" s="947">
        <v>1</v>
      </c>
      <c r="I97" s="947">
        <v>37</v>
      </c>
      <c r="J97" s="947">
        <v>38</v>
      </c>
      <c r="K97" s="947">
        <v>1406</v>
      </c>
      <c r="L97" s="947">
        <v>0.90476190476190477</v>
      </c>
      <c r="M97" s="947">
        <v>37</v>
      </c>
      <c r="N97" s="947">
        <v>49</v>
      </c>
      <c r="O97" s="947">
        <v>1813</v>
      </c>
      <c r="P97" s="944">
        <v>1.1666666666666667</v>
      </c>
      <c r="Q97" s="948">
        <v>37</v>
      </c>
    </row>
    <row r="98" spans="1:17" ht="14.4" customHeight="1" x14ac:dyDescent="0.3">
      <c r="A98" s="941" t="s">
        <v>4719</v>
      </c>
      <c r="B98" s="943" t="s">
        <v>4720</v>
      </c>
      <c r="C98" s="943" t="s">
        <v>4074</v>
      </c>
      <c r="D98" s="943" t="s">
        <v>4833</v>
      </c>
      <c r="E98" s="943" t="s">
        <v>4834</v>
      </c>
      <c r="F98" s="947">
        <v>3</v>
      </c>
      <c r="G98" s="947">
        <v>69</v>
      </c>
      <c r="H98" s="947">
        <v>1</v>
      </c>
      <c r="I98" s="947">
        <v>23</v>
      </c>
      <c r="J98" s="947">
        <v>5</v>
      </c>
      <c r="K98" s="947">
        <v>115</v>
      </c>
      <c r="L98" s="947">
        <v>1.6666666666666667</v>
      </c>
      <c r="M98" s="947">
        <v>23</v>
      </c>
      <c r="N98" s="947">
        <v>14</v>
      </c>
      <c r="O98" s="947">
        <v>322</v>
      </c>
      <c r="P98" s="944">
        <v>4.666666666666667</v>
      </c>
      <c r="Q98" s="948">
        <v>23</v>
      </c>
    </row>
    <row r="99" spans="1:17" ht="14.4" customHeight="1" x14ac:dyDescent="0.3">
      <c r="A99" s="941" t="s">
        <v>4719</v>
      </c>
      <c r="B99" s="943" t="s">
        <v>4720</v>
      </c>
      <c r="C99" s="943" t="s">
        <v>4074</v>
      </c>
      <c r="D99" s="943" t="s">
        <v>4835</v>
      </c>
      <c r="E99" s="943" t="s">
        <v>4836</v>
      </c>
      <c r="F99" s="947"/>
      <c r="G99" s="947"/>
      <c r="H99" s="947"/>
      <c r="I99" s="947"/>
      <c r="J99" s="947">
        <v>1</v>
      </c>
      <c r="K99" s="947">
        <v>216</v>
      </c>
      <c r="L99" s="947"/>
      <c r="M99" s="947">
        <v>216</v>
      </c>
      <c r="N99" s="947"/>
      <c r="O99" s="947"/>
      <c r="P99" s="944"/>
      <c r="Q99" s="948"/>
    </row>
    <row r="100" spans="1:17" ht="14.4" customHeight="1" x14ac:dyDescent="0.3">
      <c r="A100" s="941" t="s">
        <v>4719</v>
      </c>
      <c r="B100" s="943" t="s">
        <v>4720</v>
      </c>
      <c r="C100" s="943" t="s">
        <v>4074</v>
      </c>
      <c r="D100" s="943" t="s">
        <v>4837</v>
      </c>
      <c r="E100" s="943" t="s">
        <v>4838</v>
      </c>
      <c r="F100" s="947">
        <v>7</v>
      </c>
      <c r="G100" s="947">
        <v>2317</v>
      </c>
      <c r="H100" s="947">
        <v>1</v>
      </c>
      <c r="I100" s="947">
        <v>331</v>
      </c>
      <c r="J100" s="947">
        <v>10</v>
      </c>
      <c r="K100" s="947">
        <v>3310</v>
      </c>
      <c r="L100" s="947">
        <v>1.4285714285714286</v>
      </c>
      <c r="M100" s="947">
        <v>331</v>
      </c>
      <c r="N100" s="947">
        <v>9</v>
      </c>
      <c r="O100" s="947">
        <v>2979</v>
      </c>
      <c r="P100" s="944">
        <v>1.2857142857142858</v>
      </c>
      <c r="Q100" s="948">
        <v>331</v>
      </c>
    </row>
    <row r="101" spans="1:17" ht="14.4" customHeight="1" x14ac:dyDescent="0.3">
      <c r="A101" s="941" t="s">
        <v>4719</v>
      </c>
      <c r="B101" s="943" t="s">
        <v>4720</v>
      </c>
      <c r="C101" s="943" t="s">
        <v>4074</v>
      </c>
      <c r="D101" s="943" t="s">
        <v>4839</v>
      </c>
      <c r="E101" s="943" t="s">
        <v>4840</v>
      </c>
      <c r="F101" s="947">
        <v>3</v>
      </c>
      <c r="G101" s="947">
        <v>87</v>
      </c>
      <c r="H101" s="947">
        <v>1</v>
      </c>
      <c r="I101" s="947">
        <v>29</v>
      </c>
      <c r="J101" s="947">
        <v>2</v>
      </c>
      <c r="K101" s="947">
        <v>58</v>
      </c>
      <c r="L101" s="947">
        <v>0.66666666666666663</v>
      </c>
      <c r="M101" s="947">
        <v>29</v>
      </c>
      <c r="N101" s="947"/>
      <c r="O101" s="947"/>
      <c r="P101" s="944"/>
      <c r="Q101" s="948"/>
    </row>
    <row r="102" spans="1:17" ht="14.4" customHeight="1" x14ac:dyDescent="0.3">
      <c r="A102" s="941" t="s">
        <v>4719</v>
      </c>
      <c r="B102" s="943" t="s">
        <v>4720</v>
      </c>
      <c r="C102" s="943" t="s">
        <v>4074</v>
      </c>
      <c r="D102" s="943" t="s">
        <v>4841</v>
      </c>
      <c r="E102" s="943" t="s">
        <v>4842</v>
      </c>
      <c r="F102" s="947">
        <v>93</v>
      </c>
      <c r="G102" s="947">
        <v>16387</v>
      </c>
      <c r="H102" s="947">
        <v>1</v>
      </c>
      <c r="I102" s="947">
        <v>176.20430107526883</v>
      </c>
      <c r="J102" s="947">
        <v>75</v>
      </c>
      <c r="K102" s="947">
        <v>13275</v>
      </c>
      <c r="L102" s="947">
        <v>0.81009336669311038</v>
      </c>
      <c r="M102" s="947">
        <v>177</v>
      </c>
      <c r="N102" s="947">
        <v>72</v>
      </c>
      <c r="O102" s="947">
        <v>12816</v>
      </c>
      <c r="P102" s="944">
        <v>0.78208335875999269</v>
      </c>
      <c r="Q102" s="948">
        <v>178</v>
      </c>
    </row>
    <row r="103" spans="1:17" ht="14.4" customHeight="1" x14ac:dyDescent="0.3">
      <c r="A103" s="941" t="s">
        <v>4719</v>
      </c>
      <c r="B103" s="943" t="s">
        <v>4720</v>
      </c>
      <c r="C103" s="943" t="s">
        <v>4074</v>
      </c>
      <c r="D103" s="943" t="s">
        <v>4843</v>
      </c>
      <c r="E103" s="943" t="s">
        <v>4844</v>
      </c>
      <c r="F103" s="947"/>
      <c r="G103" s="947"/>
      <c r="H103" s="947"/>
      <c r="I103" s="947"/>
      <c r="J103" s="947"/>
      <c r="K103" s="947"/>
      <c r="L103" s="947"/>
      <c r="M103" s="947"/>
      <c r="N103" s="947">
        <v>1</v>
      </c>
      <c r="O103" s="947">
        <v>199</v>
      </c>
      <c r="P103" s="944"/>
      <c r="Q103" s="948">
        <v>199</v>
      </c>
    </row>
    <row r="104" spans="1:17" ht="14.4" customHeight="1" x14ac:dyDescent="0.3">
      <c r="A104" s="941" t="s">
        <v>4719</v>
      </c>
      <c r="B104" s="943" t="s">
        <v>4720</v>
      </c>
      <c r="C104" s="943" t="s">
        <v>4074</v>
      </c>
      <c r="D104" s="943" t="s">
        <v>4845</v>
      </c>
      <c r="E104" s="943" t="s">
        <v>4846</v>
      </c>
      <c r="F104" s="947"/>
      <c r="G104" s="947"/>
      <c r="H104" s="947"/>
      <c r="I104" s="947"/>
      <c r="J104" s="947">
        <v>14</v>
      </c>
      <c r="K104" s="947">
        <v>210</v>
      </c>
      <c r="L104" s="947"/>
      <c r="M104" s="947">
        <v>15</v>
      </c>
      <c r="N104" s="947">
        <v>1</v>
      </c>
      <c r="O104" s="947">
        <v>15</v>
      </c>
      <c r="P104" s="944"/>
      <c r="Q104" s="948">
        <v>15</v>
      </c>
    </row>
    <row r="105" spans="1:17" ht="14.4" customHeight="1" x14ac:dyDescent="0.3">
      <c r="A105" s="941" t="s">
        <v>4719</v>
      </c>
      <c r="B105" s="943" t="s">
        <v>4720</v>
      </c>
      <c r="C105" s="943" t="s">
        <v>4074</v>
      </c>
      <c r="D105" s="943" t="s">
        <v>4847</v>
      </c>
      <c r="E105" s="943" t="s">
        <v>4848</v>
      </c>
      <c r="F105" s="947">
        <v>67</v>
      </c>
      <c r="G105" s="947">
        <v>1273</v>
      </c>
      <c r="H105" s="947">
        <v>1</v>
      </c>
      <c r="I105" s="947">
        <v>19</v>
      </c>
      <c r="J105" s="947">
        <v>89</v>
      </c>
      <c r="K105" s="947">
        <v>1691</v>
      </c>
      <c r="L105" s="947">
        <v>1.3283582089552239</v>
      </c>
      <c r="M105" s="947">
        <v>19</v>
      </c>
      <c r="N105" s="947">
        <v>89</v>
      </c>
      <c r="O105" s="947">
        <v>1691</v>
      </c>
      <c r="P105" s="944">
        <v>1.3283582089552239</v>
      </c>
      <c r="Q105" s="948">
        <v>19</v>
      </c>
    </row>
    <row r="106" spans="1:17" ht="14.4" customHeight="1" x14ac:dyDescent="0.3">
      <c r="A106" s="941" t="s">
        <v>4719</v>
      </c>
      <c r="B106" s="943" t="s">
        <v>4720</v>
      </c>
      <c r="C106" s="943" t="s">
        <v>4074</v>
      </c>
      <c r="D106" s="943" t="s">
        <v>4849</v>
      </c>
      <c r="E106" s="943" t="s">
        <v>4850</v>
      </c>
      <c r="F106" s="947">
        <v>70</v>
      </c>
      <c r="G106" s="947">
        <v>1400</v>
      </c>
      <c r="H106" s="947">
        <v>1</v>
      </c>
      <c r="I106" s="947">
        <v>20</v>
      </c>
      <c r="J106" s="947">
        <v>85</v>
      </c>
      <c r="K106" s="947">
        <v>1700</v>
      </c>
      <c r="L106" s="947">
        <v>1.2142857142857142</v>
      </c>
      <c r="M106" s="947">
        <v>20</v>
      </c>
      <c r="N106" s="947">
        <v>114</v>
      </c>
      <c r="O106" s="947">
        <v>2280</v>
      </c>
      <c r="P106" s="944">
        <v>1.6285714285714286</v>
      </c>
      <c r="Q106" s="948">
        <v>20</v>
      </c>
    </row>
    <row r="107" spans="1:17" ht="14.4" customHeight="1" x14ac:dyDescent="0.3">
      <c r="A107" s="941" t="s">
        <v>4719</v>
      </c>
      <c r="B107" s="943" t="s">
        <v>4720</v>
      </c>
      <c r="C107" s="943" t="s">
        <v>4074</v>
      </c>
      <c r="D107" s="943" t="s">
        <v>4851</v>
      </c>
      <c r="E107" s="943" t="s">
        <v>4852</v>
      </c>
      <c r="F107" s="947">
        <v>2</v>
      </c>
      <c r="G107" s="947">
        <v>369</v>
      </c>
      <c r="H107" s="947">
        <v>1</v>
      </c>
      <c r="I107" s="947">
        <v>184.5</v>
      </c>
      <c r="J107" s="947">
        <v>4</v>
      </c>
      <c r="K107" s="947">
        <v>740</v>
      </c>
      <c r="L107" s="947">
        <v>2.0054200542005418</v>
      </c>
      <c r="M107" s="947">
        <v>185</v>
      </c>
      <c r="N107" s="947">
        <v>1</v>
      </c>
      <c r="O107" s="947">
        <v>186</v>
      </c>
      <c r="P107" s="944">
        <v>0.50406504065040647</v>
      </c>
      <c r="Q107" s="948">
        <v>186</v>
      </c>
    </row>
    <row r="108" spans="1:17" ht="14.4" customHeight="1" x14ac:dyDescent="0.3">
      <c r="A108" s="941" t="s">
        <v>4719</v>
      </c>
      <c r="B108" s="943" t="s">
        <v>4720</v>
      </c>
      <c r="C108" s="943" t="s">
        <v>4074</v>
      </c>
      <c r="D108" s="943" t="s">
        <v>4853</v>
      </c>
      <c r="E108" s="943" t="s">
        <v>4854</v>
      </c>
      <c r="F108" s="947"/>
      <c r="G108" s="947"/>
      <c r="H108" s="947"/>
      <c r="I108" s="947"/>
      <c r="J108" s="947">
        <v>1</v>
      </c>
      <c r="K108" s="947">
        <v>267</v>
      </c>
      <c r="L108" s="947"/>
      <c r="M108" s="947">
        <v>267</v>
      </c>
      <c r="N108" s="947"/>
      <c r="O108" s="947"/>
      <c r="P108" s="944"/>
      <c r="Q108" s="948"/>
    </row>
    <row r="109" spans="1:17" ht="14.4" customHeight="1" x14ac:dyDescent="0.3">
      <c r="A109" s="941" t="s">
        <v>4719</v>
      </c>
      <c r="B109" s="943" t="s">
        <v>4720</v>
      </c>
      <c r="C109" s="943" t="s">
        <v>4074</v>
      </c>
      <c r="D109" s="943" t="s">
        <v>4855</v>
      </c>
      <c r="E109" s="943" t="s">
        <v>4856</v>
      </c>
      <c r="F109" s="947">
        <v>11</v>
      </c>
      <c r="G109" s="947">
        <v>924</v>
      </c>
      <c r="H109" s="947">
        <v>1</v>
      </c>
      <c r="I109" s="947">
        <v>84</v>
      </c>
      <c r="J109" s="947">
        <v>8</v>
      </c>
      <c r="K109" s="947">
        <v>672</v>
      </c>
      <c r="L109" s="947">
        <v>0.72727272727272729</v>
      </c>
      <c r="M109" s="947">
        <v>84</v>
      </c>
      <c r="N109" s="947">
        <v>15</v>
      </c>
      <c r="O109" s="947">
        <v>1260</v>
      </c>
      <c r="P109" s="944">
        <v>1.3636363636363635</v>
      </c>
      <c r="Q109" s="948">
        <v>84</v>
      </c>
    </row>
    <row r="110" spans="1:17" ht="14.4" customHeight="1" x14ac:dyDescent="0.3">
      <c r="A110" s="941" t="s">
        <v>4719</v>
      </c>
      <c r="B110" s="943" t="s">
        <v>4720</v>
      </c>
      <c r="C110" s="943" t="s">
        <v>4074</v>
      </c>
      <c r="D110" s="943" t="s">
        <v>4857</v>
      </c>
      <c r="E110" s="943" t="s">
        <v>4858</v>
      </c>
      <c r="F110" s="947"/>
      <c r="G110" s="947"/>
      <c r="H110" s="947"/>
      <c r="I110" s="947"/>
      <c r="J110" s="947">
        <v>1</v>
      </c>
      <c r="K110" s="947">
        <v>264</v>
      </c>
      <c r="L110" s="947"/>
      <c r="M110" s="947">
        <v>264</v>
      </c>
      <c r="N110" s="947"/>
      <c r="O110" s="947"/>
      <c r="P110" s="944"/>
      <c r="Q110" s="948"/>
    </row>
    <row r="111" spans="1:17" ht="14.4" customHeight="1" x14ac:dyDescent="0.3">
      <c r="A111" s="941" t="s">
        <v>4719</v>
      </c>
      <c r="B111" s="943" t="s">
        <v>4720</v>
      </c>
      <c r="C111" s="943" t="s">
        <v>4074</v>
      </c>
      <c r="D111" s="943" t="s">
        <v>4859</v>
      </c>
      <c r="E111" s="943" t="s">
        <v>4860</v>
      </c>
      <c r="F111" s="947">
        <v>3</v>
      </c>
      <c r="G111" s="947">
        <v>234</v>
      </c>
      <c r="H111" s="947">
        <v>1</v>
      </c>
      <c r="I111" s="947">
        <v>78</v>
      </c>
      <c r="J111" s="947">
        <v>2</v>
      </c>
      <c r="K111" s="947">
        <v>156</v>
      </c>
      <c r="L111" s="947">
        <v>0.66666666666666663</v>
      </c>
      <c r="M111" s="947">
        <v>78</v>
      </c>
      <c r="N111" s="947">
        <v>5</v>
      </c>
      <c r="O111" s="947">
        <v>390</v>
      </c>
      <c r="P111" s="944">
        <v>1.6666666666666667</v>
      </c>
      <c r="Q111" s="948">
        <v>78</v>
      </c>
    </row>
    <row r="112" spans="1:17" ht="14.4" customHeight="1" x14ac:dyDescent="0.3">
      <c r="A112" s="941" t="s">
        <v>4719</v>
      </c>
      <c r="B112" s="943" t="s">
        <v>4720</v>
      </c>
      <c r="C112" s="943" t="s">
        <v>4074</v>
      </c>
      <c r="D112" s="943" t="s">
        <v>4861</v>
      </c>
      <c r="E112" s="943" t="s">
        <v>4862</v>
      </c>
      <c r="F112" s="947"/>
      <c r="G112" s="947"/>
      <c r="H112" s="947"/>
      <c r="I112" s="947"/>
      <c r="J112" s="947">
        <v>1</v>
      </c>
      <c r="K112" s="947">
        <v>21</v>
      </c>
      <c r="L112" s="947"/>
      <c r="M112" s="947">
        <v>21</v>
      </c>
      <c r="N112" s="947">
        <v>1</v>
      </c>
      <c r="O112" s="947">
        <v>21</v>
      </c>
      <c r="P112" s="944"/>
      <c r="Q112" s="948">
        <v>21</v>
      </c>
    </row>
    <row r="113" spans="1:17" ht="14.4" customHeight="1" x14ac:dyDescent="0.3">
      <c r="A113" s="941" t="s">
        <v>4719</v>
      </c>
      <c r="B113" s="943" t="s">
        <v>4720</v>
      </c>
      <c r="C113" s="943" t="s">
        <v>4074</v>
      </c>
      <c r="D113" s="943" t="s">
        <v>4863</v>
      </c>
      <c r="E113" s="943" t="s">
        <v>4864</v>
      </c>
      <c r="F113" s="947">
        <v>6</v>
      </c>
      <c r="G113" s="947">
        <v>132</v>
      </c>
      <c r="H113" s="947">
        <v>1</v>
      </c>
      <c r="I113" s="947">
        <v>22</v>
      </c>
      <c r="J113" s="947">
        <v>2</v>
      </c>
      <c r="K113" s="947">
        <v>44</v>
      </c>
      <c r="L113" s="947">
        <v>0.33333333333333331</v>
      </c>
      <c r="M113" s="947">
        <v>22</v>
      </c>
      <c r="N113" s="947">
        <v>4</v>
      </c>
      <c r="O113" s="947">
        <v>88</v>
      </c>
      <c r="P113" s="944">
        <v>0.66666666666666663</v>
      </c>
      <c r="Q113" s="948">
        <v>22</v>
      </c>
    </row>
    <row r="114" spans="1:17" ht="14.4" customHeight="1" x14ac:dyDescent="0.3">
      <c r="A114" s="941" t="s">
        <v>4719</v>
      </c>
      <c r="B114" s="943" t="s">
        <v>4720</v>
      </c>
      <c r="C114" s="943" t="s">
        <v>4074</v>
      </c>
      <c r="D114" s="943" t="s">
        <v>4865</v>
      </c>
      <c r="E114" s="943" t="s">
        <v>4866</v>
      </c>
      <c r="F114" s="947">
        <v>7</v>
      </c>
      <c r="G114" s="947">
        <v>3465</v>
      </c>
      <c r="H114" s="947">
        <v>1</v>
      </c>
      <c r="I114" s="947">
        <v>495</v>
      </c>
      <c r="J114" s="947">
        <v>15</v>
      </c>
      <c r="K114" s="947">
        <v>7425</v>
      </c>
      <c r="L114" s="947">
        <v>2.1428571428571428</v>
      </c>
      <c r="M114" s="947">
        <v>495</v>
      </c>
      <c r="N114" s="947">
        <v>8</v>
      </c>
      <c r="O114" s="947">
        <v>3960</v>
      </c>
      <c r="P114" s="944">
        <v>1.1428571428571428</v>
      </c>
      <c r="Q114" s="948">
        <v>495</v>
      </c>
    </row>
    <row r="115" spans="1:17" ht="14.4" customHeight="1" x14ac:dyDescent="0.3">
      <c r="A115" s="941" t="s">
        <v>4719</v>
      </c>
      <c r="B115" s="943" t="s">
        <v>4720</v>
      </c>
      <c r="C115" s="943" t="s">
        <v>4074</v>
      </c>
      <c r="D115" s="943" t="s">
        <v>4867</v>
      </c>
      <c r="E115" s="943" t="s">
        <v>4868</v>
      </c>
      <c r="F115" s="947"/>
      <c r="G115" s="947"/>
      <c r="H115" s="947"/>
      <c r="I115" s="947"/>
      <c r="J115" s="947">
        <v>2</v>
      </c>
      <c r="K115" s="947">
        <v>382</v>
      </c>
      <c r="L115" s="947"/>
      <c r="M115" s="947">
        <v>191</v>
      </c>
      <c r="N115" s="947"/>
      <c r="O115" s="947"/>
      <c r="P115" s="944"/>
      <c r="Q115" s="948"/>
    </row>
    <row r="116" spans="1:17" ht="14.4" customHeight="1" x14ac:dyDescent="0.3">
      <c r="A116" s="941" t="s">
        <v>4719</v>
      </c>
      <c r="B116" s="943" t="s">
        <v>4720</v>
      </c>
      <c r="C116" s="943" t="s">
        <v>4074</v>
      </c>
      <c r="D116" s="943" t="s">
        <v>4869</v>
      </c>
      <c r="E116" s="943" t="s">
        <v>4870</v>
      </c>
      <c r="F116" s="947"/>
      <c r="G116" s="947"/>
      <c r="H116" s="947"/>
      <c r="I116" s="947"/>
      <c r="J116" s="947">
        <v>4</v>
      </c>
      <c r="K116" s="947">
        <v>668</v>
      </c>
      <c r="L116" s="947"/>
      <c r="M116" s="947">
        <v>167</v>
      </c>
      <c r="N116" s="947">
        <v>1</v>
      </c>
      <c r="O116" s="947">
        <v>168</v>
      </c>
      <c r="P116" s="944"/>
      <c r="Q116" s="948">
        <v>168</v>
      </c>
    </row>
    <row r="117" spans="1:17" ht="14.4" customHeight="1" x14ac:dyDescent="0.3">
      <c r="A117" s="941" t="s">
        <v>4719</v>
      </c>
      <c r="B117" s="943" t="s">
        <v>4720</v>
      </c>
      <c r="C117" s="943" t="s">
        <v>4074</v>
      </c>
      <c r="D117" s="943" t="s">
        <v>4871</v>
      </c>
      <c r="E117" s="943" t="s">
        <v>4872</v>
      </c>
      <c r="F117" s="947"/>
      <c r="G117" s="947"/>
      <c r="H117" s="947"/>
      <c r="I117" s="947"/>
      <c r="J117" s="947"/>
      <c r="K117" s="947"/>
      <c r="L117" s="947"/>
      <c r="M117" s="947"/>
      <c r="N117" s="947">
        <v>2</v>
      </c>
      <c r="O117" s="947">
        <v>254</v>
      </c>
      <c r="P117" s="944"/>
      <c r="Q117" s="948">
        <v>127</v>
      </c>
    </row>
    <row r="118" spans="1:17" ht="14.4" customHeight="1" x14ac:dyDescent="0.3">
      <c r="A118" s="941" t="s">
        <v>4719</v>
      </c>
      <c r="B118" s="943" t="s">
        <v>4720</v>
      </c>
      <c r="C118" s="943" t="s">
        <v>4074</v>
      </c>
      <c r="D118" s="943" t="s">
        <v>4873</v>
      </c>
      <c r="E118" s="943" t="s">
        <v>4874</v>
      </c>
      <c r="F118" s="947"/>
      <c r="G118" s="947"/>
      <c r="H118" s="947"/>
      <c r="I118" s="947"/>
      <c r="J118" s="947">
        <v>1</v>
      </c>
      <c r="K118" s="947">
        <v>310</v>
      </c>
      <c r="L118" s="947"/>
      <c r="M118" s="947">
        <v>310</v>
      </c>
      <c r="N118" s="947"/>
      <c r="O118" s="947"/>
      <c r="P118" s="944"/>
      <c r="Q118" s="948"/>
    </row>
    <row r="119" spans="1:17" ht="14.4" customHeight="1" x14ac:dyDescent="0.3">
      <c r="A119" s="941" t="s">
        <v>4719</v>
      </c>
      <c r="B119" s="943" t="s">
        <v>4720</v>
      </c>
      <c r="C119" s="943" t="s">
        <v>4074</v>
      </c>
      <c r="D119" s="943" t="s">
        <v>4875</v>
      </c>
      <c r="E119" s="943" t="s">
        <v>4876</v>
      </c>
      <c r="F119" s="947"/>
      <c r="G119" s="947"/>
      <c r="H119" s="947"/>
      <c r="I119" s="947"/>
      <c r="J119" s="947">
        <v>1</v>
      </c>
      <c r="K119" s="947">
        <v>23</v>
      </c>
      <c r="L119" s="947"/>
      <c r="M119" s="947">
        <v>23</v>
      </c>
      <c r="N119" s="947"/>
      <c r="O119" s="947"/>
      <c r="P119" s="944"/>
      <c r="Q119" s="948"/>
    </row>
    <row r="120" spans="1:17" ht="14.4" customHeight="1" x14ac:dyDescent="0.3">
      <c r="A120" s="941" t="s">
        <v>4719</v>
      </c>
      <c r="B120" s="943" t="s">
        <v>4720</v>
      </c>
      <c r="C120" s="943" t="s">
        <v>4074</v>
      </c>
      <c r="D120" s="943" t="s">
        <v>4877</v>
      </c>
      <c r="E120" s="943" t="s">
        <v>4878</v>
      </c>
      <c r="F120" s="947">
        <v>1</v>
      </c>
      <c r="G120" s="947">
        <v>131</v>
      </c>
      <c r="H120" s="947">
        <v>1</v>
      </c>
      <c r="I120" s="947">
        <v>131</v>
      </c>
      <c r="J120" s="947">
        <v>1</v>
      </c>
      <c r="K120" s="947">
        <v>132</v>
      </c>
      <c r="L120" s="947">
        <v>1.0076335877862594</v>
      </c>
      <c r="M120" s="947">
        <v>132</v>
      </c>
      <c r="N120" s="947"/>
      <c r="O120" s="947"/>
      <c r="P120" s="944"/>
      <c r="Q120" s="948"/>
    </row>
    <row r="121" spans="1:17" ht="14.4" customHeight="1" x14ac:dyDescent="0.3">
      <c r="A121" s="941" t="s">
        <v>4719</v>
      </c>
      <c r="B121" s="943" t="s">
        <v>4720</v>
      </c>
      <c r="C121" s="943" t="s">
        <v>4074</v>
      </c>
      <c r="D121" s="943" t="s">
        <v>4879</v>
      </c>
      <c r="E121" s="943" t="s">
        <v>4880</v>
      </c>
      <c r="F121" s="947"/>
      <c r="G121" s="947"/>
      <c r="H121" s="947"/>
      <c r="I121" s="947"/>
      <c r="J121" s="947"/>
      <c r="K121" s="947"/>
      <c r="L121" s="947"/>
      <c r="M121" s="947"/>
      <c r="N121" s="947">
        <v>1</v>
      </c>
      <c r="O121" s="947">
        <v>651</v>
      </c>
      <c r="P121" s="944"/>
      <c r="Q121" s="948">
        <v>651</v>
      </c>
    </row>
    <row r="122" spans="1:17" ht="14.4" customHeight="1" x14ac:dyDescent="0.3">
      <c r="A122" s="941" t="s">
        <v>4719</v>
      </c>
      <c r="B122" s="943" t="s">
        <v>4720</v>
      </c>
      <c r="C122" s="943" t="s">
        <v>4074</v>
      </c>
      <c r="D122" s="943" t="s">
        <v>4881</v>
      </c>
      <c r="E122" s="943" t="s">
        <v>4882</v>
      </c>
      <c r="F122" s="947">
        <v>1</v>
      </c>
      <c r="G122" s="947">
        <v>291</v>
      </c>
      <c r="H122" s="947">
        <v>1</v>
      </c>
      <c r="I122" s="947">
        <v>291</v>
      </c>
      <c r="J122" s="947">
        <v>1</v>
      </c>
      <c r="K122" s="947">
        <v>293</v>
      </c>
      <c r="L122" s="947">
        <v>1.006872852233677</v>
      </c>
      <c r="M122" s="947">
        <v>293</v>
      </c>
      <c r="N122" s="947"/>
      <c r="O122" s="947"/>
      <c r="P122" s="944"/>
      <c r="Q122" s="948"/>
    </row>
    <row r="123" spans="1:17" ht="14.4" customHeight="1" x14ac:dyDescent="0.3">
      <c r="A123" s="941" t="s">
        <v>4719</v>
      </c>
      <c r="B123" s="943" t="s">
        <v>4720</v>
      </c>
      <c r="C123" s="943" t="s">
        <v>4074</v>
      </c>
      <c r="D123" s="943" t="s">
        <v>4883</v>
      </c>
      <c r="E123" s="943" t="s">
        <v>4884</v>
      </c>
      <c r="F123" s="947">
        <v>1</v>
      </c>
      <c r="G123" s="947">
        <v>308</v>
      </c>
      <c r="H123" s="947">
        <v>1</v>
      </c>
      <c r="I123" s="947">
        <v>308</v>
      </c>
      <c r="J123" s="947"/>
      <c r="K123" s="947"/>
      <c r="L123" s="947"/>
      <c r="M123" s="947"/>
      <c r="N123" s="947">
        <v>1</v>
      </c>
      <c r="O123" s="947">
        <v>310</v>
      </c>
      <c r="P123" s="944">
        <v>1.0064935064935066</v>
      </c>
      <c r="Q123" s="948">
        <v>310</v>
      </c>
    </row>
    <row r="124" spans="1:17" ht="14.4" customHeight="1" x14ac:dyDescent="0.3">
      <c r="A124" s="941" t="s">
        <v>4719</v>
      </c>
      <c r="B124" s="943" t="s">
        <v>4720</v>
      </c>
      <c r="C124" s="943" t="s">
        <v>4074</v>
      </c>
      <c r="D124" s="943" t="s">
        <v>4885</v>
      </c>
      <c r="E124" s="943" t="s">
        <v>4886</v>
      </c>
      <c r="F124" s="947">
        <v>5</v>
      </c>
      <c r="G124" s="947">
        <v>507</v>
      </c>
      <c r="H124" s="947">
        <v>1</v>
      </c>
      <c r="I124" s="947">
        <v>101.4</v>
      </c>
      <c r="J124" s="947"/>
      <c r="K124" s="947"/>
      <c r="L124" s="947"/>
      <c r="M124" s="947"/>
      <c r="N124" s="947"/>
      <c r="O124" s="947"/>
      <c r="P124" s="944"/>
      <c r="Q124" s="948"/>
    </row>
    <row r="125" spans="1:17" ht="14.4" customHeight="1" x14ac:dyDescent="0.3">
      <c r="A125" s="941" t="s">
        <v>4719</v>
      </c>
      <c r="B125" s="943" t="s">
        <v>4720</v>
      </c>
      <c r="C125" s="943" t="s">
        <v>4074</v>
      </c>
      <c r="D125" s="943" t="s">
        <v>4887</v>
      </c>
      <c r="E125" s="943" t="s">
        <v>4888</v>
      </c>
      <c r="F125" s="947"/>
      <c r="G125" s="947"/>
      <c r="H125" s="947"/>
      <c r="I125" s="947"/>
      <c r="J125" s="947"/>
      <c r="K125" s="947"/>
      <c r="L125" s="947"/>
      <c r="M125" s="947"/>
      <c r="N125" s="947">
        <v>1</v>
      </c>
      <c r="O125" s="947">
        <v>528</v>
      </c>
      <c r="P125" s="944"/>
      <c r="Q125" s="948">
        <v>528</v>
      </c>
    </row>
    <row r="126" spans="1:17" ht="14.4" customHeight="1" x14ac:dyDescent="0.3">
      <c r="A126" s="941" t="s">
        <v>4719</v>
      </c>
      <c r="B126" s="943" t="s">
        <v>4720</v>
      </c>
      <c r="C126" s="943" t="s">
        <v>4074</v>
      </c>
      <c r="D126" s="943" t="s">
        <v>4889</v>
      </c>
      <c r="E126" s="943" t="s">
        <v>4890</v>
      </c>
      <c r="F126" s="947"/>
      <c r="G126" s="947"/>
      <c r="H126" s="947"/>
      <c r="I126" s="947"/>
      <c r="J126" s="947">
        <v>1</v>
      </c>
      <c r="K126" s="947">
        <v>1760</v>
      </c>
      <c r="L126" s="947"/>
      <c r="M126" s="947">
        <v>1760</v>
      </c>
      <c r="N126" s="947">
        <v>1</v>
      </c>
      <c r="O126" s="947">
        <v>1768</v>
      </c>
      <c r="P126" s="944"/>
      <c r="Q126" s="948">
        <v>1768</v>
      </c>
    </row>
    <row r="127" spans="1:17" ht="14.4" customHeight="1" x14ac:dyDescent="0.3">
      <c r="A127" s="941" t="s">
        <v>4719</v>
      </c>
      <c r="B127" s="943" t="s">
        <v>4720</v>
      </c>
      <c r="C127" s="943" t="s">
        <v>4074</v>
      </c>
      <c r="D127" s="943" t="s">
        <v>4891</v>
      </c>
      <c r="E127" s="943" t="s">
        <v>4892</v>
      </c>
      <c r="F127" s="947"/>
      <c r="G127" s="947"/>
      <c r="H127" s="947"/>
      <c r="I127" s="947"/>
      <c r="J127" s="947">
        <v>2</v>
      </c>
      <c r="K127" s="947">
        <v>812</v>
      </c>
      <c r="L127" s="947"/>
      <c r="M127" s="947">
        <v>406</v>
      </c>
      <c r="N127" s="947"/>
      <c r="O127" s="947"/>
      <c r="P127" s="944"/>
      <c r="Q127" s="948"/>
    </row>
    <row r="128" spans="1:17" ht="14.4" customHeight="1" x14ac:dyDescent="0.3">
      <c r="A128" s="941" t="s">
        <v>4719</v>
      </c>
      <c r="B128" s="943" t="s">
        <v>4720</v>
      </c>
      <c r="C128" s="943" t="s">
        <v>4074</v>
      </c>
      <c r="D128" s="943" t="s">
        <v>4893</v>
      </c>
      <c r="E128" s="943" t="s">
        <v>4894</v>
      </c>
      <c r="F128" s="947"/>
      <c r="G128" s="947"/>
      <c r="H128" s="947"/>
      <c r="I128" s="947"/>
      <c r="J128" s="947"/>
      <c r="K128" s="947"/>
      <c r="L128" s="947"/>
      <c r="M128" s="947"/>
      <c r="N128" s="947">
        <v>208</v>
      </c>
      <c r="O128" s="947">
        <v>7696</v>
      </c>
      <c r="P128" s="944"/>
      <c r="Q128" s="948">
        <v>37</v>
      </c>
    </row>
    <row r="129" spans="1:17" ht="14.4" customHeight="1" x14ac:dyDescent="0.3">
      <c r="A129" s="941" t="s">
        <v>4719</v>
      </c>
      <c r="B129" s="943" t="s">
        <v>4720</v>
      </c>
      <c r="C129" s="943" t="s">
        <v>4074</v>
      </c>
      <c r="D129" s="943" t="s">
        <v>4895</v>
      </c>
      <c r="E129" s="943" t="s">
        <v>4896</v>
      </c>
      <c r="F129" s="947"/>
      <c r="G129" s="947"/>
      <c r="H129" s="947"/>
      <c r="I129" s="947"/>
      <c r="J129" s="947"/>
      <c r="K129" s="947"/>
      <c r="L129" s="947"/>
      <c r="M129" s="947"/>
      <c r="N129" s="947">
        <v>3</v>
      </c>
      <c r="O129" s="947">
        <v>513</v>
      </c>
      <c r="P129" s="944"/>
      <c r="Q129" s="948">
        <v>171</v>
      </c>
    </row>
    <row r="130" spans="1:17" ht="14.4" customHeight="1" x14ac:dyDescent="0.3">
      <c r="A130" s="941" t="s">
        <v>4719</v>
      </c>
      <c r="B130" s="943" t="s">
        <v>4897</v>
      </c>
      <c r="C130" s="943" t="s">
        <v>4074</v>
      </c>
      <c r="D130" s="943" t="s">
        <v>4898</v>
      </c>
      <c r="E130" s="943" t="s">
        <v>4899</v>
      </c>
      <c r="F130" s="947"/>
      <c r="G130" s="947"/>
      <c r="H130" s="947"/>
      <c r="I130" s="947"/>
      <c r="J130" s="947">
        <v>1</v>
      </c>
      <c r="K130" s="947">
        <v>1037</v>
      </c>
      <c r="L130" s="947"/>
      <c r="M130" s="947">
        <v>1037</v>
      </c>
      <c r="N130" s="947"/>
      <c r="O130" s="947"/>
      <c r="P130" s="944"/>
      <c r="Q130" s="948"/>
    </row>
    <row r="131" spans="1:17" ht="14.4" customHeight="1" x14ac:dyDescent="0.3">
      <c r="A131" s="941" t="s">
        <v>4900</v>
      </c>
      <c r="B131" s="943" t="s">
        <v>4649</v>
      </c>
      <c r="C131" s="943" t="s">
        <v>4068</v>
      </c>
      <c r="D131" s="943" t="s">
        <v>4901</v>
      </c>
      <c r="E131" s="943" t="s">
        <v>4902</v>
      </c>
      <c r="F131" s="947">
        <v>1.34</v>
      </c>
      <c r="G131" s="947">
        <v>3579.74</v>
      </c>
      <c r="H131" s="947">
        <v>1</v>
      </c>
      <c r="I131" s="947">
        <v>2671.4477611940297</v>
      </c>
      <c r="J131" s="947">
        <v>1.34</v>
      </c>
      <c r="K131" s="947">
        <v>3424.1</v>
      </c>
      <c r="L131" s="947">
        <v>0.95652198204338867</v>
      </c>
      <c r="M131" s="947">
        <v>2555.2985074626863</v>
      </c>
      <c r="N131" s="947">
        <v>0.67</v>
      </c>
      <c r="O131" s="947">
        <v>1814.38</v>
      </c>
      <c r="P131" s="944">
        <v>0.50684686597350648</v>
      </c>
      <c r="Q131" s="948">
        <v>2708.0298507462685</v>
      </c>
    </row>
    <row r="132" spans="1:17" ht="14.4" customHeight="1" x14ac:dyDescent="0.3">
      <c r="A132" s="941" t="s">
        <v>4900</v>
      </c>
      <c r="B132" s="943" t="s">
        <v>4649</v>
      </c>
      <c r="C132" s="943" t="s">
        <v>4068</v>
      </c>
      <c r="D132" s="943" t="s">
        <v>4903</v>
      </c>
      <c r="E132" s="943" t="s">
        <v>4902</v>
      </c>
      <c r="F132" s="947"/>
      <c r="G132" s="947"/>
      <c r="H132" s="947"/>
      <c r="I132" s="947"/>
      <c r="J132" s="947">
        <v>0.2</v>
      </c>
      <c r="K132" s="947">
        <v>1277.6500000000001</v>
      </c>
      <c r="L132" s="947"/>
      <c r="M132" s="947">
        <v>6388.25</v>
      </c>
      <c r="N132" s="947">
        <v>0.2</v>
      </c>
      <c r="O132" s="947">
        <v>1354.02</v>
      </c>
      <c r="P132" s="944"/>
      <c r="Q132" s="948">
        <v>6770.0999999999995</v>
      </c>
    </row>
    <row r="133" spans="1:17" ht="14.4" customHeight="1" x14ac:dyDescent="0.3">
      <c r="A133" s="941" t="s">
        <v>4900</v>
      </c>
      <c r="B133" s="943" t="s">
        <v>4649</v>
      </c>
      <c r="C133" s="943" t="s">
        <v>4068</v>
      </c>
      <c r="D133" s="943" t="s">
        <v>4904</v>
      </c>
      <c r="E133" s="943" t="s">
        <v>4905</v>
      </c>
      <c r="F133" s="947"/>
      <c r="G133" s="947"/>
      <c r="H133" s="947"/>
      <c r="I133" s="947"/>
      <c r="J133" s="947">
        <v>0.1</v>
      </c>
      <c r="K133" s="947">
        <v>494.39</v>
      </c>
      <c r="L133" s="947"/>
      <c r="M133" s="947">
        <v>4943.8999999999996</v>
      </c>
      <c r="N133" s="947"/>
      <c r="O133" s="947"/>
      <c r="P133" s="944"/>
      <c r="Q133" s="948"/>
    </row>
    <row r="134" spans="1:17" ht="14.4" customHeight="1" x14ac:dyDescent="0.3">
      <c r="A134" s="941" t="s">
        <v>4900</v>
      </c>
      <c r="B134" s="943" t="s">
        <v>4649</v>
      </c>
      <c r="C134" s="943" t="s">
        <v>4068</v>
      </c>
      <c r="D134" s="943" t="s">
        <v>4906</v>
      </c>
      <c r="E134" s="943" t="s">
        <v>4907</v>
      </c>
      <c r="F134" s="947">
        <v>1</v>
      </c>
      <c r="G134" s="947">
        <v>989.03</v>
      </c>
      <c r="H134" s="947">
        <v>1</v>
      </c>
      <c r="I134" s="947">
        <v>989.03</v>
      </c>
      <c r="J134" s="947"/>
      <c r="K134" s="947"/>
      <c r="L134" s="947"/>
      <c r="M134" s="947"/>
      <c r="N134" s="947">
        <v>1.7</v>
      </c>
      <c r="O134" s="947">
        <v>1708.21</v>
      </c>
      <c r="P134" s="944">
        <v>1.7271569113171492</v>
      </c>
      <c r="Q134" s="948">
        <v>1004.8294117647059</v>
      </c>
    </row>
    <row r="135" spans="1:17" ht="14.4" customHeight="1" x14ac:dyDescent="0.3">
      <c r="A135" s="941" t="s">
        <v>4900</v>
      </c>
      <c r="B135" s="943" t="s">
        <v>4649</v>
      </c>
      <c r="C135" s="943" t="s">
        <v>4068</v>
      </c>
      <c r="D135" s="943" t="s">
        <v>4908</v>
      </c>
      <c r="E135" s="943" t="s">
        <v>4905</v>
      </c>
      <c r="F135" s="947">
        <v>0.28999999999999998</v>
      </c>
      <c r="G135" s="947">
        <v>2997.84</v>
      </c>
      <c r="H135" s="947">
        <v>1</v>
      </c>
      <c r="I135" s="947">
        <v>10337.379310344828</v>
      </c>
      <c r="J135" s="947"/>
      <c r="K135" s="947"/>
      <c r="L135" s="947"/>
      <c r="M135" s="947"/>
      <c r="N135" s="947">
        <v>0.12</v>
      </c>
      <c r="O135" s="947">
        <v>1186.55</v>
      </c>
      <c r="P135" s="944">
        <v>0.3958016438502388</v>
      </c>
      <c r="Q135" s="948">
        <v>9887.9166666666661</v>
      </c>
    </row>
    <row r="136" spans="1:17" ht="14.4" customHeight="1" x14ac:dyDescent="0.3">
      <c r="A136" s="941" t="s">
        <v>4900</v>
      </c>
      <c r="B136" s="943" t="s">
        <v>4649</v>
      </c>
      <c r="C136" s="943" t="s">
        <v>4068</v>
      </c>
      <c r="D136" s="943" t="s">
        <v>4909</v>
      </c>
      <c r="E136" s="943" t="s">
        <v>4910</v>
      </c>
      <c r="F136" s="947"/>
      <c r="G136" s="947"/>
      <c r="H136" s="947"/>
      <c r="I136" s="947"/>
      <c r="J136" s="947">
        <v>1</v>
      </c>
      <c r="K136" s="947">
        <v>932.82</v>
      </c>
      <c r="L136" s="947"/>
      <c r="M136" s="947">
        <v>932.82</v>
      </c>
      <c r="N136" s="947">
        <v>1</v>
      </c>
      <c r="O136" s="947">
        <v>932.82</v>
      </c>
      <c r="P136" s="944"/>
      <c r="Q136" s="948">
        <v>932.82</v>
      </c>
    </row>
    <row r="137" spans="1:17" ht="14.4" customHeight="1" x14ac:dyDescent="0.3">
      <c r="A137" s="941" t="s">
        <v>4900</v>
      </c>
      <c r="B137" s="943" t="s">
        <v>4649</v>
      </c>
      <c r="C137" s="943" t="s">
        <v>4068</v>
      </c>
      <c r="D137" s="943" t="s">
        <v>4911</v>
      </c>
      <c r="E137" s="943" t="s">
        <v>4657</v>
      </c>
      <c r="F137" s="947">
        <v>0.16</v>
      </c>
      <c r="G137" s="947">
        <v>873.72</v>
      </c>
      <c r="H137" s="947">
        <v>1</v>
      </c>
      <c r="I137" s="947">
        <v>5460.75</v>
      </c>
      <c r="J137" s="947"/>
      <c r="K137" s="947"/>
      <c r="L137" s="947"/>
      <c r="M137" s="947"/>
      <c r="N137" s="947"/>
      <c r="O137" s="947"/>
      <c r="P137" s="944"/>
      <c r="Q137" s="948"/>
    </row>
    <row r="138" spans="1:17" ht="14.4" customHeight="1" x14ac:dyDescent="0.3">
      <c r="A138" s="941" t="s">
        <v>4900</v>
      </c>
      <c r="B138" s="943" t="s">
        <v>4649</v>
      </c>
      <c r="C138" s="943" t="s">
        <v>4068</v>
      </c>
      <c r="D138" s="943" t="s">
        <v>4912</v>
      </c>
      <c r="E138" s="943" t="s">
        <v>4657</v>
      </c>
      <c r="F138" s="947">
        <v>0.5</v>
      </c>
      <c r="G138" s="947">
        <v>5460.7800000000007</v>
      </c>
      <c r="H138" s="947">
        <v>1</v>
      </c>
      <c r="I138" s="947">
        <v>10921.560000000001</v>
      </c>
      <c r="J138" s="947">
        <v>0.06</v>
      </c>
      <c r="K138" s="947">
        <v>531.24</v>
      </c>
      <c r="L138" s="947">
        <v>9.7282805753024282E-2</v>
      </c>
      <c r="M138" s="947">
        <v>8854</v>
      </c>
      <c r="N138" s="947">
        <v>0.11</v>
      </c>
      <c r="O138" s="947">
        <v>973.94</v>
      </c>
      <c r="P138" s="944">
        <v>0.17835181054721119</v>
      </c>
      <c r="Q138" s="948">
        <v>8854</v>
      </c>
    </row>
    <row r="139" spans="1:17" ht="14.4" customHeight="1" x14ac:dyDescent="0.3">
      <c r="A139" s="941" t="s">
        <v>4900</v>
      </c>
      <c r="B139" s="943" t="s">
        <v>4649</v>
      </c>
      <c r="C139" s="943" t="s">
        <v>4068</v>
      </c>
      <c r="D139" s="943" t="s">
        <v>4913</v>
      </c>
      <c r="E139" s="943" t="s">
        <v>4914</v>
      </c>
      <c r="F139" s="947">
        <v>0.2</v>
      </c>
      <c r="G139" s="947">
        <v>391.22</v>
      </c>
      <c r="H139" s="947">
        <v>1</v>
      </c>
      <c r="I139" s="947">
        <v>1956.1000000000001</v>
      </c>
      <c r="J139" s="947">
        <v>0.2</v>
      </c>
      <c r="K139" s="947">
        <v>389.86</v>
      </c>
      <c r="L139" s="947">
        <v>0.99652369510761207</v>
      </c>
      <c r="M139" s="947">
        <v>1949.3</v>
      </c>
      <c r="N139" s="947"/>
      <c r="O139" s="947"/>
      <c r="P139" s="944"/>
      <c r="Q139" s="948"/>
    </row>
    <row r="140" spans="1:17" ht="14.4" customHeight="1" x14ac:dyDescent="0.3">
      <c r="A140" s="941" t="s">
        <v>4900</v>
      </c>
      <c r="B140" s="943" t="s">
        <v>4649</v>
      </c>
      <c r="C140" s="943" t="s">
        <v>4068</v>
      </c>
      <c r="D140" s="943" t="s">
        <v>4656</v>
      </c>
      <c r="E140" s="943" t="s">
        <v>4657</v>
      </c>
      <c r="F140" s="947"/>
      <c r="G140" s="947"/>
      <c r="H140" s="947"/>
      <c r="I140" s="947"/>
      <c r="J140" s="947">
        <v>0.85</v>
      </c>
      <c r="K140" s="947">
        <v>1505.18</v>
      </c>
      <c r="L140" s="947"/>
      <c r="M140" s="947">
        <v>1770.8000000000002</v>
      </c>
      <c r="N140" s="947">
        <v>0.35</v>
      </c>
      <c r="O140" s="947">
        <v>619.78</v>
      </c>
      <c r="P140" s="944"/>
      <c r="Q140" s="948">
        <v>1770.8</v>
      </c>
    </row>
    <row r="141" spans="1:17" ht="14.4" customHeight="1" x14ac:dyDescent="0.3">
      <c r="A141" s="941" t="s">
        <v>4900</v>
      </c>
      <c r="B141" s="943" t="s">
        <v>4649</v>
      </c>
      <c r="C141" s="943" t="s">
        <v>4068</v>
      </c>
      <c r="D141" s="943" t="s">
        <v>4915</v>
      </c>
      <c r="E141" s="943" t="s">
        <v>4916</v>
      </c>
      <c r="F141" s="947">
        <v>0.02</v>
      </c>
      <c r="G141" s="947">
        <v>7.58</v>
      </c>
      <c r="H141" s="947">
        <v>1</v>
      </c>
      <c r="I141" s="947">
        <v>379</v>
      </c>
      <c r="J141" s="947"/>
      <c r="K141" s="947"/>
      <c r="L141" s="947"/>
      <c r="M141" s="947"/>
      <c r="N141" s="947"/>
      <c r="O141" s="947"/>
      <c r="P141" s="944"/>
      <c r="Q141" s="948"/>
    </row>
    <row r="142" spans="1:17" ht="14.4" customHeight="1" x14ac:dyDescent="0.3">
      <c r="A142" s="941" t="s">
        <v>4900</v>
      </c>
      <c r="B142" s="943" t="s">
        <v>4649</v>
      </c>
      <c r="C142" s="943" t="s">
        <v>4068</v>
      </c>
      <c r="D142" s="943" t="s">
        <v>4917</v>
      </c>
      <c r="E142" s="943" t="s">
        <v>4918</v>
      </c>
      <c r="F142" s="947">
        <v>0.1</v>
      </c>
      <c r="G142" s="947">
        <v>94.48</v>
      </c>
      <c r="H142" s="947">
        <v>1</v>
      </c>
      <c r="I142" s="947">
        <v>944.8</v>
      </c>
      <c r="J142" s="947">
        <v>0.1</v>
      </c>
      <c r="K142" s="947">
        <v>90.38</v>
      </c>
      <c r="L142" s="947">
        <v>0.95660457239627428</v>
      </c>
      <c r="M142" s="947">
        <v>903.8</v>
      </c>
      <c r="N142" s="947">
        <v>0.1</v>
      </c>
      <c r="O142" s="947">
        <v>90.38</v>
      </c>
      <c r="P142" s="944">
        <v>0.95660457239627428</v>
      </c>
      <c r="Q142" s="948">
        <v>903.8</v>
      </c>
    </row>
    <row r="143" spans="1:17" ht="14.4" customHeight="1" x14ac:dyDescent="0.3">
      <c r="A143" s="941" t="s">
        <v>4900</v>
      </c>
      <c r="B143" s="943" t="s">
        <v>4649</v>
      </c>
      <c r="C143" s="943" t="s">
        <v>4068</v>
      </c>
      <c r="D143" s="943" t="s">
        <v>4919</v>
      </c>
      <c r="E143" s="943" t="s">
        <v>4657</v>
      </c>
      <c r="F143" s="947"/>
      <c r="G143" s="947"/>
      <c r="H143" s="947"/>
      <c r="I143" s="947"/>
      <c r="J143" s="947">
        <v>9.0000000000000011E-2</v>
      </c>
      <c r="K143" s="947">
        <v>3010.37</v>
      </c>
      <c r="L143" s="947"/>
      <c r="M143" s="947">
        <v>33448.555555555547</v>
      </c>
      <c r="N143" s="947"/>
      <c r="O143" s="947"/>
      <c r="P143" s="944"/>
      <c r="Q143" s="948"/>
    </row>
    <row r="144" spans="1:17" ht="14.4" customHeight="1" x14ac:dyDescent="0.3">
      <c r="A144" s="941" t="s">
        <v>4900</v>
      </c>
      <c r="B144" s="943" t="s">
        <v>4649</v>
      </c>
      <c r="C144" s="943" t="s">
        <v>4218</v>
      </c>
      <c r="D144" s="943" t="s">
        <v>4219</v>
      </c>
      <c r="E144" s="943" t="s">
        <v>4220</v>
      </c>
      <c r="F144" s="947"/>
      <c r="G144" s="947"/>
      <c r="H144" s="947"/>
      <c r="I144" s="947"/>
      <c r="J144" s="947">
        <v>1</v>
      </c>
      <c r="K144" s="947">
        <v>1707.31</v>
      </c>
      <c r="L144" s="947"/>
      <c r="M144" s="947">
        <v>1707.31</v>
      </c>
      <c r="N144" s="947">
        <v>1</v>
      </c>
      <c r="O144" s="947">
        <v>1707.31</v>
      </c>
      <c r="P144" s="944"/>
      <c r="Q144" s="948">
        <v>1707.31</v>
      </c>
    </row>
    <row r="145" spans="1:17" ht="14.4" customHeight="1" x14ac:dyDescent="0.3">
      <c r="A145" s="941" t="s">
        <v>4900</v>
      </c>
      <c r="B145" s="943" t="s">
        <v>4649</v>
      </c>
      <c r="C145" s="943" t="s">
        <v>4218</v>
      </c>
      <c r="D145" s="943" t="s">
        <v>4920</v>
      </c>
      <c r="E145" s="943" t="s">
        <v>4220</v>
      </c>
      <c r="F145" s="947">
        <v>1</v>
      </c>
      <c r="G145" s="947">
        <v>2066.3000000000002</v>
      </c>
      <c r="H145" s="947">
        <v>1</v>
      </c>
      <c r="I145" s="947">
        <v>2066.3000000000002</v>
      </c>
      <c r="J145" s="947"/>
      <c r="K145" s="947"/>
      <c r="L145" s="947"/>
      <c r="M145" s="947"/>
      <c r="N145" s="947"/>
      <c r="O145" s="947"/>
      <c r="P145" s="944"/>
      <c r="Q145" s="948"/>
    </row>
    <row r="146" spans="1:17" ht="14.4" customHeight="1" x14ac:dyDescent="0.3">
      <c r="A146" s="941" t="s">
        <v>4900</v>
      </c>
      <c r="B146" s="943" t="s">
        <v>4649</v>
      </c>
      <c r="C146" s="943" t="s">
        <v>4218</v>
      </c>
      <c r="D146" s="943" t="s">
        <v>4921</v>
      </c>
      <c r="E146" s="943" t="s">
        <v>4922</v>
      </c>
      <c r="F146" s="947">
        <v>1</v>
      </c>
      <c r="G146" s="947">
        <v>2141.85</v>
      </c>
      <c r="H146" s="947">
        <v>1</v>
      </c>
      <c r="I146" s="947">
        <v>2141.85</v>
      </c>
      <c r="J146" s="947"/>
      <c r="K146" s="947"/>
      <c r="L146" s="947"/>
      <c r="M146" s="947"/>
      <c r="N146" s="947">
        <v>1</v>
      </c>
      <c r="O146" s="947">
        <v>2141.85</v>
      </c>
      <c r="P146" s="944">
        <v>1</v>
      </c>
      <c r="Q146" s="948">
        <v>2141.85</v>
      </c>
    </row>
    <row r="147" spans="1:17" ht="14.4" customHeight="1" x14ac:dyDescent="0.3">
      <c r="A147" s="941" t="s">
        <v>4900</v>
      </c>
      <c r="B147" s="943" t="s">
        <v>4649</v>
      </c>
      <c r="C147" s="943" t="s">
        <v>4218</v>
      </c>
      <c r="D147" s="943" t="s">
        <v>4923</v>
      </c>
      <c r="E147" s="943" t="s">
        <v>4924</v>
      </c>
      <c r="F147" s="947">
        <v>2</v>
      </c>
      <c r="G147" s="947">
        <v>54927.28</v>
      </c>
      <c r="H147" s="947">
        <v>1</v>
      </c>
      <c r="I147" s="947">
        <v>27463.64</v>
      </c>
      <c r="J147" s="947"/>
      <c r="K147" s="947"/>
      <c r="L147" s="947"/>
      <c r="M147" s="947"/>
      <c r="N147" s="947"/>
      <c r="O147" s="947"/>
      <c r="P147" s="944"/>
      <c r="Q147" s="948"/>
    </row>
    <row r="148" spans="1:17" ht="14.4" customHeight="1" x14ac:dyDescent="0.3">
      <c r="A148" s="941" t="s">
        <v>4900</v>
      </c>
      <c r="B148" s="943" t="s">
        <v>4649</v>
      </c>
      <c r="C148" s="943" t="s">
        <v>4218</v>
      </c>
      <c r="D148" s="943" t="s">
        <v>4925</v>
      </c>
      <c r="E148" s="943" t="s">
        <v>4926</v>
      </c>
      <c r="F148" s="947">
        <v>1</v>
      </c>
      <c r="G148" s="947">
        <v>3991.04</v>
      </c>
      <c r="H148" s="947">
        <v>1</v>
      </c>
      <c r="I148" s="947">
        <v>3991.04</v>
      </c>
      <c r="J148" s="947"/>
      <c r="K148" s="947"/>
      <c r="L148" s="947"/>
      <c r="M148" s="947"/>
      <c r="N148" s="947"/>
      <c r="O148" s="947"/>
      <c r="P148" s="944"/>
      <c r="Q148" s="948"/>
    </row>
    <row r="149" spans="1:17" ht="14.4" customHeight="1" x14ac:dyDescent="0.3">
      <c r="A149" s="941" t="s">
        <v>4900</v>
      </c>
      <c r="B149" s="943" t="s">
        <v>4649</v>
      </c>
      <c r="C149" s="943" t="s">
        <v>4218</v>
      </c>
      <c r="D149" s="943" t="s">
        <v>4927</v>
      </c>
      <c r="E149" s="943" t="s">
        <v>4220</v>
      </c>
      <c r="F149" s="947">
        <v>1</v>
      </c>
      <c r="G149" s="947">
        <v>1446.97</v>
      </c>
      <c r="H149" s="947">
        <v>1</v>
      </c>
      <c r="I149" s="947">
        <v>1446.97</v>
      </c>
      <c r="J149" s="947"/>
      <c r="K149" s="947"/>
      <c r="L149" s="947"/>
      <c r="M149" s="947"/>
      <c r="N149" s="947"/>
      <c r="O149" s="947"/>
      <c r="P149" s="944"/>
      <c r="Q149" s="948"/>
    </row>
    <row r="150" spans="1:17" ht="14.4" customHeight="1" x14ac:dyDescent="0.3">
      <c r="A150" s="941" t="s">
        <v>4900</v>
      </c>
      <c r="B150" s="943" t="s">
        <v>4649</v>
      </c>
      <c r="C150" s="943" t="s">
        <v>4218</v>
      </c>
      <c r="D150" s="943" t="s">
        <v>4928</v>
      </c>
      <c r="E150" s="943" t="s">
        <v>4929</v>
      </c>
      <c r="F150" s="947">
        <v>1</v>
      </c>
      <c r="G150" s="947">
        <v>6890.78</v>
      </c>
      <c r="H150" s="947">
        <v>1</v>
      </c>
      <c r="I150" s="947">
        <v>6890.78</v>
      </c>
      <c r="J150" s="947"/>
      <c r="K150" s="947"/>
      <c r="L150" s="947"/>
      <c r="M150" s="947"/>
      <c r="N150" s="947">
        <v>1</v>
      </c>
      <c r="O150" s="947">
        <v>6890.78</v>
      </c>
      <c r="P150" s="944">
        <v>1</v>
      </c>
      <c r="Q150" s="948">
        <v>6890.78</v>
      </c>
    </row>
    <row r="151" spans="1:17" ht="14.4" customHeight="1" x14ac:dyDescent="0.3">
      <c r="A151" s="941" t="s">
        <v>4900</v>
      </c>
      <c r="B151" s="943" t="s">
        <v>4649</v>
      </c>
      <c r="C151" s="943" t="s">
        <v>4218</v>
      </c>
      <c r="D151" s="943" t="s">
        <v>4930</v>
      </c>
      <c r="E151" s="943" t="s">
        <v>4931</v>
      </c>
      <c r="F151" s="947"/>
      <c r="G151" s="947"/>
      <c r="H151" s="947"/>
      <c r="I151" s="947"/>
      <c r="J151" s="947">
        <v>1</v>
      </c>
      <c r="K151" s="947">
        <v>4137.8900000000003</v>
      </c>
      <c r="L151" s="947"/>
      <c r="M151" s="947">
        <v>4137.8900000000003</v>
      </c>
      <c r="N151" s="947"/>
      <c r="O151" s="947"/>
      <c r="P151" s="944"/>
      <c r="Q151" s="948"/>
    </row>
    <row r="152" spans="1:17" ht="14.4" customHeight="1" x14ac:dyDescent="0.3">
      <c r="A152" s="941" t="s">
        <v>4900</v>
      </c>
      <c r="B152" s="943" t="s">
        <v>4649</v>
      </c>
      <c r="C152" s="943" t="s">
        <v>4218</v>
      </c>
      <c r="D152" s="943" t="s">
        <v>4932</v>
      </c>
      <c r="E152" s="943" t="s">
        <v>4933</v>
      </c>
      <c r="F152" s="947"/>
      <c r="G152" s="947"/>
      <c r="H152" s="947"/>
      <c r="I152" s="947"/>
      <c r="J152" s="947"/>
      <c r="K152" s="947"/>
      <c r="L152" s="947"/>
      <c r="M152" s="947"/>
      <c r="N152" s="947">
        <v>1</v>
      </c>
      <c r="O152" s="947">
        <v>1002.8</v>
      </c>
      <c r="P152" s="944"/>
      <c r="Q152" s="948">
        <v>1002.8</v>
      </c>
    </row>
    <row r="153" spans="1:17" ht="14.4" customHeight="1" x14ac:dyDescent="0.3">
      <c r="A153" s="941" t="s">
        <v>4900</v>
      </c>
      <c r="B153" s="943" t="s">
        <v>4649</v>
      </c>
      <c r="C153" s="943" t="s">
        <v>4218</v>
      </c>
      <c r="D153" s="943" t="s">
        <v>4934</v>
      </c>
      <c r="E153" s="943" t="s">
        <v>4935</v>
      </c>
      <c r="F153" s="947">
        <v>2</v>
      </c>
      <c r="G153" s="947">
        <v>15300</v>
      </c>
      <c r="H153" s="947">
        <v>1</v>
      </c>
      <c r="I153" s="947">
        <v>7650</v>
      </c>
      <c r="J153" s="947"/>
      <c r="K153" s="947"/>
      <c r="L153" s="947"/>
      <c r="M153" s="947"/>
      <c r="N153" s="947">
        <v>1</v>
      </c>
      <c r="O153" s="947">
        <v>7650</v>
      </c>
      <c r="P153" s="944">
        <v>0.5</v>
      </c>
      <c r="Q153" s="948">
        <v>7650</v>
      </c>
    </row>
    <row r="154" spans="1:17" ht="14.4" customHeight="1" x14ac:dyDescent="0.3">
      <c r="A154" s="941" t="s">
        <v>4900</v>
      </c>
      <c r="B154" s="943" t="s">
        <v>4649</v>
      </c>
      <c r="C154" s="943" t="s">
        <v>4218</v>
      </c>
      <c r="D154" s="943" t="s">
        <v>4936</v>
      </c>
      <c r="E154" s="943" t="s">
        <v>4937</v>
      </c>
      <c r="F154" s="947">
        <v>1</v>
      </c>
      <c r="G154" s="947">
        <v>4041.82</v>
      </c>
      <c r="H154" s="947">
        <v>1</v>
      </c>
      <c r="I154" s="947">
        <v>4041.82</v>
      </c>
      <c r="J154" s="947"/>
      <c r="K154" s="947"/>
      <c r="L154" s="947"/>
      <c r="M154" s="947"/>
      <c r="N154" s="947"/>
      <c r="O154" s="947"/>
      <c r="P154" s="944"/>
      <c r="Q154" s="948"/>
    </row>
    <row r="155" spans="1:17" ht="14.4" customHeight="1" x14ac:dyDescent="0.3">
      <c r="A155" s="941" t="s">
        <v>4900</v>
      </c>
      <c r="B155" s="943" t="s">
        <v>4649</v>
      </c>
      <c r="C155" s="943" t="s">
        <v>4218</v>
      </c>
      <c r="D155" s="943" t="s">
        <v>4938</v>
      </c>
      <c r="E155" s="943" t="s">
        <v>4939</v>
      </c>
      <c r="F155" s="947">
        <v>1</v>
      </c>
      <c r="G155" s="947">
        <v>1305.82</v>
      </c>
      <c r="H155" s="947">
        <v>1</v>
      </c>
      <c r="I155" s="947">
        <v>1305.82</v>
      </c>
      <c r="J155" s="947"/>
      <c r="K155" s="947"/>
      <c r="L155" s="947"/>
      <c r="M155" s="947"/>
      <c r="N155" s="947">
        <v>1</v>
      </c>
      <c r="O155" s="947">
        <v>1146.33</v>
      </c>
      <c r="P155" s="944">
        <v>0.87786218621249479</v>
      </c>
      <c r="Q155" s="948">
        <v>1146.33</v>
      </c>
    </row>
    <row r="156" spans="1:17" ht="14.4" customHeight="1" x14ac:dyDescent="0.3">
      <c r="A156" s="941" t="s">
        <v>4900</v>
      </c>
      <c r="B156" s="943" t="s">
        <v>4649</v>
      </c>
      <c r="C156" s="943" t="s">
        <v>4218</v>
      </c>
      <c r="D156" s="943" t="s">
        <v>4940</v>
      </c>
      <c r="E156" s="943" t="s">
        <v>4941</v>
      </c>
      <c r="F156" s="947">
        <v>1</v>
      </c>
      <c r="G156" s="947">
        <v>6587.13</v>
      </c>
      <c r="H156" s="947">
        <v>1</v>
      </c>
      <c r="I156" s="947">
        <v>6587.13</v>
      </c>
      <c r="J156" s="947"/>
      <c r="K156" s="947"/>
      <c r="L156" s="947"/>
      <c r="M156" s="947"/>
      <c r="N156" s="947">
        <v>1</v>
      </c>
      <c r="O156" s="947">
        <v>6587.13</v>
      </c>
      <c r="P156" s="944">
        <v>1</v>
      </c>
      <c r="Q156" s="948">
        <v>6587.13</v>
      </c>
    </row>
    <row r="157" spans="1:17" ht="14.4" customHeight="1" x14ac:dyDescent="0.3">
      <c r="A157" s="941" t="s">
        <v>4900</v>
      </c>
      <c r="B157" s="943" t="s">
        <v>4649</v>
      </c>
      <c r="C157" s="943" t="s">
        <v>4218</v>
      </c>
      <c r="D157" s="943" t="s">
        <v>4942</v>
      </c>
      <c r="E157" s="943" t="s">
        <v>4943</v>
      </c>
      <c r="F157" s="947">
        <v>1</v>
      </c>
      <c r="G157" s="947">
        <v>1841.62</v>
      </c>
      <c r="H157" s="947">
        <v>1</v>
      </c>
      <c r="I157" s="947">
        <v>1841.62</v>
      </c>
      <c r="J157" s="947"/>
      <c r="K157" s="947"/>
      <c r="L157" s="947"/>
      <c r="M157" s="947"/>
      <c r="N157" s="947"/>
      <c r="O157" s="947"/>
      <c r="P157" s="944"/>
      <c r="Q157" s="948"/>
    </row>
    <row r="158" spans="1:17" ht="14.4" customHeight="1" x14ac:dyDescent="0.3">
      <c r="A158" s="941" t="s">
        <v>4900</v>
      </c>
      <c r="B158" s="943" t="s">
        <v>4649</v>
      </c>
      <c r="C158" s="943" t="s">
        <v>4218</v>
      </c>
      <c r="D158" s="943" t="s">
        <v>4944</v>
      </c>
      <c r="E158" s="943" t="s">
        <v>4945</v>
      </c>
      <c r="F158" s="947">
        <v>2</v>
      </c>
      <c r="G158" s="947">
        <v>1022</v>
      </c>
      <c r="H158" s="947">
        <v>1</v>
      </c>
      <c r="I158" s="947">
        <v>511</v>
      </c>
      <c r="J158" s="947"/>
      <c r="K158" s="947"/>
      <c r="L158" s="947"/>
      <c r="M158" s="947"/>
      <c r="N158" s="947"/>
      <c r="O158" s="947"/>
      <c r="P158" s="944"/>
      <c r="Q158" s="948"/>
    </row>
    <row r="159" spans="1:17" ht="14.4" customHeight="1" x14ac:dyDescent="0.3">
      <c r="A159" s="941" t="s">
        <v>4900</v>
      </c>
      <c r="B159" s="943" t="s">
        <v>4649</v>
      </c>
      <c r="C159" s="943" t="s">
        <v>4218</v>
      </c>
      <c r="D159" s="943" t="s">
        <v>4946</v>
      </c>
      <c r="E159" s="943" t="s">
        <v>4947</v>
      </c>
      <c r="F159" s="947">
        <v>1</v>
      </c>
      <c r="G159" s="947">
        <v>380.86</v>
      </c>
      <c r="H159" s="947">
        <v>1</v>
      </c>
      <c r="I159" s="947">
        <v>380.86</v>
      </c>
      <c r="J159" s="947"/>
      <c r="K159" s="947"/>
      <c r="L159" s="947"/>
      <c r="M159" s="947"/>
      <c r="N159" s="947"/>
      <c r="O159" s="947"/>
      <c r="P159" s="944"/>
      <c r="Q159" s="948"/>
    </row>
    <row r="160" spans="1:17" ht="14.4" customHeight="1" x14ac:dyDescent="0.3">
      <c r="A160" s="941" t="s">
        <v>4900</v>
      </c>
      <c r="B160" s="943" t="s">
        <v>4649</v>
      </c>
      <c r="C160" s="943" t="s">
        <v>4218</v>
      </c>
      <c r="D160" s="943" t="s">
        <v>4948</v>
      </c>
      <c r="E160" s="943" t="s">
        <v>4949</v>
      </c>
      <c r="F160" s="947">
        <v>1</v>
      </c>
      <c r="G160" s="947">
        <v>17527.810000000001</v>
      </c>
      <c r="H160" s="947">
        <v>1</v>
      </c>
      <c r="I160" s="947">
        <v>17527.810000000001</v>
      </c>
      <c r="J160" s="947"/>
      <c r="K160" s="947"/>
      <c r="L160" s="947"/>
      <c r="M160" s="947"/>
      <c r="N160" s="947"/>
      <c r="O160" s="947"/>
      <c r="P160" s="944"/>
      <c r="Q160" s="948"/>
    </row>
    <row r="161" spans="1:17" ht="14.4" customHeight="1" x14ac:dyDescent="0.3">
      <c r="A161" s="941" t="s">
        <v>4900</v>
      </c>
      <c r="B161" s="943" t="s">
        <v>4649</v>
      </c>
      <c r="C161" s="943" t="s">
        <v>4074</v>
      </c>
      <c r="D161" s="943" t="s">
        <v>4950</v>
      </c>
      <c r="E161" s="943" t="s">
        <v>4951</v>
      </c>
      <c r="F161" s="947">
        <v>1</v>
      </c>
      <c r="G161" s="947">
        <v>205</v>
      </c>
      <c r="H161" s="947">
        <v>1</v>
      </c>
      <c r="I161" s="947">
        <v>205</v>
      </c>
      <c r="J161" s="947">
        <v>2</v>
      </c>
      <c r="K161" s="947">
        <v>414</v>
      </c>
      <c r="L161" s="947">
        <v>2.0195121951219512</v>
      </c>
      <c r="M161" s="947">
        <v>207</v>
      </c>
      <c r="N161" s="947"/>
      <c r="O161" s="947"/>
      <c r="P161" s="944"/>
      <c r="Q161" s="948"/>
    </row>
    <row r="162" spans="1:17" ht="14.4" customHeight="1" x14ac:dyDescent="0.3">
      <c r="A162" s="941" t="s">
        <v>4900</v>
      </c>
      <c r="B162" s="943" t="s">
        <v>4649</v>
      </c>
      <c r="C162" s="943" t="s">
        <v>4074</v>
      </c>
      <c r="D162" s="943" t="s">
        <v>4952</v>
      </c>
      <c r="E162" s="943" t="s">
        <v>4953</v>
      </c>
      <c r="F162" s="947">
        <v>5</v>
      </c>
      <c r="G162" s="947">
        <v>751</v>
      </c>
      <c r="H162" s="947">
        <v>1</v>
      </c>
      <c r="I162" s="947">
        <v>150.19999999999999</v>
      </c>
      <c r="J162" s="947">
        <v>4</v>
      </c>
      <c r="K162" s="947">
        <v>604</v>
      </c>
      <c r="L162" s="947">
        <v>0.80426098535286283</v>
      </c>
      <c r="M162" s="947">
        <v>151</v>
      </c>
      <c r="N162" s="947">
        <v>2</v>
      </c>
      <c r="O162" s="947">
        <v>310</v>
      </c>
      <c r="P162" s="944">
        <v>0.41278295605858856</v>
      </c>
      <c r="Q162" s="948">
        <v>155</v>
      </c>
    </row>
    <row r="163" spans="1:17" ht="14.4" customHeight="1" x14ac:dyDescent="0.3">
      <c r="A163" s="941" t="s">
        <v>4900</v>
      </c>
      <c r="B163" s="943" t="s">
        <v>4649</v>
      </c>
      <c r="C163" s="943" t="s">
        <v>4074</v>
      </c>
      <c r="D163" s="943" t="s">
        <v>4954</v>
      </c>
      <c r="E163" s="943" t="s">
        <v>4955</v>
      </c>
      <c r="F163" s="947">
        <v>14</v>
      </c>
      <c r="G163" s="947">
        <v>2551</v>
      </c>
      <c r="H163" s="947">
        <v>1</v>
      </c>
      <c r="I163" s="947">
        <v>182.21428571428572</v>
      </c>
      <c r="J163" s="947">
        <v>10</v>
      </c>
      <c r="K163" s="947">
        <v>1830</v>
      </c>
      <c r="L163" s="947">
        <v>0.71736573892591138</v>
      </c>
      <c r="M163" s="947">
        <v>183</v>
      </c>
      <c r="N163" s="947">
        <v>14</v>
      </c>
      <c r="O163" s="947">
        <v>2618</v>
      </c>
      <c r="P163" s="944">
        <v>1.026264210113681</v>
      </c>
      <c r="Q163" s="948">
        <v>187</v>
      </c>
    </row>
    <row r="164" spans="1:17" ht="14.4" customHeight="1" x14ac:dyDescent="0.3">
      <c r="A164" s="941" t="s">
        <v>4900</v>
      </c>
      <c r="B164" s="943" t="s">
        <v>4649</v>
      </c>
      <c r="C164" s="943" t="s">
        <v>4074</v>
      </c>
      <c r="D164" s="943" t="s">
        <v>4956</v>
      </c>
      <c r="E164" s="943" t="s">
        <v>4957</v>
      </c>
      <c r="F164" s="947">
        <v>28</v>
      </c>
      <c r="G164" s="947">
        <v>3475</v>
      </c>
      <c r="H164" s="947">
        <v>1</v>
      </c>
      <c r="I164" s="947">
        <v>124.10714285714286</v>
      </c>
      <c r="J164" s="947">
        <v>39</v>
      </c>
      <c r="K164" s="947">
        <v>4875</v>
      </c>
      <c r="L164" s="947">
        <v>1.4028776978417266</v>
      </c>
      <c r="M164" s="947">
        <v>125</v>
      </c>
      <c r="N164" s="947">
        <v>33</v>
      </c>
      <c r="O164" s="947">
        <v>4224</v>
      </c>
      <c r="P164" s="944">
        <v>1.2155395683453238</v>
      </c>
      <c r="Q164" s="948">
        <v>128</v>
      </c>
    </row>
    <row r="165" spans="1:17" ht="14.4" customHeight="1" x14ac:dyDescent="0.3">
      <c r="A165" s="941" t="s">
        <v>4900</v>
      </c>
      <c r="B165" s="943" t="s">
        <v>4649</v>
      </c>
      <c r="C165" s="943" t="s">
        <v>4074</v>
      </c>
      <c r="D165" s="943" t="s">
        <v>4958</v>
      </c>
      <c r="E165" s="943" t="s">
        <v>4959</v>
      </c>
      <c r="F165" s="947">
        <v>17</v>
      </c>
      <c r="G165" s="947">
        <v>3693</v>
      </c>
      <c r="H165" s="947">
        <v>1</v>
      </c>
      <c r="I165" s="947">
        <v>217.23529411764707</v>
      </c>
      <c r="J165" s="947">
        <v>24</v>
      </c>
      <c r="K165" s="947">
        <v>5256</v>
      </c>
      <c r="L165" s="947">
        <v>1.4232331437855401</v>
      </c>
      <c r="M165" s="947">
        <v>219</v>
      </c>
      <c r="N165" s="947">
        <v>18</v>
      </c>
      <c r="O165" s="947">
        <v>4014</v>
      </c>
      <c r="P165" s="944">
        <v>1.0869212022745736</v>
      </c>
      <c r="Q165" s="948">
        <v>223</v>
      </c>
    </row>
    <row r="166" spans="1:17" ht="14.4" customHeight="1" x14ac:dyDescent="0.3">
      <c r="A166" s="941" t="s">
        <v>4900</v>
      </c>
      <c r="B166" s="943" t="s">
        <v>4649</v>
      </c>
      <c r="C166" s="943" t="s">
        <v>4074</v>
      </c>
      <c r="D166" s="943" t="s">
        <v>4960</v>
      </c>
      <c r="E166" s="943" t="s">
        <v>4961</v>
      </c>
      <c r="F166" s="947">
        <v>4</v>
      </c>
      <c r="G166" s="947">
        <v>872</v>
      </c>
      <c r="H166" s="947">
        <v>1</v>
      </c>
      <c r="I166" s="947">
        <v>218</v>
      </c>
      <c r="J166" s="947">
        <v>2</v>
      </c>
      <c r="K166" s="947">
        <v>438</v>
      </c>
      <c r="L166" s="947">
        <v>0.50229357798165142</v>
      </c>
      <c r="M166" s="947">
        <v>219</v>
      </c>
      <c r="N166" s="947">
        <v>2</v>
      </c>
      <c r="O166" s="947">
        <v>446</v>
      </c>
      <c r="P166" s="944">
        <v>0.51146788990825687</v>
      </c>
      <c r="Q166" s="948">
        <v>223</v>
      </c>
    </row>
    <row r="167" spans="1:17" ht="14.4" customHeight="1" x14ac:dyDescent="0.3">
      <c r="A167" s="941" t="s">
        <v>4900</v>
      </c>
      <c r="B167" s="943" t="s">
        <v>4649</v>
      </c>
      <c r="C167" s="943" t="s">
        <v>4074</v>
      </c>
      <c r="D167" s="943" t="s">
        <v>4962</v>
      </c>
      <c r="E167" s="943" t="s">
        <v>4963</v>
      </c>
      <c r="F167" s="947">
        <v>14</v>
      </c>
      <c r="G167" s="947">
        <v>3073</v>
      </c>
      <c r="H167" s="947">
        <v>1</v>
      </c>
      <c r="I167" s="947">
        <v>219.5</v>
      </c>
      <c r="J167" s="947">
        <v>6</v>
      </c>
      <c r="K167" s="947">
        <v>1326</v>
      </c>
      <c r="L167" s="947">
        <v>0.43150016270745201</v>
      </c>
      <c r="M167" s="947">
        <v>221</v>
      </c>
      <c r="N167" s="947">
        <v>12</v>
      </c>
      <c r="O167" s="947">
        <v>2700</v>
      </c>
      <c r="P167" s="944">
        <v>0.87862024080702894</v>
      </c>
      <c r="Q167" s="948">
        <v>225</v>
      </c>
    </row>
    <row r="168" spans="1:17" ht="14.4" customHeight="1" x14ac:dyDescent="0.3">
      <c r="A168" s="941" t="s">
        <v>4900</v>
      </c>
      <c r="B168" s="943" t="s">
        <v>4649</v>
      </c>
      <c r="C168" s="943" t="s">
        <v>4074</v>
      </c>
      <c r="D168" s="943" t="s">
        <v>4964</v>
      </c>
      <c r="E168" s="943" t="s">
        <v>4965</v>
      </c>
      <c r="F168" s="947">
        <v>2</v>
      </c>
      <c r="G168" s="947">
        <v>1218</v>
      </c>
      <c r="H168" s="947">
        <v>1</v>
      </c>
      <c r="I168" s="947">
        <v>609</v>
      </c>
      <c r="J168" s="947"/>
      <c r="K168" s="947"/>
      <c r="L168" s="947"/>
      <c r="M168" s="947"/>
      <c r="N168" s="947"/>
      <c r="O168" s="947"/>
      <c r="P168" s="944"/>
      <c r="Q168" s="948"/>
    </row>
    <row r="169" spans="1:17" ht="14.4" customHeight="1" x14ac:dyDescent="0.3">
      <c r="A169" s="941" t="s">
        <v>4900</v>
      </c>
      <c r="B169" s="943" t="s">
        <v>4649</v>
      </c>
      <c r="C169" s="943" t="s">
        <v>4074</v>
      </c>
      <c r="D169" s="943" t="s">
        <v>4966</v>
      </c>
      <c r="E169" s="943" t="s">
        <v>4967</v>
      </c>
      <c r="F169" s="947">
        <v>1</v>
      </c>
      <c r="G169" s="947">
        <v>326</v>
      </c>
      <c r="H169" s="947">
        <v>1</v>
      </c>
      <c r="I169" s="947">
        <v>326</v>
      </c>
      <c r="J169" s="947"/>
      <c r="K169" s="947"/>
      <c r="L169" s="947"/>
      <c r="M169" s="947"/>
      <c r="N169" s="947"/>
      <c r="O169" s="947"/>
      <c r="P169" s="944"/>
      <c r="Q169" s="948"/>
    </row>
    <row r="170" spans="1:17" ht="14.4" customHeight="1" x14ac:dyDescent="0.3">
      <c r="A170" s="941" t="s">
        <v>4900</v>
      </c>
      <c r="B170" s="943" t="s">
        <v>4649</v>
      </c>
      <c r="C170" s="943" t="s">
        <v>4074</v>
      </c>
      <c r="D170" s="943" t="s">
        <v>4968</v>
      </c>
      <c r="E170" s="943" t="s">
        <v>4969</v>
      </c>
      <c r="F170" s="947">
        <v>1</v>
      </c>
      <c r="G170" s="947">
        <v>4135</v>
      </c>
      <c r="H170" s="947">
        <v>1</v>
      </c>
      <c r="I170" s="947">
        <v>4135</v>
      </c>
      <c r="J170" s="947"/>
      <c r="K170" s="947"/>
      <c r="L170" s="947"/>
      <c r="M170" s="947"/>
      <c r="N170" s="947">
        <v>1</v>
      </c>
      <c r="O170" s="947">
        <v>4164</v>
      </c>
      <c r="P170" s="944">
        <v>1.0070133010882709</v>
      </c>
      <c r="Q170" s="948">
        <v>4164</v>
      </c>
    </row>
    <row r="171" spans="1:17" ht="14.4" customHeight="1" x14ac:dyDescent="0.3">
      <c r="A171" s="941" t="s">
        <v>4900</v>
      </c>
      <c r="B171" s="943" t="s">
        <v>4649</v>
      </c>
      <c r="C171" s="943" t="s">
        <v>4074</v>
      </c>
      <c r="D171" s="943" t="s">
        <v>4970</v>
      </c>
      <c r="E171" s="943" t="s">
        <v>4971</v>
      </c>
      <c r="F171" s="947"/>
      <c r="G171" s="947"/>
      <c r="H171" s="947"/>
      <c r="I171" s="947"/>
      <c r="J171" s="947">
        <v>1</v>
      </c>
      <c r="K171" s="947">
        <v>279</v>
      </c>
      <c r="L171" s="947"/>
      <c r="M171" s="947">
        <v>279</v>
      </c>
      <c r="N171" s="947"/>
      <c r="O171" s="947"/>
      <c r="P171" s="944"/>
      <c r="Q171" s="948"/>
    </row>
    <row r="172" spans="1:17" ht="14.4" customHeight="1" x14ac:dyDescent="0.3">
      <c r="A172" s="941" t="s">
        <v>4900</v>
      </c>
      <c r="B172" s="943" t="s">
        <v>4649</v>
      </c>
      <c r="C172" s="943" t="s">
        <v>4074</v>
      </c>
      <c r="D172" s="943" t="s">
        <v>4972</v>
      </c>
      <c r="E172" s="943" t="s">
        <v>4973</v>
      </c>
      <c r="F172" s="947"/>
      <c r="G172" s="947"/>
      <c r="H172" s="947"/>
      <c r="I172" s="947"/>
      <c r="J172" s="947">
        <v>1</v>
      </c>
      <c r="K172" s="947">
        <v>6264</v>
      </c>
      <c r="L172" s="947"/>
      <c r="M172" s="947">
        <v>6264</v>
      </c>
      <c r="N172" s="947"/>
      <c r="O172" s="947"/>
      <c r="P172" s="944"/>
      <c r="Q172" s="948"/>
    </row>
    <row r="173" spans="1:17" ht="14.4" customHeight="1" x14ac:dyDescent="0.3">
      <c r="A173" s="941" t="s">
        <v>4900</v>
      </c>
      <c r="B173" s="943" t="s">
        <v>4649</v>
      </c>
      <c r="C173" s="943" t="s">
        <v>4074</v>
      </c>
      <c r="D173" s="943" t="s">
        <v>4974</v>
      </c>
      <c r="E173" s="943" t="s">
        <v>4975</v>
      </c>
      <c r="F173" s="947">
        <v>2</v>
      </c>
      <c r="G173" s="947">
        <v>7642</v>
      </c>
      <c r="H173" s="947">
        <v>1</v>
      </c>
      <c r="I173" s="947">
        <v>3821</v>
      </c>
      <c r="J173" s="947"/>
      <c r="K173" s="947"/>
      <c r="L173" s="947"/>
      <c r="M173" s="947"/>
      <c r="N173" s="947">
        <v>2</v>
      </c>
      <c r="O173" s="947">
        <v>7720</v>
      </c>
      <c r="P173" s="944">
        <v>1.0102067521591207</v>
      </c>
      <c r="Q173" s="948">
        <v>3860</v>
      </c>
    </row>
    <row r="174" spans="1:17" ht="14.4" customHeight="1" x14ac:dyDescent="0.3">
      <c r="A174" s="941" t="s">
        <v>4900</v>
      </c>
      <c r="B174" s="943" t="s">
        <v>4649</v>
      </c>
      <c r="C174" s="943" t="s">
        <v>4074</v>
      </c>
      <c r="D174" s="943" t="s">
        <v>4976</v>
      </c>
      <c r="E174" s="943" t="s">
        <v>4977</v>
      </c>
      <c r="F174" s="947">
        <v>1</v>
      </c>
      <c r="G174" s="947">
        <v>5158</v>
      </c>
      <c r="H174" s="947">
        <v>1</v>
      </c>
      <c r="I174" s="947">
        <v>5158</v>
      </c>
      <c r="J174" s="947"/>
      <c r="K174" s="947"/>
      <c r="L174" s="947"/>
      <c r="M174" s="947"/>
      <c r="N174" s="947"/>
      <c r="O174" s="947"/>
      <c r="P174" s="944"/>
      <c r="Q174" s="948"/>
    </row>
    <row r="175" spans="1:17" ht="14.4" customHeight="1" x14ac:dyDescent="0.3">
      <c r="A175" s="941" t="s">
        <v>4900</v>
      </c>
      <c r="B175" s="943" t="s">
        <v>4649</v>
      </c>
      <c r="C175" s="943" t="s">
        <v>4074</v>
      </c>
      <c r="D175" s="943" t="s">
        <v>4978</v>
      </c>
      <c r="E175" s="943" t="s">
        <v>4979</v>
      </c>
      <c r="F175" s="947">
        <v>3</v>
      </c>
      <c r="G175" s="947">
        <v>23544</v>
      </c>
      <c r="H175" s="947">
        <v>1</v>
      </c>
      <c r="I175" s="947">
        <v>7848</v>
      </c>
      <c r="J175" s="947"/>
      <c r="K175" s="947"/>
      <c r="L175" s="947"/>
      <c r="M175" s="947"/>
      <c r="N175" s="947">
        <v>3</v>
      </c>
      <c r="O175" s="947">
        <v>23775</v>
      </c>
      <c r="P175" s="944">
        <v>1.0098114169215087</v>
      </c>
      <c r="Q175" s="948">
        <v>7925</v>
      </c>
    </row>
    <row r="176" spans="1:17" ht="14.4" customHeight="1" x14ac:dyDescent="0.3">
      <c r="A176" s="941" t="s">
        <v>4900</v>
      </c>
      <c r="B176" s="943" t="s">
        <v>4649</v>
      </c>
      <c r="C176" s="943" t="s">
        <v>4074</v>
      </c>
      <c r="D176" s="943" t="s">
        <v>4980</v>
      </c>
      <c r="E176" s="943" t="s">
        <v>4981</v>
      </c>
      <c r="F176" s="947">
        <v>6</v>
      </c>
      <c r="G176" s="947">
        <v>7668</v>
      </c>
      <c r="H176" s="947">
        <v>1</v>
      </c>
      <c r="I176" s="947">
        <v>1278</v>
      </c>
      <c r="J176" s="947">
        <v>5</v>
      </c>
      <c r="K176" s="947">
        <v>6405</v>
      </c>
      <c r="L176" s="947">
        <v>0.83528951486697967</v>
      </c>
      <c r="M176" s="947">
        <v>1281</v>
      </c>
      <c r="N176" s="947">
        <v>2</v>
      </c>
      <c r="O176" s="947">
        <v>2586</v>
      </c>
      <c r="P176" s="944">
        <v>0.33724569640062596</v>
      </c>
      <c r="Q176" s="948">
        <v>1293</v>
      </c>
    </row>
    <row r="177" spans="1:17" ht="14.4" customHeight="1" x14ac:dyDescent="0.3">
      <c r="A177" s="941" t="s">
        <v>4900</v>
      </c>
      <c r="B177" s="943" t="s">
        <v>4649</v>
      </c>
      <c r="C177" s="943" t="s">
        <v>4074</v>
      </c>
      <c r="D177" s="943" t="s">
        <v>4982</v>
      </c>
      <c r="E177" s="943" t="s">
        <v>4983</v>
      </c>
      <c r="F177" s="947">
        <v>5</v>
      </c>
      <c r="G177" s="947">
        <v>5822</v>
      </c>
      <c r="H177" s="947">
        <v>1</v>
      </c>
      <c r="I177" s="947">
        <v>1164.4000000000001</v>
      </c>
      <c r="J177" s="947">
        <v>5</v>
      </c>
      <c r="K177" s="947">
        <v>5835</v>
      </c>
      <c r="L177" s="947">
        <v>1.0022329096530402</v>
      </c>
      <c r="M177" s="947">
        <v>1167</v>
      </c>
      <c r="N177" s="947">
        <v>2</v>
      </c>
      <c r="O177" s="947">
        <v>2354</v>
      </c>
      <c r="P177" s="944">
        <v>0.40432840948127791</v>
      </c>
      <c r="Q177" s="948">
        <v>1177</v>
      </c>
    </row>
    <row r="178" spans="1:17" ht="14.4" customHeight="1" x14ac:dyDescent="0.3">
      <c r="A178" s="941" t="s">
        <v>4900</v>
      </c>
      <c r="B178" s="943" t="s">
        <v>4649</v>
      </c>
      <c r="C178" s="943" t="s">
        <v>4074</v>
      </c>
      <c r="D178" s="943" t="s">
        <v>4984</v>
      </c>
      <c r="E178" s="943" t="s">
        <v>4985</v>
      </c>
      <c r="F178" s="947">
        <v>6</v>
      </c>
      <c r="G178" s="947">
        <v>30414</v>
      </c>
      <c r="H178" s="947">
        <v>1</v>
      </c>
      <c r="I178" s="947">
        <v>5069</v>
      </c>
      <c r="J178" s="947">
        <v>9</v>
      </c>
      <c r="K178" s="947">
        <v>45684</v>
      </c>
      <c r="L178" s="947">
        <v>1.5020714144801737</v>
      </c>
      <c r="M178" s="947">
        <v>5076</v>
      </c>
      <c r="N178" s="947">
        <v>3</v>
      </c>
      <c r="O178" s="947">
        <v>15471</v>
      </c>
      <c r="P178" s="944">
        <v>0.50868021305977507</v>
      </c>
      <c r="Q178" s="948">
        <v>5157</v>
      </c>
    </row>
    <row r="179" spans="1:17" ht="14.4" customHeight="1" x14ac:dyDescent="0.3">
      <c r="A179" s="941" t="s">
        <v>4900</v>
      </c>
      <c r="B179" s="943" t="s">
        <v>4649</v>
      </c>
      <c r="C179" s="943" t="s">
        <v>4074</v>
      </c>
      <c r="D179" s="943" t="s">
        <v>4986</v>
      </c>
      <c r="E179" s="943" t="s">
        <v>4987</v>
      </c>
      <c r="F179" s="947">
        <v>1</v>
      </c>
      <c r="G179" s="947">
        <v>5508</v>
      </c>
      <c r="H179" s="947">
        <v>1</v>
      </c>
      <c r="I179" s="947">
        <v>5508</v>
      </c>
      <c r="J179" s="947"/>
      <c r="K179" s="947"/>
      <c r="L179" s="947"/>
      <c r="M179" s="947"/>
      <c r="N179" s="947"/>
      <c r="O179" s="947"/>
      <c r="P179" s="944"/>
      <c r="Q179" s="948"/>
    </row>
    <row r="180" spans="1:17" ht="14.4" customHeight="1" x14ac:dyDescent="0.3">
      <c r="A180" s="941" t="s">
        <v>4900</v>
      </c>
      <c r="B180" s="943" t="s">
        <v>4649</v>
      </c>
      <c r="C180" s="943" t="s">
        <v>4074</v>
      </c>
      <c r="D180" s="943" t="s">
        <v>4988</v>
      </c>
      <c r="E180" s="943" t="s">
        <v>4989</v>
      </c>
      <c r="F180" s="947">
        <v>82</v>
      </c>
      <c r="G180" s="947">
        <v>14217</v>
      </c>
      <c r="H180" s="947">
        <v>1</v>
      </c>
      <c r="I180" s="947">
        <v>173.3780487804878</v>
      </c>
      <c r="J180" s="947">
        <v>73</v>
      </c>
      <c r="K180" s="947">
        <v>12775</v>
      </c>
      <c r="L180" s="947">
        <v>0.89857213195470209</v>
      </c>
      <c r="M180" s="947">
        <v>175</v>
      </c>
      <c r="N180" s="947">
        <v>85</v>
      </c>
      <c r="O180" s="947">
        <v>15045</v>
      </c>
      <c r="P180" s="944">
        <v>1.0582401350495885</v>
      </c>
      <c r="Q180" s="948">
        <v>177</v>
      </c>
    </row>
    <row r="181" spans="1:17" ht="14.4" customHeight="1" x14ac:dyDescent="0.3">
      <c r="A181" s="941" t="s">
        <v>4900</v>
      </c>
      <c r="B181" s="943" t="s">
        <v>4649</v>
      </c>
      <c r="C181" s="943" t="s">
        <v>4074</v>
      </c>
      <c r="D181" s="943" t="s">
        <v>4990</v>
      </c>
      <c r="E181" s="943" t="s">
        <v>4991</v>
      </c>
      <c r="F181" s="947">
        <v>25</v>
      </c>
      <c r="G181" s="947">
        <v>49915</v>
      </c>
      <c r="H181" s="947">
        <v>1</v>
      </c>
      <c r="I181" s="947">
        <v>1996.6</v>
      </c>
      <c r="J181" s="947">
        <v>12</v>
      </c>
      <c r="K181" s="947">
        <v>24012</v>
      </c>
      <c r="L181" s="947">
        <v>0.48105779825703698</v>
      </c>
      <c r="M181" s="947">
        <v>2001</v>
      </c>
      <c r="N181" s="947">
        <v>24</v>
      </c>
      <c r="O181" s="947">
        <v>49152</v>
      </c>
      <c r="P181" s="944">
        <v>0.98471401382349999</v>
      </c>
      <c r="Q181" s="948">
        <v>2048</v>
      </c>
    </row>
    <row r="182" spans="1:17" ht="14.4" customHeight="1" x14ac:dyDescent="0.3">
      <c r="A182" s="941" t="s">
        <v>4900</v>
      </c>
      <c r="B182" s="943" t="s">
        <v>4649</v>
      </c>
      <c r="C182" s="943" t="s">
        <v>4074</v>
      </c>
      <c r="D182" s="943" t="s">
        <v>4992</v>
      </c>
      <c r="E182" s="943" t="s">
        <v>4993</v>
      </c>
      <c r="F182" s="947">
        <v>2</v>
      </c>
      <c r="G182" s="947">
        <v>5387</v>
      </c>
      <c r="H182" s="947">
        <v>1</v>
      </c>
      <c r="I182" s="947">
        <v>2693.5</v>
      </c>
      <c r="J182" s="947">
        <v>4</v>
      </c>
      <c r="K182" s="947">
        <v>10784</v>
      </c>
      <c r="L182" s="947">
        <v>2.0018563207722293</v>
      </c>
      <c r="M182" s="947">
        <v>2696</v>
      </c>
      <c r="N182" s="947">
        <v>3</v>
      </c>
      <c r="O182" s="947">
        <v>8208</v>
      </c>
      <c r="P182" s="944">
        <v>1.5236680898459254</v>
      </c>
      <c r="Q182" s="948">
        <v>2736</v>
      </c>
    </row>
    <row r="183" spans="1:17" ht="14.4" customHeight="1" x14ac:dyDescent="0.3">
      <c r="A183" s="941" t="s">
        <v>4900</v>
      </c>
      <c r="B183" s="943" t="s">
        <v>4649</v>
      </c>
      <c r="C183" s="943" t="s">
        <v>4074</v>
      </c>
      <c r="D183" s="943" t="s">
        <v>4994</v>
      </c>
      <c r="E183" s="943" t="s">
        <v>4995</v>
      </c>
      <c r="F183" s="947">
        <v>2</v>
      </c>
      <c r="G183" s="947">
        <v>10366</v>
      </c>
      <c r="H183" s="947">
        <v>1</v>
      </c>
      <c r="I183" s="947">
        <v>5183</v>
      </c>
      <c r="J183" s="947">
        <v>3</v>
      </c>
      <c r="K183" s="947">
        <v>15564</v>
      </c>
      <c r="L183" s="947">
        <v>1.501447038394752</v>
      </c>
      <c r="M183" s="947">
        <v>5188</v>
      </c>
      <c r="N183" s="947"/>
      <c r="O183" s="947"/>
      <c r="P183" s="944"/>
      <c r="Q183" s="948"/>
    </row>
    <row r="184" spans="1:17" ht="14.4" customHeight="1" x14ac:dyDescent="0.3">
      <c r="A184" s="941" t="s">
        <v>4900</v>
      </c>
      <c r="B184" s="943" t="s">
        <v>4649</v>
      </c>
      <c r="C184" s="943" t="s">
        <v>4074</v>
      </c>
      <c r="D184" s="943" t="s">
        <v>4996</v>
      </c>
      <c r="E184" s="943" t="s">
        <v>4997</v>
      </c>
      <c r="F184" s="947">
        <v>2</v>
      </c>
      <c r="G184" s="947">
        <v>1316</v>
      </c>
      <c r="H184" s="947">
        <v>1</v>
      </c>
      <c r="I184" s="947">
        <v>658</v>
      </c>
      <c r="J184" s="947"/>
      <c r="K184" s="947"/>
      <c r="L184" s="947"/>
      <c r="M184" s="947"/>
      <c r="N184" s="947"/>
      <c r="O184" s="947"/>
      <c r="P184" s="944"/>
      <c r="Q184" s="948"/>
    </row>
    <row r="185" spans="1:17" ht="14.4" customHeight="1" x14ac:dyDescent="0.3">
      <c r="A185" s="941" t="s">
        <v>4900</v>
      </c>
      <c r="B185" s="943" t="s">
        <v>4649</v>
      </c>
      <c r="C185" s="943" t="s">
        <v>4074</v>
      </c>
      <c r="D185" s="943" t="s">
        <v>4998</v>
      </c>
      <c r="E185" s="943" t="s">
        <v>4999</v>
      </c>
      <c r="F185" s="947">
        <v>8</v>
      </c>
      <c r="G185" s="947">
        <v>1202</v>
      </c>
      <c r="H185" s="947">
        <v>1</v>
      </c>
      <c r="I185" s="947">
        <v>150.25</v>
      </c>
      <c r="J185" s="947">
        <v>4</v>
      </c>
      <c r="K185" s="947">
        <v>604</v>
      </c>
      <c r="L185" s="947">
        <v>0.50249584026622296</v>
      </c>
      <c r="M185" s="947">
        <v>151</v>
      </c>
      <c r="N185" s="947">
        <v>6</v>
      </c>
      <c r="O185" s="947">
        <v>930</v>
      </c>
      <c r="P185" s="944">
        <v>0.77371048252911812</v>
      </c>
      <c r="Q185" s="948">
        <v>155</v>
      </c>
    </row>
    <row r="186" spans="1:17" ht="14.4" customHeight="1" x14ac:dyDescent="0.3">
      <c r="A186" s="941" t="s">
        <v>4900</v>
      </c>
      <c r="B186" s="943" t="s">
        <v>4649</v>
      </c>
      <c r="C186" s="943" t="s">
        <v>4074</v>
      </c>
      <c r="D186" s="943" t="s">
        <v>5000</v>
      </c>
      <c r="E186" s="943" t="s">
        <v>5001</v>
      </c>
      <c r="F186" s="947">
        <v>5</v>
      </c>
      <c r="G186" s="947">
        <v>966</v>
      </c>
      <c r="H186" s="947">
        <v>1</v>
      </c>
      <c r="I186" s="947">
        <v>193.2</v>
      </c>
      <c r="J186" s="947">
        <v>3</v>
      </c>
      <c r="K186" s="947">
        <v>585</v>
      </c>
      <c r="L186" s="947">
        <v>0.60559006211180122</v>
      </c>
      <c r="M186" s="947">
        <v>195</v>
      </c>
      <c r="N186" s="947">
        <v>4</v>
      </c>
      <c r="O186" s="947">
        <v>796</v>
      </c>
      <c r="P186" s="944">
        <v>0.82401656314699789</v>
      </c>
      <c r="Q186" s="948">
        <v>199</v>
      </c>
    </row>
    <row r="187" spans="1:17" ht="14.4" customHeight="1" x14ac:dyDescent="0.3">
      <c r="A187" s="941" t="s">
        <v>4900</v>
      </c>
      <c r="B187" s="943" t="s">
        <v>4649</v>
      </c>
      <c r="C187" s="943" t="s">
        <v>4074</v>
      </c>
      <c r="D187" s="943" t="s">
        <v>5002</v>
      </c>
      <c r="E187" s="943" t="s">
        <v>5003</v>
      </c>
      <c r="F187" s="947">
        <v>11</v>
      </c>
      <c r="G187" s="947">
        <v>2178</v>
      </c>
      <c r="H187" s="947">
        <v>1</v>
      </c>
      <c r="I187" s="947">
        <v>198</v>
      </c>
      <c r="J187" s="947"/>
      <c r="K187" s="947"/>
      <c r="L187" s="947"/>
      <c r="M187" s="947"/>
      <c r="N187" s="947">
        <v>7</v>
      </c>
      <c r="O187" s="947">
        <v>1428</v>
      </c>
      <c r="P187" s="944">
        <v>0.65564738292011016</v>
      </c>
      <c r="Q187" s="948">
        <v>204</v>
      </c>
    </row>
    <row r="188" spans="1:17" ht="14.4" customHeight="1" x14ac:dyDescent="0.3">
      <c r="A188" s="941" t="s">
        <v>4900</v>
      </c>
      <c r="B188" s="943" t="s">
        <v>4649</v>
      </c>
      <c r="C188" s="943" t="s">
        <v>4074</v>
      </c>
      <c r="D188" s="943" t="s">
        <v>5004</v>
      </c>
      <c r="E188" s="943" t="s">
        <v>5005</v>
      </c>
      <c r="F188" s="947">
        <v>2</v>
      </c>
      <c r="G188" s="947">
        <v>830</v>
      </c>
      <c r="H188" s="947">
        <v>1</v>
      </c>
      <c r="I188" s="947">
        <v>415</v>
      </c>
      <c r="J188" s="947"/>
      <c r="K188" s="947"/>
      <c r="L188" s="947"/>
      <c r="M188" s="947"/>
      <c r="N188" s="947"/>
      <c r="O188" s="947"/>
      <c r="P188" s="944"/>
      <c r="Q188" s="948"/>
    </row>
    <row r="189" spans="1:17" ht="14.4" customHeight="1" x14ac:dyDescent="0.3">
      <c r="A189" s="941" t="s">
        <v>4900</v>
      </c>
      <c r="B189" s="943" t="s">
        <v>4649</v>
      </c>
      <c r="C189" s="943" t="s">
        <v>4074</v>
      </c>
      <c r="D189" s="943" t="s">
        <v>5006</v>
      </c>
      <c r="E189" s="943" t="s">
        <v>5007</v>
      </c>
      <c r="F189" s="947">
        <v>6</v>
      </c>
      <c r="G189" s="947">
        <v>948</v>
      </c>
      <c r="H189" s="947">
        <v>1</v>
      </c>
      <c r="I189" s="947">
        <v>158</v>
      </c>
      <c r="J189" s="947">
        <v>2</v>
      </c>
      <c r="K189" s="947">
        <v>318</v>
      </c>
      <c r="L189" s="947">
        <v>0.33544303797468356</v>
      </c>
      <c r="M189" s="947">
        <v>159</v>
      </c>
      <c r="N189" s="947">
        <v>1</v>
      </c>
      <c r="O189" s="947">
        <v>163</v>
      </c>
      <c r="P189" s="944">
        <v>0.1719409282700422</v>
      </c>
      <c r="Q189" s="948">
        <v>163</v>
      </c>
    </row>
    <row r="190" spans="1:17" ht="14.4" customHeight="1" x14ac:dyDescent="0.3">
      <c r="A190" s="941" t="s">
        <v>4900</v>
      </c>
      <c r="B190" s="943" t="s">
        <v>4649</v>
      </c>
      <c r="C190" s="943" t="s">
        <v>4074</v>
      </c>
      <c r="D190" s="943" t="s">
        <v>5008</v>
      </c>
      <c r="E190" s="943" t="s">
        <v>5009</v>
      </c>
      <c r="F190" s="947">
        <v>2</v>
      </c>
      <c r="G190" s="947">
        <v>850</v>
      </c>
      <c r="H190" s="947">
        <v>1</v>
      </c>
      <c r="I190" s="947">
        <v>425</v>
      </c>
      <c r="J190" s="947"/>
      <c r="K190" s="947"/>
      <c r="L190" s="947"/>
      <c r="M190" s="947"/>
      <c r="N190" s="947"/>
      <c r="O190" s="947"/>
      <c r="P190" s="944"/>
      <c r="Q190" s="948"/>
    </row>
    <row r="191" spans="1:17" ht="14.4" customHeight="1" x14ac:dyDescent="0.3">
      <c r="A191" s="941" t="s">
        <v>4900</v>
      </c>
      <c r="B191" s="943" t="s">
        <v>4649</v>
      </c>
      <c r="C191" s="943" t="s">
        <v>4074</v>
      </c>
      <c r="D191" s="943" t="s">
        <v>5010</v>
      </c>
      <c r="E191" s="943" t="s">
        <v>5011</v>
      </c>
      <c r="F191" s="947">
        <v>3</v>
      </c>
      <c r="G191" s="947">
        <v>6357</v>
      </c>
      <c r="H191" s="947">
        <v>1</v>
      </c>
      <c r="I191" s="947">
        <v>2119</v>
      </c>
      <c r="J191" s="947">
        <v>8</v>
      </c>
      <c r="K191" s="947">
        <v>16984</v>
      </c>
      <c r="L191" s="947">
        <v>2.6717004876514081</v>
      </c>
      <c r="M191" s="947">
        <v>2123</v>
      </c>
      <c r="N191" s="947">
        <v>6</v>
      </c>
      <c r="O191" s="947">
        <v>12924</v>
      </c>
      <c r="P191" s="944">
        <v>2.0330344502123645</v>
      </c>
      <c r="Q191" s="948">
        <v>2154</v>
      </c>
    </row>
    <row r="192" spans="1:17" ht="14.4" customHeight="1" x14ac:dyDescent="0.3">
      <c r="A192" s="941" t="s">
        <v>4900</v>
      </c>
      <c r="B192" s="943" t="s">
        <v>4649</v>
      </c>
      <c r="C192" s="943" t="s">
        <v>4074</v>
      </c>
      <c r="D192" s="943" t="s">
        <v>5012</v>
      </c>
      <c r="E192" s="943" t="s">
        <v>4975</v>
      </c>
      <c r="F192" s="947">
        <v>2</v>
      </c>
      <c r="G192" s="947">
        <v>3734</v>
      </c>
      <c r="H192" s="947">
        <v>1</v>
      </c>
      <c r="I192" s="947">
        <v>1867</v>
      </c>
      <c r="J192" s="947"/>
      <c r="K192" s="947"/>
      <c r="L192" s="947"/>
      <c r="M192" s="947"/>
      <c r="N192" s="947">
        <v>2</v>
      </c>
      <c r="O192" s="947">
        <v>3776</v>
      </c>
      <c r="P192" s="944">
        <v>1.0112479914301018</v>
      </c>
      <c r="Q192" s="948">
        <v>1888</v>
      </c>
    </row>
    <row r="193" spans="1:17" ht="14.4" customHeight="1" x14ac:dyDescent="0.3">
      <c r="A193" s="941" t="s">
        <v>4900</v>
      </c>
      <c r="B193" s="943" t="s">
        <v>4649</v>
      </c>
      <c r="C193" s="943" t="s">
        <v>4074</v>
      </c>
      <c r="D193" s="943" t="s">
        <v>5013</v>
      </c>
      <c r="E193" s="943" t="s">
        <v>5014</v>
      </c>
      <c r="F193" s="947">
        <v>1</v>
      </c>
      <c r="G193" s="947">
        <v>158</v>
      </c>
      <c r="H193" s="947">
        <v>1</v>
      </c>
      <c r="I193" s="947">
        <v>158</v>
      </c>
      <c r="J193" s="947">
        <v>1</v>
      </c>
      <c r="K193" s="947">
        <v>159</v>
      </c>
      <c r="L193" s="947">
        <v>1.0063291139240507</v>
      </c>
      <c r="M193" s="947">
        <v>159</v>
      </c>
      <c r="N193" s="947"/>
      <c r="O193" s="947"/>
      <c r="P193" s="944"/>
      <c r="Q193" s="948"/>
    </row>
    <row r="194" spans="1:17" ht="14.4" customHeight="1" x14ac:dyDescent="0.3">
      <c r="A194" s="941" t="s">
        <v>4900</v>
      </c>
      <c r="B194" s="943" t="s">
        <v>4649</v>
      </c>
      <c r="C194" s="943" t="s">
        <v>4074</v>
      </c>
      <c r="D194" s="943" t="s">
        <v>5015</v>
      </c>
      <c r="E194" s="943" t="s">
        <v>5016</v>
      </c>
      <c r="F194" s="947">
        <v>1</v>
      </c>
      <c r="G194" s="947">
        <v>8395</v>
      </c>
      <c r="H194" s="947">
        <v>1</v>
      </c>
      <c r="I194" s="947">
        <v>8395</v>
      </c>
      <c r="J194" s="947"/>
      <c r="K194" s="947"/>
      <c r="L194" s="947"/>
      <c r="M194" s="947"/>
      <c r="N194" s="947">
        <v>1</v>
      </c>
      <c r="O194" s="947">
        <v>8459</v>
      </c>
      <c r="P194" s="944">
        <v>1.0076235854675402</v>
      </c>
      <c r="Q194" s="948">
        <v>8459</v>
      </c>
    </row>
    <row r="195" spans="1:17" ht="14.4" customHeight="1" x14ac:dyDescent="0.3">
      <c r="A195" s="941" t="s">
        <v>4900</v>
      </c>
      <c r="B195" s="943" t="s">
        <v>4649</v>
      </c>
      <c r="C195" s="943" t="s">
        <v>4074</v>
      </c>
      <c r="D195" s="943" t="s">
        <v>5017</v>
      </c>
      <c r="E195" s="943" t="s">
        <v>5018</v>
      </c>
      <c r="F195" s="947">
        <v>1</v>
      </c>
      <c r="G195" s="947">
        <v>1993</v>
      </c>
      <c r="H195" s="947">
        <v>1</v>
      </c>
      <c r="I195" s="947">
        <v>1993</v>
      </c>
      <c r="J195" s="947"/>
      <c r="K195" s="947"/>
      <c r="L195" s="947"/>
      <c r="M195" s="947"/>
      <c r="N195" s="947"/>
      <c r="O195" s="947"/>
      <c r="P195" s="944"/>
      <c r="Q195" s="948"/>
    </row>
    <row r="196" spans="1:17" ht="14.4" customHeight="1" x14ac:dyDescent="0.3">
      <c r="A196" s="941" t="s">
        <v>5019</v>
      </c>
      <c r="B196" s="943" t="s">
        <v>5020</v>
      </c>
      <c r="C196" s="943" t="s">
        <v>4074</v>
      </c>
      <c r="D196" s="943" t="s">
        <v>5021</v>
      </c>
      <c r="E196" s="943" t="s">
        <v>5022</v>
      </c>
      <c r="F196" s="947">
        <v>3</v>
      </c>
      <c r="G196" s="947">
        <v>609</v>
      </c>
      <c r="H196" s="947">
        <v>1</v>
      </c>
      <c r="I196" s="947">
        <v>203</v>
      </c>
      <c r="J196" s="947">
        <v>11</v>
      </c>
      <c r="K196" s="947">
        <v>2266</v>
      </c>
      <c r="L196" s="947">
        <v>3.7208538587848934</v>
      </c>
      <c r="M196" s="947">
        <v>206</v>
      </c>
      <c r="N196" s="947"/>
      <c r="O196" s="947"/>
      <c r="P196" s="944"/>
      <c r="Q196" s="948"/>
    </row>
    <row r="197" spans="1:17" ht="14.4" customHeight="1" x14ac:dyDescent="0.3">
      <c r="A197" s="941" t="s">
        <v>5019</v>
      </c>
      <c r="B197" s="943" t="s">
        <v>5020</v>
      </c>
      <c r="C197" s="943" t="s">
        <v>4074</v>
      </c>
      <c r="D197" s="943" t="s">
        <v>5023</v>
      </c>
      <c r="E197" s="943" t="s">
        <v>5022</v>
      </c>
      <c r="F197" s="947"/>
      <c r="G197" s="947"/>
      <c r="H197" s="947"/>
      <c r="I197" s="947"/>
      <c r="J197" s="947">
        <v>1</v>
      </c>
      <c r="K197" s="947">
        <v>85</v>
      </c>
      <c r="L197" s="947"/>
      <c r="M197" s="947">
        <v>85</v>
      </c>
      <c r="N197" s="947">
        <v>1</v>
      </c>
      <c r="O197" s="947">
        <v>87</v>
      </c>
      <c r="P197" s="944"/>
      <c r="Q197" s="948">
        <v>87</v>
      </c>
    </row>
    <row r="198" spans="1:17" ht="14.4" customHeight="1" x14ac:dyDescent="0.3">
      <c r="A198" s="941" t="s">
        <v>5019</v>
      </c>
      <c r="B198" s="943" t="s">
        <v>5020</v>
      </c>
      <c r="C198" s="943" t="s">
        <v>4074</v>
      </c>
      <c r="D198" s="943" t="s">
        <v>5024</v>
      </c>
      <c r="E198" s="943" t="s">
        <v>5025</v>
      </c>
      <c r="F198" s="947">
        <v>18</v>
      </c>
      <c r="G198" s="947">
        <v>5292</v>
      </c>
      <c r="H198" s="947">
        <v>1</v>
      </c>
      <c r="I198" s="947">
        <v>294</v>
      </c>
      <c r="J198" s="947">
        <v>102</v>
      </c>
      <c r="K198" s="947">
        <v>30090</v>
      </c>
      <c r="L198" s="947">
        <v>5.6859410430839006</v>
      </c>
      <c r="M198" s="947">
        <v>295</v>
      </c>
      <c r="N198" s="947">
        <v>47</v>
      </c>
      <c r="O198" s="947">
        <v>14147</v>
      </c>
      <c r="P198" s="944">
        <v>2.6732804232804233</v>
      </c>
      <c r="Q198" s="948">
        <v>301</v>
      </c>
    </row>
    <row r="199" spans="1:17" ht="14.4" customHeight="1" x14ac:dyDescent="0.3">
      <c r="A199" s="941" t="s">
        <v>5019</v>
      </c>
      <c r="B199" s="943" t="s">
        <v>5020</v>
      </c>
      <c r="C199" s="943" t="s">
        <v>4074</v>
      </c>
      <c r="D199" s="943" t="s">
        <v>5026</v>
      </c>
      <c r="E199" s="943" t="s">
        <v>5027</v>
      </c>
      <c r="F199" s="947"/>
      <c r="G199" s="947"/>
      <c r="H199" s="947"/>
      <c r="I199" s="947"/>
      <c r="J199" s="947">
        <v>7</v>
      </c>
      <c r="K199" s="947">
        <v>665</v>
      </c>
      <c r="L199" s="947"/>
      <c r="M199" s="947">
        <v>95</v>
      </c>
      <c r="N199" s="947">
        <v>3</v>
      </c>
      <c r="O199" s="947">
        <v>297</v>
      </c>
      <c r="P199" s="944"/>
      <c r="Q199" s="948">
        <v>99</v>
      </c>
    </row>
    <row r="200" spans="1:17" ht="14.4" customHeight="1" x14ac:dyDescent="0.3">
      <c r="A200" s="941" t="s">
        <v>5019</v>
      </c>
      <c r="B200" s="943" t="s">
        <v>5020</v>
      </c>
      <c r="C200" s="943" t="s">
        <v>4074</v>
      </c>
      <c r="D200" s="943" t="s">
        <v>5028</v>
      </c>
      <c r="E200" s="943" t="s">
        <v>5029</v>
      </c>
      <c r="F200" s="947"/>
      <c r="G200" s="947"/>
      <c r="H200" s="947"/>
      <c r="I200" s="947"/>
      <c r="J200" s="947">
        <v>1</v>
      </c>
      <c r="K200" s="947">
        <v>224</v>
      </c>
      <c r="L200" s="947"/>
      <c r="M200" s="947">
        <v>224</v>
      </c>
      <c r="N200" s="947"/>
      <c r="O200" s="947"/>
      <c r="P200" s="944"/>
      <c r="Q200" s="948"/>
    </row>
    <row r="201" spans="1:17" ht="14.4" customHeight="1" x14ac:dyDescent="0.3">
      <c r="A201" s="941" t="s">
        <v>5019</v>
      </c>
      <c r="B201" s="943" t="s">
        <v>5020</v>
      </c>
      <c r="C201" s="943" t="s">
        <v>4074</v>
      </c>
      <c r="D201" s="943" t="s">
        <v>5030</v>
      </c>
      <c r="E201" s="943" t="s">
        <v>5031</v>
      </c>
      <c r="F201" s="947">
        <v>13</v>
      </c>
      <c r="G201" s="947">
        <v>1745</v>
      </c>
      <c r="H201" s="947">
        <v>1</v>
      </c>
      <c r="I201" s="947">
        <v>134.23076923076923</v>
      </c>
      <c r="J201" s="947">
        <v>14</v>
      </c>
      <c r="K201" s="947">
        <v>1890</v>
      </c>
      <c r="L201" s="947">
        <v>1.0830945558739256</v>
      </c>
      <c r="M201" s="947">
        <v>135</v>
      </c>
      <c r="N201" s="947">
        <v>15</v>
      </c>
      <c r="O201" s="947">
        <v>2055</v>
      </c>
      <c r="P201" s="944">
        <v>1.177650429799427</v>
      </c>
      <c r="Q201" s="948">
        <v>137</v>
      </c>
    </row>
    <row r="202" spans="1:17" ht="14.4" customHeight="1" x14ac:dyDescent="0.3">
      <c r="A202" s="941" t="s">
        <v>5019</v>
      </c>
      <c r="B202" s="943" t="s">
        <v>5020</v>
      </c>
      <c r="C202" s="943" t="s">
        <v>4074</v>
      </c>
      <c r="D202" s="943" t="s">
        <v>5032</v>
      </c>
      <c r="E202" s="943" t="s">
        <v>5031</v>
      </c>
      <c r="F202" s="947"/>
      <c r="G202" s="947"/>
      <c r="H202" s="947"/>
      <c r="I202" s="947"/>
      <c r="J202" s="947">
        <v>1</v>
      </c>
      <c r="K202" s="947">
        <v>178</v>
      </c>
      <c r="L202" s="947"/>
      <c r="M202" s="947">
        <v>178</v>
      </c>
      <c r="N202" s="947">
        <v>2</v>
      </c>
      <c r="O202" s="947">
        <v>366</v>
      </c>
      <c r="P202" s="944"/>
      <c r="Q202" s="948">
        <v>183</v>
      </c>
    </row>
    <row r="203" spans="1:17" ht="14.4" customHeight="1" x14ac:dyDescent="0.3">
      <c r="A203" s="941" t="s">
        <v>5019</v>
      </c>
      <c r="B203" s="943" t="s">
        <v>5020</v>
      </c>
      <c r="C203" s="943" t="s">
        <v>4074</v>
      </c>
      <c r="D203" s="943" t="s">
        <v>5033</v>
      </c>
      <c r="E203" s="943" t="s">
        <v>5034</v>
      </c>
      <c r="F203" s="947"/>
      <c r="G203" s="947"/>
      <c r="H203" s="947"/>
      <c r="I203" s="947"/>
      <c r="J203" s="947">
        <v>1</v>
      </c>
      <c r="K203" s="947">
        <v>593</v>
      </c>
      <c r="L203" s="947"/>
      <c r="M203" s="947">
        <v>593</v>
      </c>
      <c r="N203" s="947"/>
      <c r="O203" s="947"/>
      <c r="P203" s="944"/>
      <c r="Q203" s="948"/>
    </row>
    <row r="204" spans="1:17" ht="14.4" customHeight="1" x14ac:dyDescent="0.3">
      <c r="A204" s="941" t="s">
        <v>5019</v>
      </c>
      <c r="B204" s="943" t="s">
        <v>5020</v>
      </c>
      <c r="C204" s="943" t="s">
        <v>4074</v>
      </c>
      <c r="D204" s="943" t="s">
        <v>5035</v>
      </c>
      <c r="E204" s="943" t="s">
        <v>5036</v>
      </c>
      <c r="F204" s="947">
        <v>1</v>
      </c>
      <c r="G204" s="947">
        <v>160</v>
      </c>
      <c r="H204" s="947">
        <v>1</v>
      </c>
      <c r="I204" s="947">
        <v>160</v>
      </c>
      <c r="J204" s="947">
        <v>5</v>
      </c>
      <c r="K204" s="947">
        <v>805</v>
      </c>
      <c r="L204" s="947">
        <v>5.03125</v>
      </c>
      <c r="M204" s="947">
        <v>161</v>
      </c>
      <c r="N204" s="947">
        <v>2</v>
      </c>
      <c r="O204" s="947">
        <v>346</v>
      </c>
      <c r="P204" s="944">
        <v>2.1625000000000001</v>
      </c>
      <c r="Q204" s="948">
        <v>173</v>
      </c>
    </row>
    <row r="205" spans="1:17" ht="14.4" customHeight="1" x14ac:dyDescent="0.3">
      <c r="A205" s="941" t="s">
        <v>5019</v>
      </c>
      <c r="B205" s="943" t="s">
        <v>5020</v>
      </c>
      <c r="C205" s="943" t="s">
        <v>4074</v>
      </c>
      <c r="D205" s="943" t="s">
        <v>5037</v>
      </c>
      <c r="E205" s="943" t="s">
        <v>5038</v>
      </c>
      <c r="F205" s="947">
        <v>2</v>
      </c>
      <c r="G205" s="947">
        <v>524</v>
      </c>
      <c r="H205" s="947">
        <v>1</v>
      </c>
      <c r="I205" s="947">
        <v>262</v>
      </c>
      <c r="J205" s="947">
        <v>3</v>
      </c>
      <c r="K205" s="947">
        <v>798</v>
      </c>
      <c r="L205" s="947">
        <v>1.5229007633587786</v>
      </c>
      <c r="M205" s="947">
        <v>266</v>
      </c>
      <c r="N205" s="947"/>
      <c r="O205" s="947"/>
      <c r="P205" s="944"/>
      <c r="Q205" s="948"/>
    </row>
    <row r="206" spans="1:17" ht="14.4" customHeight="1" x14ac:dyDescent="0.3">
      <c r="A206" s="941" t="s">
        <v>5019</v>
      </c>
      <c r="B206" s="943" t="s">
        <v>5020</v>
      </c>
      <c r="C206" s="943" t="s">
        <v>4074</v>
      </c>
      <c r="D206" s="943" t="s">
        <v>5039</v>
      </c>
      <c r="E206" s="943" t="s">
        <v>5040</v>
      </c>
      <c r="F206" s="947">
        <v>2</v>
      </c>
      <c r="G206" s="947">
        <v>282</v>
      </c>
      <c r="H206" s="947">
        <v>1</v>
      </c>
      <c r="I206" s="947">
        <v>141</v>
      </c>
      <c r="J206" s="947">
        <v>4</v>
      </c>
      <c r="K206" s="947">
        <v>564</v>
      </c>
      <c r="L206" s="947">
        <v>2</v>
      </c>
      <c r="M206" s="947">
        <v>141</v>
      </c>
      <c r="N206" s="947"/>
      <c r="O206" s="947"/>
      <c r="P206" s="944"/>
      <c r="Q206" s="948"/>
    </row>
    <row r="207" spans="1:17" ht="14.4" customHeight="1" x14ac:dyDescent="0.3">
      <c r="A207" s="941" t="s">
        <v>5019</v>
      </c>
      <c r="B207" s="943" t="s">
        <v>5020</v>
      </c>
      <c r="C207" s="943" t="s">
        <v>4074</v>
      </c>
      <c r="D207" s="943" t="s">
        <v>5041</v>
      </c>
      <c r="E207" s="943" t="s">
        <v>5040</v>
      </c>
      <c r="F207" s="947">
        <v>13</v>
      </c>
      <c r="G207" s="947">
        <v>1014</v>
      </c>
      <c r="H207" s="947">
        <v>1</v>
      </c>
      <c r="I207" s="947">
        <v>78</v>
      </c>
      <c r="J207" s="947">
        <v>14</v>
      </c>
      <c r="K207" s="947">
        <v>1092</v>
      </c>
      <c r="L207" s="947">
        <v>1.0769230769230769</v>
      </c>
      <c r="M207" s="947">
        <v>78</v>
      </c>
      <c r="N207" s="947">
        <v>15</v>
      </c>
      <c r="O207" s="947">
        <v>1170</v>
      </c>
      <c r="P207" s="944">
        <v>1.1538461538461537</v>
      </c>
      <c r="Q207" s="948">
        <v>78</v>
      </c>
    </row>
    <row r="208" spans="1:17" ht="14.4" customHeight="1" x14ac:dyDescent="0.3">
      <c r="A208" s="941" t="s">
        <v>5019</v>
      </c>
      <c r="B208" s="943" t="s">
        <v>5020</v>
      </c>
      <c r="C208" s="943" t="s">
        <v>4074</v>
      </c>
      <c r="D208" s="943" t="s">
        <v>5042</v>
      </c>
      <c r="E208" s="943" t="s">
        <v>5043</v>
      </c>
      <c r="F208" s="947">
        <v>2</v>
      </c>
      <c r="G208" s="947">
        <v>606</v>
      </c>
      <c r="H208" s="947">
        <v>1</v>
      </c>
      <c r="I208" s="947">
        <v>303</v>
      </c>
      <c r="J208" s="947">
        <v>4</v>
      </c>
      <c r="K208" s="947">
        <v>1228</v>
      </c>
      <c r="L208" s="947">
        <v>2.0264026402640263</v>
      </c>
      <c r="M208" s="947">
        <v>307</v>
      </c>
      <c r="N208" s="947"/>
      <c r="O208" s="947"/>
      <c r="P208" s="944"/>
      <c r="Q208" s="948"/>
    </row>
    <row r="209" spans="1:17" ht="14.4" customHeight="1" x14ac:dyDescent="0.3">
      <c r="A209" s="941" t="s">
        <v>5019</v>
      </c>
      <c r="B209" s="943" t="s">
        <v>5020</v>
      </c>
      <c r="C209" s="943" t="s">
        <v>4074</v>
      </c>
      <c r="D209" s="943" t="s">
        <v>5044</v>
      </c>
      <c r="E209" s="943" t="s">
        <v>5045</v>
      </c>
      <c r="F209" s="947">
        <v>6</v>
      </c>
      <c r="G209" s="947">
        <v>960</v>
      </c>
      <c r="H209" s="947">
        <v>1</v>
      </c>
      <c r="I209" s="947">
        <v>160</v>
      </c>
      <c r="J209" s="947">
        <v>6</v>
      </c>
      <c r="K209" s="947">
        <v>966</v>
      </c>
      <c r="L209" s="947">
        <v>1.0062500000000001</v>
      </c>
      <c r="M209" s="947">
        <v>161</v>
      </c>
      <c r="N209" s="947">
        <v>8</v>
      </c>
      <c r="O209" s="947">
        <v>1304</v>
      </c>
      <c r="P209" s="944">
        <v>1.3583333333333334</v>
      </c>
      <c r="Q209" s="948">
        <v>163</v>
      </c>
    </row>
    <row r="210" spans="1:17" ht="14.4" customHeight="1" x14ac:dyDescent="0.3">
      <c r="A210" s="941" t="s">
        <v>5019</v>
      </c>
      <c r="B210" s="943" t="s">
        <v>5020</v>
      </c>
      <c r="C210" s="943" t="s">
        <v>4074</v>
      </c>
      <c r="D210" s="943" t="s">
        <v>5046</v>
      </c>
      <c r="E210" s="943" t="s">
        <v>5022</v>
      </c>
      <c r="F210" s="947">
        <v>20</v>
      </c>
      <c r="G210" s="947">
        <v>1405</v>
      </c>
      <c r="H210" s="947">
        <v>1</v>
      </c>
      <c r="I210" s="947">
        <v>70.25</v>
      </c>
      <c r="J210" s="947">
        <v>22</v>
      </c>
      <c r="K210" s="947">
        <v>1562</v>
      </c>
      <c r="L210" s="947">
        <v>1.1117437722419929</v>
      </c>
      <c r="M210" s="947">
        <v>71</v>
      </c>
      <c r="N210" s="947">
        <v>24</v>
      </c>
      <c r="O210" s="947">
        <v>1728</v>
      </c>
      <c r="P210" s="944">
        <v>1.2298932384341636</v>
      </c>
      <c r="Q210" s="948">
        <v>72</v>
      </c>
    </row>
    <row r="211" spans="1:17" ht="14.4" customHeight="1" x14ac:dyDescent="0.3">
      <c r="A211" s="941" t="s">
        <v>5019</v>
      </c>
      <c r="B211" s="943" t="s">
        <v>5020</v>
      </c>
      <c r="C211" s="943" t="s">
        <v>4074</v>
      </c>
      <c r="D211" s="943" t="s">
        <v>5047</v>
      </c>
      <c r="E211" s="943" t="s">
        <v>5048</v>
      </c>
      <c r="F211" s="947"/>
      <c r="G211" s="947"/>
      <c r="H211" s="947"/>
      <c r="I211" s="947"/>
      <c r="J211" s="947">
        <v>1</v>
      </c>
      <c r="K211" s="947">
        <v>220</v>
      </c>
      <c r="L211" s="947"/>
      <c r="M211" s="947">
        <v>220</v>
      </c>
      <c r="N211" s="947">
        <v>1</v>
      </c>
      <c r="O211" s="947">
        <v>229</v>
      </c>
      <c r="P211" s="944"/>
      <c r="Q211" s="948">
        <v>229</v>
      </c>
    </row>
    <row r="212" spans="1:17" ht="14.4" customHeight="1" x14ac:dyDescent="0.3">
      <c r="A212" s="941" t="s">
        <v>5019</v>
      </c>
      <c r="B212" s="943" t="s">
        <v>5020</v>
      </c>
      <c r="C212" s="943" t="s">
        <v>4074</v>
      </c>
      <c r="D212" s="943" t="s">
        <v>5049</v>
      </c>
      <c r="E212" s="943" t="s">
        <v>5050</v>
      </c>
      <c r="F212" s="947"/>
      <c r="G212" s="947"/>
      <c r="H212" s="947"/>
      <c r="I212" s="947"/>
      <c r="J212" s="947">
        <v>4</v>
      </c>
      <c r="K212" s="947">
        <v>4780</v>
      </c>
      <c r="L212" s="947"/>
      <c r="M212" s="947">
        <v>1195</v>
      </c>
      <c r="N212" s="947">
        <v>2</v>
      </c>
      <c r="O212" s="947">
        <v>2422</v>
      </c>
      <c r="P212" s="944"/>
      <c r="Q212" s="948">
        <v>1211</v>
      </c>
    </row>
    <row r="213" spans="1:17" ht="14.4" customHeight="1" x14ac:dyDescent="0.3">
      <c r="A213" s="941" t="s">
        <v>5019</v>
      </c>
      <c r="B213" s="943" t="s">
        <v>5020</v>
      </c>
      <c r="C213" s="943" t="s">
        <v>4074</v>
      </c>
      <c r="D213" s="943" t="s">
        <v>5051</v>
      </c>
      <c r="E213" s="943" t="s">
        <v>5052</v>
      </c>
      <c r="F213" s="947"/>
      <c r="G213" s="947"/>
      <c r="H213" s="947"/>
      <c r="I213" s="947"/>
      <c r="J213" s="947">
        <v>4</v>
      </c>
      <c r="K213" s="947">
        <v>440</v>
      </c>
      <c r="L213" s="947"/>
      <c r="M213" s="947">
        <v>110</v>
      </c>
      <c r="N213" s="947">
        <v>3</v>
      </c>
      <c r="O213" s="947">
        <v>342</v>
      </c>
      <c r="P213" s="944"/>
      <c r="Q213" s="948">
        <v>114</v>
      </c>
    </row>
    <row r="214" spans="1:17" ht="14.4" customHeight="1" x14ac:dyDescent="0.3">
      <c r="A214" s="941" t="s">
        <v>5019</v>
      </c>
      <c r="B214" s="943" t="s">
        <v>5020</v>
      </c>
      <c r="C214" s="943" t="s">
        <v>4074</v>
      </c>
      <c r="D214" s="943" t="s">
        <v>5053</v>
      </c>
      <c r="E214" s="943" t="s">
        <v>5054</v>
      </c>
      <c r="F214" s="947"/>
      <c r="G214" s="947"/>
      <c r="H214" s="947"/>
      <c r="I214" s="947"/>
      <c r="J214" s="947">
        <v>1</v>
      </c>
      <c r="K214" s="947">
        <v>323</v>
      </c>
      <c r="L214" s="947"/>
      <c r="M214" s="947">
        <v>323</v>
      </c>
      <c r="N214" s="947"/>
      <c r="O214" s="947"/>
      <c r="P214" s="944"/>
      <c r="Q214" s="948"/>
    </row>
    <row r="215" spans="1:17" ht="14.4" customHeight="1" x14ac:dyDescent="0.3">
      <c r="A215" s="941" t="s">
        <v>5019</v>
      </c>
      <c r="B215" s="943" t="s">
        <v>5020</v>
      </c>
      <c r="C215" s="943" t="s">
        <v>4074</v>
      </c>
      <c r="D215" s="943" t="s">
        <v>5055</v>
      </c>
      <c r="E215" s="943" t="s">
        <v>5056</v>
      </c>
      <c r="F215" s="947"/>
      <c r="G215" s="947"/>
      <c r="H215" s="947"/>
      <c r="I215" s="947"/>
      <c r="J215" s="947">
        <v>1</v>
      </c>
      <c r="K215" s="947">
        <v>1033</v>
      </c>
      <c r="L215" s="947"/>
      <c r="M215" s="947">
        <v>1033</v>
      </c>
      <c r="N215" s="947"/>
      <c r="O215" s="947"/>
      <c r="P215" s="944"/>
      <c r="Q215" s="948"/>
    </row>
    <row r="216" spans="1:17" ht="14.4" customHeight="1" x14ac:dyDescent="0.3">
      <c r="A216" s="941" t="s">
        <v>5019</v>
      </c>
      <c r="B216" s="943" t="s">
        <v>5020</v>
      </c>
      <c r="C216" s="943" t="s">
        <v>4074</v>
      </c>
      <c r="D216" s="943" t="s">
        <v>5057</v>
      </c>
      <c r="E216" s="943" t="s">
        <v>5058</v>
      </c>
      <c r="F216" s="947"/>
      <c r="G216" s="947"/>
      <c r="H216" s="947"/>
      <c r="I216" s="947"/>
      <c r="J216" s="947">
        <v>1</v>
      </c>
      <c r="K216" s="947">
        <v>294</v>
      </c>
      <c r="L216" s="947"/>
      <c r="M216" s="947">
        <v>294</v>
      </c>
      <c r="N216" s="947"/>
      <c r="O216" s="947"/>
      <c r="P216" s="944"/>
      <c r="Q216" s="948"/>
    </row>
    <row r="217" spans="1:17" ht="14.4" customHeight="1" x14ac:dyDescent="0.3">
      <c r="A217" s="941" t="s">
        <v>5059</v>
      </c>
      <c r="B217" s="943" t="s">
        <v>5060</v>
      </c>
      <c r="C217" s="943" t="s">
        <v>4074</v>
      </c>
      <c r="D217" s="943" t="s">
        <v>5061</v>
      </c>
      <c r="E217" s="943" t="s">
        <v>5062</v>
      </c>
      <c r="F217" s="947">
        <v>8</v>
      </c>
      <c r="G217" s="947">
        <v>424</v>
      </c>
      <c r="H217" s="947">
        <v>1</v>
      </c>
      <c r="I217" s="947">
        <v>53</v>
      </c>
      <c r="J217" s="947">
        <v>2</v>
      </c>
      <c r="K217" s="947">
        <v>108</v>
      </c>
      <c r="L217" s="947">
        <v>0.25471698113207547</v>
      </c>
      <c r="M217" s="947">
        <v>54</v>
      </c>
      <c r="N217" s="947"/>
      <c r="O217" s="947"/>
      <c r="P217" s="944"/>
      <c r="Q217" s="948"/>
    </row>
    <row r="218" spans="1:17" ht="14.4" customHeight="1" x14ac:dyDescent="0.3">
      <c r="A218" s="941" t="s">
        <v>5059</v>
      </c>
      <c r="B218" s="943" t="s">
        <v>5060</v>
      </c>
      <c r="C218" s="943" t="s">
        <v>4074</v>
      </c>
      <c r="D218" s="943" t="s">
        <v>5063</v>
      </c>
      <c r="E218" s="943" t="s">
        <v>5064</v>
      </c>
      <c r="F218" s="947">
        <v>4</v>
      </c>
      <c r="G218" s="947">
        <v>672</v>
      </c>
      <c r="H218" s="947">
        <v>1</v>
      </c>
      <c r="I218" s="947">
        <v>168</v>
      </c>
      <c r="J218" s="947"/>
      <c r="K218" s="947"/>
      <c r="L218" s="947"/>
      <c r="M218" s="947"/>
      <c r="N218" s="947"/>
      <c r="O218" s="947"/>
      <c r="P218" s="944"/>
      <c r="Q218" s="948"/>
    </row>
    <row r="219" spans="1:17" ht="14.4" customHeight="1" x14ac:dyDescent="0.3">
      <c r="A219" s="941" t="s">
        <v>5059</v>
      </c>
      <c r="B219" s="943" t="s">
        <v>5060</v>
      </c>
      <c r="C219" s="943" t="s">
        <v>4074</v>
      </c>
      <c r="D219" s="943" t="s">
        <v>5065</v>
      </c>
      <c r="E219" s="943" t="s">
        <v>5066</v>
      </c>
      <c r="F219" s="947">
        <v>1</v>
      </c>
      <c r="G219" s="947">
        <v>316</v>
      </c>
      <c r="H219" s="947">
        <v>1</v>
      </c>
      <c r="I219" s="947">
        <v>316</v>
      </c>
      <c r="J219" s="947"/>
      <c r="K219" s="947"/>
      <c r="L219" s="947"/>
      <c r="M219" s="947"/>
      <c r="N219" s="947"/>
      <c r="O219" s="947"/>
      <c r="P219" s="944"/>
      <c r="Q219" s="948"/>
    </row>
    <row r="220" spans="1:17" ht="14.4" customHeight="1" x14ac:dyDescent="0.3">
      <c r="A220" s="941" t="s">
        <v>5059</v>
      </c>
      <c r="B220" s="943" t="s">
        <v>5060</v>
      </c>
      <c r="C220" s="943" t="s">
        <v>4074</v>
      </c>
      <c r="D220" s="943" t="s">
        <v>5067</v>
      </c>
      <c r="E220" s="943" t="s">
        <v>5068</v>
      </c>
      <c r="F220" s="947">
        <v>19</v>
      </c>
      <c r="G220" s="947">
        <v>6422</v>
      </c>
      <c r="H220" s="947">
        <v>1</v>
      </c>
      <c r="I220" s="947">
        <v>338</v>
      </c>
      <c r="J220" s="947"/>
      <c r="K220" s="947"/>
      <c r="L220" s="947"/>
      <c r="M220" s="947"/>
      <c r="N220" s="947"/>
      <c r="O220" s="947"/>
      <c r="P220" s="944"/>
      <c r="Q220" s="948"/>
    </row>
    <row r="221" spans="1:17" ht="14.4" customHeight="1" x14ac:dyDescent="0.3">
      <c r="A221" s="941" t="s">
        <v>5059</v>
      </c>
      <c r="B221" s="943" t="s">
        <v>5060</v>
      </c>
      <c r="C221" s="943" t="s">
        <v>4074</v>
      </c>
      <c r="D221" s="943" t="s">
        <v>5069</v>
      </c>
      <c r="E221" s="943" t="s">
        <v>5070</v>
      </c>
      <c r="F221" s="947">
        <v>2</v>
      </c>
      <c r="G221" s="947">
        <v>730</v>
      </c>
      <c r="H221" s="947">
        <v>1</v>
      </c>
      <c r="I221" s="947">
        <v>365</v>
      </c>
      <c r="J221" s="947"/>
      <c r="K221" s="947"/>
      <c r="L221" s="947"/>
      <c r="M221" s="947"/>
      <c r="N221" s="947"/>
      <c r="O221" s="947"/>
      <c r="P221" s="944"/>
      <c r="Q221" s="948"/>
    </row>
    <row r="222" spans="1:17" ht="14.4" customHeight="1" x14ac:dyDescent="0.3">
      <c r="A222" s="941" t="s">
        <v>5059</v>
      </c>
      <c r="B222" s="943" t="s">
        <v>5060</v>
      </c>
      <c r="C222" s="943" t="s">
        <v>4074</v>
      </c>
      <c r="D222" s="943" t="s">
        <v>5071</v>
      </c>
      <c r="E222" s="943" t="s">
        <v>5072</v>
      </c>
      <c r="F222" s="947">
        <v>2</v>
      </c>
      <c r="G222" s="947">
        <v>1328</v>
      </c>
      <c r="H222" s="947">
        <v>1</v>
      </c>
      <c r="I222" s="947">
        <v>664</v>
      </c>
      <c r="J222" s="947"/>
      <c r="K222" s="947"/>
      <c r="L222" s="947"/>
      <c r="M222" s="947"/>
      <c r="N222" s="947"/>
      <c r="O222" s="947"/>
      <c r="P222" s="944"/>
      <c r="Q222" s="948"/>
    </row>
    <row r="223" spans="1:17" ht="14.4" customHeight="1" x14ac:dyDescent="0.3">
      <c r="A223" s="941" t="s">
        <v>5059</v>
      </c>
      <c r="B223" s="943" t="s">
        <v>5060</v>
      </c>
      <c r="C223" s="943" t="s">
        <v>4074</v>
      </c>
      <c r="D223" s="943" t="s">
        <v>5073</v>
      </c>
      <c r="E223" s="943" t="s">
        <v>5074</v>
      </c>
      <c r="F223" s="947">
        <v>2</v>
      </c>
      <c r="G223" s="947">
        <v>562</v>
      </c>
      <c r="H223" s="947">
        <v>1</v>
      </c>
      <c r="I223" s="947">
        <v>281</v>
      </c>
      <c r="J223" s="947">
        <v>1</v>
      </c>
      <c r="K223" s="947">
        <v>285</v>
      </c>
      <c r="L223" s="947">
        <v>0.50711743772241991</v>
      </c>
      <c r="M223" s="947">
        <v>285</v>
      </c>
      <c r="N223" s="947"/>
      <c r="O223" s="947"/>
      <c r="P223" s="944"/>
      <c r="Q223" s="948"/>
    </row>
    <row r="224" spans="1:17" ht="14.4" customHeight="1" x14ac:dyDescent="0.3">
      <c r="A224" s="941" t="s">
        <v>5059</v>
      </c>
      <c r="B224" s="943" t="s">
        <v>5060</v>
      </c>
      <c r="C224" s="943" t="s">
        <v>4074</v>
      </c>
      <c r="D224" s="943" t="s">
        <v>5075</v>
      </c>
      <c r="E224" s="943" t="s">
        <v>5076</v>
      </c>
      <c r="F224" s="947">
        <v>8</v>
      </c>
      <c r="G224" s="947">
        <v>3668</v>
      </c>
      <c r="H224" s="947">
        <v>1</v>
      </c>
      <c r="I224" s="947">
        <v>458.5</v>
      </c>
      <c r="J224" s="947">
        <v>1</v>
      </c>
      <c r="K224" s="947">
        <v>462</v>
      </c>
      <c r="L224" s="947">
        <v>0.12595419847328243</v>
      </c>
      <c r="M224" s="947">
        <v>462</v>
      </c>
      <c r="N224" s="947">
        <v>3</v>
      </c>
      <c r="O224" s="947">
        <v>1482</v>
      </c>
      <c r="P224" s="944">
        <v>0.40403489640130863</v>
      </c>
      <c r="Q224" s="948">
        <v>494</v>
      </c>
    </row>
    <row r="225" spans="1:17" ht="14.4" customHeight="1" x14ac:dyDescent="0.3">
      <c r="A225" s="941" t="s">
        <v>5059</v>
      </c>
      <c r="B225" s="943" t="s">
        <v>5060</v>
      </c>
      <c r="C225" s="943" t="s">
        <v>4074</v>
      </c>
      <c r="D225" s="943" t="s">
        <v>5077</v>
      </c>
      <c r="E225" s="943" t="s">
        <v>5078</v>
      </c>
      <c r="F225" s="947">
        <v>8</v>
      </c>
      <c r="G225" s="947">
        <v>2802</v>
      </c>
      <c r="H225" s="947">
        <v>1</v>
      </c>
      <c r="I225" s="947">
        <v>350.25</v>
      </c>
      <c r="J225" s="947">
        <v>2</v>
      </c>
      <c r="K225" s="947">
        <v>712</v>
      </c>
      <c r="L225" s="947">
        <v>0.25410421127765881</v>
      </c>
      <c r="M225" s="947">
        <v>356</v>
      </c>
      <c r="N225" s="947">
        <v>3</v>
      </c>
      <c r="O225" s="947">
        <v>1110</v>
      </c>
      <c r="P225" s="944">
        <v>0.39614561027837258</v>
      </c>
      <c r="Q225" s="948">
        <v>370</v>
      </c>
    </row>
    <row r="226" spans="1:17" ht="14.4" customHeight="1" x14ac:dyDescent="0.3">
      <c r="A226" s="941" t="s">
        <v>5059</v>
      </c>
      <c r="B226" s="943" t="s">
        <v>5060</v>
      </c>
      <c r="C226" s="943" t="s">
        <v>4074</v>
      </c>
      <c r="D226" s="943" t="s">
        <v>5079</v>
      </c>
      <c r="E226" s="943" t="s">
        <v>5080</v>
      </c>
      <c r="F226" s="947">
        <v>5</v>
      </c>
      <c r="G226" s="947">
        <v>519</v>
      </c>
      <c r="H226" s="947">
        <v>1</v>
      </c>
      <c r="I226" s="947">
        <v>103.8</v>
      </c>
      <c r="J226" s="947"/>
      <c r="K226" s="947"/>
      <c r="L226" s="947"/>
      <c r="M226" s="947"/>
      <c r="N226" s="947">
        <v>2</v>
      </c>
      <c r="O226" s="947">
        <v>222</v>
      </c>
      <c r="P226" s="944">
        <v>0.4277456647398844</v>
      </c>
      <c r="Q226" s="948">
        <v>111</v>
      </c>
    </row>
    <row r="227" spans="1:17" ht="14.4" customHeight="1" x14ac:dyDescent="0.3">
      <c r="A227" s="941" t="s">
        <v>5059</v>
      </c>
      <c r="B227" s="943" t="s">
        <v>5060</v>
      </c>
      <c r="C227" s="943" t="s">
        <v>4074</v>
      </c>
      <c r="D227" s="943" t="s">
        <v>5081</v>
      </c>
      <c r="E227" s="943" t="s">
        <v>5082</v>
      </c>
      <c r="F227" s="947">
        <v>6</v>
      </c>
      <c r="G227" s="947">
        <v>2594</v>
      </c>
      <c r="H227" s="947">
        <v>1</v>
      </c>
      <c r="I227" s="947">
        <v>432.33333333333331</v>
      </c>
      <c r="J227" s="947"/>
      <c r="K227" s="947"/>
      <c r="L227" s="947"/>
      <c r="M227" s="947"/>
      <c r="N227" s="947">
        <v>2</v>
      </c>
      <c r="O227" s="947">
        <v>912</v>
      </c>
      <c r="P227" s="944">
        <v>0.35158057054741709</v>
      </c>
      <c r="Q227" s="948">
        <v>456</v>
      </c>
    </row>
    <row r="228" spans="1:17" ht="14.4" customHeight="1" x14ac:dyDescent="0.3">
      <c r="A228" s="941" t="s">
        <v>5059</v>
      </c>
      <c r="B228" s="943" t="s">
        <v>5060</v>
      </c>
      <c r="C228" s="943" t="s">
        <v>4074</v>
      </c>
      <c r="D228" s="943" t="s">
        <v>5083</v>
      </c>
      <c r="E228" s="943" t="s">
        <v>5084</v>
      </c>
      <c r="F228" s="947">
        <v>18</v>
      </c>
      <c r="G228" s="947">
        <v>964</v>
      </c>
      <c r="H228" s="947">
        <v>1</v>
      </c>
      <c r="I228" s="947">
        <v>53.555555555555557</v>
      </c>
      <c r="J228" s="947">
        <v>4</v>
      </c>
      <c r="K228" s="947">
        <v>216</v>
      </c>
      <c r="L228" s="947">
        <v>0.22406639004149378</v>
      </c>
      <c r="M228" s="947">
        <v>54</v>
      </c>
      <c r="N228" s="947">
        <v>8</v>
      </c>
      <c r="O228" s="947">
        <v>464</v>
      </c>
      <c r="P228" s="944">
        <v>0.48132780082987553</v>
      </c>
      <c r="Q228" s="948">
        <v>58</v>
      </c>
    </row>
    <row r="229" spans="1:17" ht="14.4" customHeight="1" x14ac:dyDescent="0.3">
      <c r="A229" s="941" t="s">
        <v>5059</v>
      </c>
      <c r="B229" s="943" t="s">
        <v>5060</v>
      </c>
      <c r="C229" s="943" t="s">
        <v>4074</v>
      </c>
      <c r="D229" s="943" t="s">
        <v>5085</v>
      </c>
      <c r="E229" s="943" t="s">
        <v>5086</v>
      </c>
      <c r="F229" s="947">
        <v>1</v>
      </c>
      <c r="G229" s="947">
        <v>2164</v>
      </c>
      <c r="H229" s="947">
        <v>1</v>
      </c>
      <c r="I229" s="947">
        <v>2164</v>
      </c>
      <c r="J229" s="947"/>
      <c r="K229" s="947"/>
      <c r="L229" s="947"/>
      <c r="M229" s="947"/>
      <c r="N229" s="947"/>
      <c r="O229" s="947"/>
      <c r="P229" s="944"/>
      <c r="Q229" s="948"/>
    </row>
    <row r="230" spans="1:17" ht="14.4" customHeight="1" x14ac:dyDescent="0.3">
      <c r="A230" s="941" t="s">
        <v>5059</v>
      </c>
      <c r="B230" s="943" t="s">
        <v>5060</v>
      </c>
      <c r="C230" s="943" t="s">
        <v>4074</v>
      </c>
      <c r="D230" s="943" t="s">
        <v>5087</v>
      </c>
      <c r="E230" s="943" t="s">
        <v>5088</v>
      </c>
      <c r="F230" s="947">
        <v>7</v>
      </c>
      <c r="G230" s="947">
        <v>1167</v>
      </c>
      <c r="H230" s="947">
        <v>1</v>
      </c>
      <c r="I230" s="947">
        <v>166.71428571428572</v>
      </c>
      <c r="J230" s="947"/>
      <c r="K230" s="947"/>
      <c r="L230" s="947"/>
      <c r="M230" s="947"/>
      <c r="N230" s="947"/>
      <c r="O230" s="947"/>
      <c r="P230" s="944"/>
      <c r="Q230" s="948"/>
    </row>
    <row r="231" spans="1:17" ht="14.4" customHeight="1" x14ac:dyDescent="0.3">
      <c r="A231" s="941" t="s">
        <v>5059</v>
      </c>
      <c r="B231" s="943" t="s">
        <v>5060</v>
      </c>
      <c r="C231" s="943" t="s">
        <v>4074</v>
      </c>
      <c r="D231" s="943" t="s">
        <v>5089</v>
      </c>
      <c r="E231" s="943" t="s">
        <v>5090</v>
      </c>
      <c r="F231" s="947">
        <v>4</v>
      </c>
      <c r="G231" s="947">
        <v>316</v>
      </c>
      <c r="H231" s="947">
        <v>1</v>
      </c>
      <c r="I231" s="947">
        <v>79</v>
      </c>
      <c r="J231" s="947"/>
      <c r="K231" s="947"/>
      <c r="L231" s="947"/>
      <c r="M231" s="947"/>
      <c r="N231" s="947"/>
      <c r="O231" s="947"/>
      <c r="P231" s="944"/>
      <c r="Q231" s="948"/>
    </row>
    <row r="232" spans="1:17" ht="14.4" customHeight="1" x14ac:dyDescent="0.3">
      <c r="A232" s="941" t="s">
        <v>5059</v>
      </c>
      <c r="B232" s="943" t="s">
        <v>5060</v>
      </c>
      <c r="C232" s="943" t="s">
        <v>4074</v>
      </c>
      <c r="D232" s="943" t="s">
        <v>5091</v>
      </c>
      <c r="E232" s="943" t="s">
        <v>5092</v>
      </c>
      <c r="F232" s="947">
        <v>2</v>
      </c>
      <c r="G232" s="947">
        <v>486</v>
      </c>
      <c r="H232" s="947">
        <v>1</v>
      </c>
      <c r="I232" s="947">
        <v>243</v>
      </c>
      <c r="J232" s="947"/>
      <c r="K232" s="947"/>
      <c r="L232" s="947"/>
      <c r="M232" s="947"/>
      <c r="N232" s="947"/>
      <c r="O232" s="947"/>
      <c r="P232" s="944"/>
      <c r="Q232" s="948"/>
    </row>
    <row r="233" spans="1:17" ht="14.4" customHeight="1" x14ac:dyDescent="0.3">
      <c r="A233" s="941" t="s">
        <v>5059</v>
      </c>
      <c r="B233" s="943" t="s">
        <v>5060</v>
      </c>
      <c r="C233" s="943" t="s">
        <v>4074</v>
      </c>
      <c r="D233" s="943" t="s">
        <v>5093</v>
      </c>
      <c r="E233" s="943" t="s">
        <v>5094</v>
      </c>
      <c r="F233" s="947">
        <v>12</v>
      </c>
      <c r="G233" s="947">
        <v>23916</v>
      </c>
      <c r="H233" s="947">
        <v>1</v>
      </c>
      <c r="I233" s="947">
        <v>1993</v>
      </c>
      <c r="J233" s="947"/>
      <c r="K233" s="947"/>
      <c r="L233" s="947"/>
      <c r="M233" s="947"/>
      <c r="N233" s="947"/>
      <c r="O233" s="947"/>
      <c r="P233" s="944"/>
      <c r="Q233" s="948"/>
    </row>
    <row r="234" spans="1:17" ht="14.4" customHeight="1" x14ac:dyDescent="0.3">
      <c r="A234" s="941" t="s">
        <v>5059</v>
      </c>
      <c r="B234" s="943" t="s">
        <v>5060</v>
      </c>
      <c r="C234" s="943" t="s">
        <v>4074</v>
      </c>
      <c r="D234" s="943" t="s">
        <v>5095</v>
      </c>
      <c r="E234" s="943" t="s">
        <v>5096</v>
      </c>
      <c r="F234" s="947">
        <v>2</v>
      </c>
      <c r="G234" s="947">
        <v>532</v>
      </c>
      <c r="H234" s="947">
        <v>1</v>
      </c>
      <c r="I234" s="947">
        <v>266</v>
      </c>
      <c r="J234" s="947"/>
      <c r="K234" s="947"/>
      <c r="L234" s="947"/>
      <c r="M234" s="947"/>
      <c r="N234" s="947"/>
      <c r="O234" s="947"/>
      <c r="P234" s="944"/>
      <c r="Q234" s="948"/>
    </row>
    <row r="235" spans="1:17" ht="14.4" customHeight="1" x14ac:dyDescent="0.3">
      <c r="A235" s="941" t="s">
        <v>5097</v>
      </c>
      <c r="B235" s="943" t="s">
        <v>5098</v>
      </c>
      <c r="C235" s="943" t="s">
        <v>4074</v>
      </c>
      <c r="D235" s="943" t="s">
        <v>5099</v>
      </c>
      <c r="E235" s="943" t="s">
        <v>5100</v>
      </c>
      <c r="F235" s="947">
        <v>78</v>
      </c>
      <c r="G235" s="947">
        <v>12431</v>
      </c>
      <c r="H235" s="947">
        <v>1</v>
      </c>
      <c r="I235" s="947">
        <v>159.37179487179486</v>
      </c>
      <c r="J235" s="947">
        <v>78</v>
      </c>
      <c r="K235" s="947">
        <v>12558</v>
      </c>
      <c r="L235" s="947">
        <v>1.0102163944976268</v>
      </c>
      <c r="M235" s="947">
        <v>161</v>
      </c>
      <c r="N235" s="947">
        <v>175</v>
      </c>
      <c r="O235" s="947">
        <v>30275</v>
      </c>
      <c r="P235" s="944">
        <v>2.4354436489421607</v>
      </c>
      <c r="Q235" s="948">
        <v>173</v>
      </c>
    </row>
    <row r="236" spans="1:17" ht="14.4" customHeight="1" x14ac:dyDescent="0.3">
      <c r="A236" s="941" t="s">
        <v>5097</v>
      </c>
      <c r="B236" s="943" t="s">
        <v>5098</v>
      </c>
      <c r="C236" s="943" t="s">
        <v>4074</v>
      </c>
      <c r="D236" s="943" t="s">
        <v>5101</v>
      </c>
      <c r="E236" s="943" t="s">
        <v>5102</v>
      </c>
      <c r="F236" s="947"/>
      <c r="G236" s="947"/>
      <c r="H236" s="947"/>
      <c r="I236" s="947"/>
      <c r="J236" s="947">
        <v>5</v>
      </c>
      <c r="K236" s="947">
        <v>5845</v>
      </c>
      <c r="L236" s="947"/>
      <c r="M236" s="947">
        <v>1169</v>
      </c>
      <c r="N236" s="947">
        <v>5</v>
      </c>
      <c r="O236" s="947">
        <v>5865</v>
      </c>
      <c r="P236" s="944"/>
      <c r="Q236" s="948">
        <v>1173</v>
      </c>
    </row>
    <row r="237" spans="1:17" ht="14.4" customHeight="1" x14ac:dyDescent="0.3">
      <c r="A237" s="941" t="s">
        <v>5097</v>
      </c>
      <c r="B237" s="943" t="s">
        <v>5098</v>
      </c>
      <c r="C237" s="943" t="s">
        <v>4074</v>
      </c>
      <c r="D237" s="943" t="s">
        <v>5103</v>
      </c>
      <c r="E237" s="943" t="s">
        <v>5104</v>
      </c>
      <c r="F237" s="947">
        <v>98</v>
      </c>
      <c r="G237" s="947">
        <v>3845</v>
      </c>
      <c r="H237" s="947">
        <v>1</v>
      </c>
      <c r="I237" s="947">
        <v>39.234693877551024</v>
      </c>
      <c r="J237" s="947">
        <v>93</v>
      </c>
      <c r="K237" s="947">
        <v>3720</v>
      </c>
      <c r="L237" s="947">
        <v>0.96749024707412223</v>
      </c>
      <c r="M237" s="947">
        <v>40</v>
      </c>
      <c r="N237" s="947">
        <v>156</v>
      </c>
      <c r="O237" s="947">
        <v>6396</v>
      </c>
      <c r="P237" s="944">
        <v>1.6634590377113134</v>
      </c>
      <c r="Q237" s="948">
        <v>41</v>
      </c>
    </row>
    <row r="238" spans="1:17" ht="14.4" customHeight="1" x14ac:dyDescent="0.3">
      <c r="A238" s="941" t="s">
        <v>5097</v>
      </c>
      <c r="B238" s="943" t="s">
        <v>5098</v>
      </c>
      <c r="C238" s="943" t="s">
        <v>4074</v>
      </c>
      <c r="D238" s="943" t="s">
        <v>5105</v>
      </c>
      <c r="E238" s="943" t="s">
        <v>5106</v>
      </c>
      <c r="F238" s="947">
        <v>1</v>
      </c>
      <c r="G238" s="947">
        <v>383</v>
      </c>
      <c r="H238" s="947">
        <v>1</v>
      </c>
      <c r="I238" s="947">
        <v>383</v>
      </c>
      <c r="J238" s="947"/>
      <c r="K238" s="947"/>
      <c r="L238" s="947"/>
      <c r="M238" s="947"/>
      <c r="N238" s="947">
        <v>16</v>
      </c>
      <c r="O238" s="947">
        <v>6144</v>
      </c>
      <c r="P238" s="944">
        <v>16.041775456919058</v>
      </c>
      <c r="Q238" s="948">
        <v>384</v>
      </c>
    </row>
    <row r="239" spans="1:17" ht="14.4" customHeight="1" x14ac:dyDescent="0.3">
      <c r="A239" s="941" t="s">
        <v>5097</v>
      </c>
      <c r="B239" s="943" t="s">
        <v>5098</v>
      </c>
      <c r="C239" s="943" t="s">
        <v>4074</v>
      </c>
      <c r="D239" s="943" t="s">
        <v>5107</v>
      </c>
      <c r="E239" s="943" t="s">
        <v>5108</v>
      </c>
      <c r="F239" s="947"/>
      <c r="G239" s="947"/>
      <c r="H239" s="947"/>
      <c r="I239" s="947"/>
      <c r="J239" s="947"/>
      <c r="K239" s="947"/>
      <c r="L239" s="947"/>
      <c r="M239" s="947"/>
      <c r="N239" s="947">
        <v>11</v>
      </c>
      <c r="O239" s="947">
        <v>407</v>
      </c>
      <c r="P239" s="944"/>
      <c r="Q239" s="948">
        <v>37</v>
      </c>
    </row>
    <row r="240" spans="1:17" ht="14.4" customHeight="1" x14ac:dyDescent="0.3">
      <c r="A240" s="941" t="s">
        <v>5097</v>
      </c>
      <c r="B240" s="943" t="s">
        <v>5098</v>
      </c>
      <c r="C240" s="943" t="s">
        <v>4074</v>
      </c>
      <c r="D240" s="943" t="s">
        <v>5109</v>
      </c>
      <c r="E240" s="943" t="s">
        <v>5110</v>
      </c>
      <c r="F240" s="947">
        <v>3</v>
      </c>
      <c r="G240" s="947">
        <v>1332</v>
      </c>
      <c r="H240" s="947">
        <v>1</v>
      </c>
      <c r="I240" s="947">
        <v>444</v>
      </c>
      <c r="J240" s="947"/>
      <c r="K240" s="947"/>
      <c r="L240" s="947"/>
      <c r="M240" s="947"/>
      <c r="N240" s="947">
        <v>3</v>
      </c>
      <c r="O240" s="947">
        <v>1338</v>
      </c>
      <c r="P240" s="944">
        <v>1.0045045045045045</v>
      </c>
      <c r="Q240" s="948">
        <v>446</v>
      </c>
    </row>
    <row r="241" spans="1:17" ht="14.4" customHeight="1" x14ac:dyDescent="0.3">
      <c r="A241" s="941" t="s">
        <v>5097</v>
      </c>
      <c r="B241" s="943" t="s">
        <v>5098</v>
      </c>
      <c r="C241" s="943" t="s">
        <v>4074</v>
      </c>
      <c r="D241" s="943" t="s">
        <v>5111</v>
      </c>
      <c r="E241" s="943" t="s">
        <v>5112</v>
      </c>
      <c r="F241" s="947">
        <v>9</v>
      </c>
      <c r="G241" s="947">
        <v>4414</v>
      </c>
      <c r="H241" s="947">
        <v>1</v>
      </c>
      <c r="I241" s="947">
        <v>490.44444444444446</v>
      </c>
      <c r="J241" s="947">
        <v>31</v>
      </c>
      <c r="K241" s="947">
        <v>15221</v>
      </c>
      <c r="L241" s="947">
        <v>3.4483461712732217</v>
      </c>
      <c r="M241" s="947">
        <v>491</v>
      </c>
      <c r="N241" s="947">
        <v>22</v>
      </c>
      <c r="O241" s="947">
        <v>10824</v>
      </c>
      <c r="P241" s="944">
        <v>2.4521975532396918</v>
      </c>
      <c r="Q241" s="948">
        <v>492</v>
      </c>
    </row>
    <row r="242" spans="1:17" ht="14.4" customHeight="1" x14ac:dyDescent="0.3">
      <c r="A242" s="941" t="s">
        <v>5097</v>
      </c>
      <c r="B242" s="943" t="s">
        <v>5098</v>
      </c>
      <c r="C242" s="943" t="s">
        <v>4074</v>
      </c>
      <c r="D242" s="943" t="s">
        <v>5113</v>
      </c>
      <c r="E242" s="943" t="s">
        <v>5114</v>
      </c>
      <c r="F242" s="947">
        <v>2</v>
      </c>
      <c r="G242" s="947">
        <v>62</v>
      </c>
      <c r="H242" s="947">
        <v>1</v>
      </c>
      <c r="I242" s="947">
        <v>31</v>
      </c>
      <c r="J242" s="947"/>
      <c r="K242" s="947"/>
      <c r="L242" s="947"/>
      <c r="M242" s="947"/>
      <c r="N242" s="947">
        <v>15</v>
      </c>
      <c r="O242" s="947">
        <v>465</v>
      </c>
      <c r="P242" s="944">
        <v>7.5</v>
      </c>
      <c r="Q242" s="948">
        <v>31</v>
      </c>
    </row>
    <row r="243" spans="1:17" ht="14.4" customHeight="1" x14ac:dyDescent="0.3">
      <c r="A243" s="941" t="s">
        <v>5097</v>
      </c>
      <c r="B243" s="943" t="s">
        <v>5098</v>
      </c>
      <c r="C243" s="943" t="s">
        <v>4074</v>
      </c>
      <c r="D243" s="943" t="s">
        <v>5115</v>
      </c>
      <c r="E243" s="943" t="s">
        <v>5116</v>
      </c>
      <c r="F243" s="947">
        <v>208</v>
      </c>
      <c r="G243" s="947">
        <v>23622</v>
      </c>
      <c r="H243" s="947">
        <v>1</v>
      </c>
      <c r="I243" s="947">
        <v>113.56730769230769</v>
      </c>
      <c r="J243" s="947">
        <v>231</v>
      </c>
      <c r="K243" s="947">
        <v>26796</v>
      </c>
      <c r="L243" s="947">
        <v>1.1343662687325375</v>
      </c>
      <c r="M243" s="947">
        <v>116</v>
      </c>
      <c r="N243" s="947">
        <v>341</v>
      </c>
      <c r="O243" s="947">
        <v>39897</v>
      </c>
      <c r="P243" s="944">
        <v>1.688976377952756</v>
      </c>
      <c r="Q243" s="948">
        <v>117</v>
      </c>
    </row>
    <row r="244" spans="1:17" ht="14.4" customHeight="1" x14ac:dyDescent="0.3">
      <c r="A244" s="941" t="s">
        <v>5097</v>
      </c>
      <c r="B244" s="943" t="s">
        <v>5098</v>
      </c>
      <c r="C244" s="943" t="s">
        <v>4074</v>
      </c>
      <c r="D244" s="943" t="s">
        <v>5117</v>
      </c>
      <c r="E244" s="943" t="s">
        <v>5118</v>
      </c>
      <c r="F244" s="947">
        <v>33</v>
      </c>
      <c r="G244" s="947">
        <v>2785</v>
      </c>
      <c r="H244" s="947">
        <v>1</v>
      </c>
      <c r="I244" s="947">
        <v>84.393939393939391</v>
      </c>
      <c r="J244" s="947">
        <v>29</v>
      </c>
      <c r="K244" s="947">
        <v>2465</v>
      </c>
      <c r="L244" s="947">
        <v>0.88509874326750448</v>
      </c>
      <c r="M244" s="947">
        <v>85</v>
      </c>
      <c r="N244" s="947">
        <v>64</v>
      </c>
      <c r="O244" s="947">
        <v>5824</v>
      </c>
      <c r="P244" s="944">
        <v>2.0912028725314182</v>
      </c>
      <c r="Q244" s="948">
        <v>91</v>
      </c>
    </row>
    <row r="245" spans="1:17" ht="14.4" customHeight="1" x14ac:dyDescent="0.3">
      <c r="A245" s="941" t="s">
        <v>5097</v>
      </c>
      <c r="B245" s="943" t="s">
        <v>5098</v>
      </c>
      <c r="C245" s="943" t="s">
        <v>4074</v>
      </c>
      <c r="D245" s="943" t="s">
        <v>5119</v>
      </c>
      <c r="E245" s="943" t="s">
        <v>5120</v>
      </c>
      <c r="F245" s="947">
        <v>14</v>
      </c>
      <c r="G245" s="947">
        <v>294</v>
      </c>
      <c r="H245" s="947">
        <v>1</v>
      </c>
      <c r="I245" s="947">
        <v>21</v>
      </c>
      <c r="J245" s="947">
        <v>4</v>
      </c>
      <c r="K245" s="947">
        <v>84</v>
      </c>
      <c r="L245" s="947">
        <v>0.2857142857142857</v>
      </c>
      <c r="M245" s="947">
        <v>21</v>
      </c>
      <c r="N245" s="947">
        <v>12</v>
      </c>
      <c r="O245" s="947">
        <v>252</v>
      </c>
      <c r="P245" s="944">
        <v>0.8571428571428571</v>
      </c>
      <c r="Q245" s="948">
        <v>21</v>
      </c>
    </row>
    <row r="246" spans="1:17" ht="14.4" customHeight="1" x14ac:dyDescent="0.3">
      <c r="A246" s="941" t="s">
        <v>5097</v>
      </c>
      <c r="B246" s="943" t="s">
        <v>5098</v>
      </c>
      <c r="C246" s="943" t="s">
        <v>4074</v>
      </c>
      <c r="D246" s="943" t="s">
        <v>5121</v>
      </c>
      <c r="E246" s="943" t="s">
        <v>5122</v>
      </c>
      <c r="F246" s="947">
        <v>69</v>
      </c>
      <c r="G246" s="947">
        <v>33548</v>
      </c>
      <c r="H246" s="947">
        <v>1</v>
      </c>
      <c r="I246" s="947">
        <v>486.20289855072463</v>
      </c>
      <c r="J246" s="947">
        <v>48</v>
      </c>
      <c r="K246" s="947">
        <v>23376</v>
      </c>
      <c r="L246" s="947">
        <v>0.69679265529986889</v>
      </c>
      <c r="M246" s="947">
        <v>487</v>
      </c>
      <c r="N246" s="947">
        <v>107</v>
      </c>
      <c r="O246" s="947">
        <v>52216</v>
      </c>
      <c r="P246" s="944">
        <v>1.5564564206510074</v>
      </c>
      <c r="Q246" s="948">
        <v>488</v>
      </c>
    </row>
    <row r="247" spans="1:17" ht="14.4" customHeight="1" x14ac:dyDescent="0.3">
      <c r="A247" s="941" t="s">
        <v>5097</v>
      </c>
      <c r="B247" s="943" t="s">
        <v>5098</v>
      </c>
      <c r="C247" s="943" t="s">
        <v>4074</v>
      </c>
      <c r="D247" s="943" t="s">
        <v>5123</v>
      </c>
      <c r="E247" s="943" t="s">
        <v>5124</v>
      </c>
      <c r="F247" s="947">
        <v>10</v>
      </c>
      <c r="G247" s="947">
        <v>402</v>
      </c>
      <c r="H247" s="947">
        <v>1</v>
      </c>
      <c r="I247" s="947">
        <v>40.200000000000003</v>
      </c>
      <c r="J247" s="947">
        <v>7</v>
      </c>
      <c r="K247" s="947">
        <v>287</v>
      </c>
      <c r="L247" s="947">
        <v>0.71393034825870649</v>
      </c>
      <c r="M247" s="947">
        <v>41</v>
      </c>
      <c r="N247" s="947">
        <v>23</v>
      </c>
      <c r="O247" s="947">
        <v>943</v>
      </c>
      <c r="P247" s="944">
        <v>2.3457711442786069</v>
      </c>
      <c r="Q247" s="948">
        <v>41</v>
      </c>
    </row>
    <row r="248" spans="1:17" ht="14.4" customHeight="1" x14ac:dyDescent="0.3">
      <c r="A248" s="941" t="s">
        <v>5097</v>
      </c>
      <c r="B248" s="943" t="s">
        <v>5098</v>
      </c>
      <c r="C248" s="943" t="s">
        <v>4074</v>
      </c>
      <c r="D248" s="943" t="s">
        <v>5125</v>
      </c>
      <c r="E248" s="943" t="s">
        <v>5126</v>
      </c>
      <c r="F248" s="947"/>
      <c r="G248" s="947"/>
      <c r="H248" s="947"/>
      <c r="I248" s="947"/>
      <c r="J248" s="947">
        <v>1</v>
      </c>
      <c r="K248" s="947">
        <v>762</v>
      </c>
      <c r="L248" s="947"/>
      <c r="M248" s="947">
        <v>762</v>
      </c>
      <c r="N248" s="947">
        <v>1</v>
      </c>
      <c r="O248" s="947">
        <v>763</v>
      </c>
      <c r="P248" s="944"/>
      <c r="Q248" s="948">
        <v>763</v>
      </c>
    </row>
    <row r="249" spans="1:17" ht="14.4" customHeight="1" x14ac:dyDescent="0.3">
      <c r="A249" s="941" t="s">
        <v>5097</v>
      </c>
      <c r="B249" s="943" t="s">
        <v>5098</v>
      </c>
      <c r="C249" s="943" t="s">
        <v>4074</v>
      </c>
      <c r="D249" s="943" t="s">
        <v>5127</v>
      </c>
      <c r="E249" s="943" t="s">
        <v>5128</v>
      </c>
      <c r="F249" s="947">
        <v>36</v>
      </c>
      <c r="G249" s="947">
        <v>21777</v>
      </c>
      <c r="H249" s="947">
        <v>1</v>
      </c>
      <c r="I249" s="947">
        <v>604.91666666666663</v>
      </c>
      <c r="J249" s="947">
        <v>27</v>
      </c>
      <c r="K249" s="947">
        <v>16416</v>
      </c>
      <c r="L249" s="947">
        <v>0.7538228406116545</v>
      </c>
      <c r="M249" s="947">
        <v>608</v>
      </c>
      <c r="N249" s="947">
        <v>32</v>
      </c>
      <c r="O249" s="947">
        <v>19648</v>
      </c>
      <c r="P249" s="944">
        <v>0.90223630435780866</v>
      </c>
      <c r="Q249" s="948">
        <v>614</v>
      </c>
    </row>
    <row r="250" spans="1:17" ht="14.4" customHeight="1" x14ac:dyDescent="0.3">
      <c r="A250" s="941" t="s">
        <v>5097</v>
      </c>
      <c r="B250" s="943" t="s">
        <v>5098</v>
      </c>
      <c r="C250" s="943" t="s">
        <v>4074</v>
      </c>
      <c r="D250" s="943" t="s">
        <v>5129</v>
      </c>
      <c r="E250" s="943" t="s">
        <v>5130</v>
      </c>
      <c r="F250" s="947">
        <v>8</v>
      </c>
      <c r="G250" s="947">
        <v>1216</v>
      </c>
      <c r="H250" s="947">
        <v>1</v>
      </c>
      <c r="I250" s="947">
        <v>152</v>
      </c>
      <c r="J250" s="947"/>
      <c r="K250" s="947"/>
      <c r="L250" s="947"/>
      <c r="M250" s="947"/>
      <c r="N250" s="947"/>
      <c r="O250" s="947"/>
      <c r="P250" s="944"/>
      <c r="Q250" s="948"/>
    </row>
    <row r="251" spans="1:17" ht="14.4" customHeight="1" x14ac:dyDescent="0.3">
      <c r="A251" s="941" t="s">
        <v>5131</v>
      </c>
      <c r="B251" s="943" t="s">
        <v>4897</v>
      </c>
      <c r="C251" s="943" t="s">
        <v>4074</v>
      </c>
      <c r="D251" s="943" t="s">
        <v>5132</v>
      </c>
      <c r="E251" s="943" t="s">
        <v>5133</v>
      </c>
      <c r="F251" s="947"/>
      <c r="G251" s="947"/>
      <c r="H251" s="947"/>
      <c r="I251" s="947"/>
      <c r="J251" s="947">
        <v>1</v>
      </c>
      <c r="K251" s="947">
        <v>1184</v>
      </c>
      <c r="L251" s="947"/>
      <c r="M251" s="947">
        <v>1184</v>
      </c>
      <c r="N251" s="947"/>
      <c r="O251" s="947"/>
      <c r="P251" s="944"/>
      <c r="Q251" s="948"/>
    </row>
    <row r="252" spans="1:17" ht="14.4" customHeight="1" x14ac:dyDescent="0.3">
      <c r="A252" s="941" t="s">
        <v>5131</v>
      </c>
      <c r="B252" s="943" t="s">
        <v>4897</v>
      </c>
      <c r="C252" s="943" t="s">
        <v>4074</v>
      </c>
      <c r="D252" s="943" t="s">
        <v>5134</v>
      </c>
      <c r="E252" s="943" t="s">
        <v>5135</v>
      </c>
      <c r="F252" s="947">
        <v>1</v>
      </c>
      <c r="G252" s="947">
        <v>172</v>
      </c>
      <c r="H252" s="947">
        <v>1</v>
      </c>
      <c r="I252" s="947">
        <v>172</v>
      </c>
      <c r="J252" s="947"/>
      <c r="K252" s="947"/>
      <c r="L252" s="947"/>
      <c r="M252" s="947"/>
      <c r="N252" s="947"/>
      <c r="O252" s="947"/>
      <c r="P252" s="944"/>
      <c r="Q252" s="948"/>
    </row>
    <row r="253" spans="1:17" ht="14.4" customHeight="1" x14ac:dyDescent="0.3">
      <c r="A253" s="941" t="s">
        <v>5131</v>
      </c>
      <c r="B253" s="943" t="s">
        <v>4897</v>
      </c>
      <c r="C253" s="943" t="s">
        <v>4074</v>
      </c>
      <c r="D253" s="943" t="s">
        <v>5136</v>
      </c>
      <c r="E253" s="943" t="s">
        <v>5137</v>
      </c>
      <c r="F253" s="947"/>
      <c r="G253" s="947"/>
      <c r="H253" s="947"/>
      <c r="I253" s="947"/>
      <c r="J253" s="947">
        <v>1</v>
      </c>
      <c r="K253" s="947">
        <v>351</v>
      </c>
      <c r="L253" s="947"/>
      <c r="M253" s="947">
        <v>351</v>
      </c>
      <c r="N253" s="947"/>
      <c r="O253" s="947"/>
      <c r="P253" s="944"/>
      <c r="Q253" s="948"/>
    </row>
    <row r="254" spans="1:17" ht="14.4" customHeight="1" x14ac:dyDescent="0.3">
      <c r="A254" s="941" t="s">
        <v>5131</v>
      </c>
      <c r="B254" s="943" t="s">
        <v>4897</v>
      </c>
      <c r="C254" s="943" t="s">
        <v>4074</v>
      </c>
      <c r="D254" s="943" t="s">
        <v>5138</v>
      </c>
      <c r="E254" s="943" t="s">
        <v>5139</v>
      </c>
      <c r="F254" s="947">
        <v>2</v>
      </c>
      <c r="G254" s="947">
        <v>1090</v>
      </c>
      <c r="H254" s="947">
        <v>1</v>
      </c>
      <c r="I254" s="947">
        <v>545</v>
      </c>
      <c r="J254" s="947"/>
      <c r="K254" s="947"/>
      <c r="L254" s="947"/>
      <c r="M254" s="947"/>
      <c r="N254" s="947"/>
      <c r="O254" s="947"/>
      <c r="P254" s="944"/>
      <c r="Q254" s="948"/>
    </row>
    <row r="255" spans="1:17" ht="14.4" customHeight="1" x14ac:dyDescent="0.3">
      <c r="A255" s="941" t="s">
        <v>5131</v>
      </c>
      <c r="B255" s="943" t="s">
        <v>4897</v>
      </c>
      <c r="C255" s="943" t="s">
        <v>4074</v>
      </c>
      <c r="D255" s="943" t="s">
        <v>5140</v>
      </c>
      <c r="E255" s="943" t="s">
        <v>5141</v>
      </c>
      <c r="F255" s="947">
        <v>1</v>
      </c>
      <c r="G255" s="947">
        <v>674</v>
      </c>
      <c r="H255" s="947">
        <v>1</v>
      </c>
      <c r="I255" s="947">
        <v>674</v>
      </c>
      <c r="J255" s="947"/>
      <c r="K255" s="947"/>
      <c r="L255" s="947"/>
      <c r="M255" s="947"/>
      <c r="N255" s="947"/>
      <c r="O255" s="947"/>
      <c r="P255" s="944"/>
      <c r="Q255" s="948"/>
    </row>
    <row r="256" spans="1:17" ht="14.4" customHeight="1" x14ac:dyDescent="0.3">
      <c r="A256" s="941" t="s">
        <v>5131</v>
      </c>
      <c r="B256" s="943" t="s">
        <v>4897</v>
      </c>
      <c r="C256" s="943" t="s">
        <v>4074</v>
      </c>
      <c r="D256" s="943" t="s">
        <v>5142</v>
      </c>
      <c r="E256" s="943" t="s">
        <v>5143</v>
      </c>
      <c r="F256" s="947"/>
      <c r="G256" s="947"/>
      <c r="H256" s="947"/>
      <c r="I256" s="947"/>
      <c r="J256" s="947">
        <v>1</v>
      </c>
      <c r="K256" s="947">
        <v>511</v>
      </c>
      <c r="L256" s="947"/>
      <c r="M256" s="947">
        <v>511</v>
      </c>
      <c r="N256" s="947"/>
      <c r="O256" s="947"/>
      <c r="P256" s="944"/>
      <c r="Q256" s="948"/>
    </row>
    <row r="257" spans="1:17" ht="14.4" customHeight="1" x14ac:dyDescent="0.3">
      <c r="A257" s="941" t="s">
        <v>5131</v>
      </c>
      <c r="B257" s="943" t="s">
        <v>4897</v>
      </c>
      <c r="C257" s="943" t="s">
        <v>4074</v>
      </c>
      <c r="D257" s="943" t="s">
        <v>5144</v>
      </c>
      <c r="E257" s="943" t="s">
        <v>5145</v>
      </c>
      <c r="F257" s="947"/>
      <c r="G257" s="947"/>
      <c r="H257" s="947"/>
      <c r="I257" s="947"/>
      <c r="J257" s="947">
        <v>1</v>
      </c>
      <c r="K257" s="947">
        <v>421</v>
      </c>
      <c r="L257" s="947"/>
      <c r="M257" s="947">
        <v>421</v>
      </c>
      <c r="N257" s="947"/>
      <c r="O257" s="947"/>
      <c r="P257" s="944"/>
      <c r="Q257" s="948"/>
    </row>
    <row r="258" spans="1:17" ht="14.4" customHeight="1" x14ac:dyDescent="0.3">
      <c r="A258" s="941" t="s">
        <v>5131</v>
      </c>
      <c r="B258" s="943" t="s">
        <v>4897</v>
      </c>
      <c r="C258" s="943" t="s">
        <v>4074</v>
      </c>
      <c r="D258" s="943" t="s">
        <v>5146</v>
      </c>
      <c r="E258" s="943" t="s">
        <v>5147</v>
      </c>
      <c r="F258" s="947">
        <v>2</v>
      </c>
      <c r="G258" s="947">
        <v>688</v>
      </c>
      <c r="H258" s="947">
        <v>1</v>
      </c>
      <c r="I258" s="947">
        <v>344</v>
      </c>
      <c r="J258" s="947"/>
      <c r="K258" s="947"/>
      <c r="L258" s="947"/>
      <c r="M258" s="947"/>
      <c r="N258" s="947"/>
      <c r="O258" s="947"/>
      <c r="P258" s="944"/>
      <c r="Q258" s="948"/>
    </row>
    <row r="259" spans="1:17" ht="14.4" customHeight="1" x14ac:dyDescent="0.3">
      <c r="A259" s="941" t="s">
        <v>5131</v>
      </c>
      <c r="B259" s="943" t="s">
        <v>4897</v>
      </c>
      <c r="C259" s="943" t="s">
        <v>4074</v>
      </c>
      <c r="D259" s="943" t="s">
        <v>5148</v>
      </c>
      <c r="E259" s="943" t="s">
        <v>5149</v>
      </c>
      <c r="F259" s="947">
        <v>1</v>
      </c>
      <c r="G259" s="947">
        <v>110</v>
      </c>
      <c r="H259" s="947">
        <v>1</v>
      </c>
      <c r="I259" s="947">
        <v>110</v>
      </c>
      <c r="J259" s="947">
        <v>1</v>
      </c>
      <c r="K259" s="947">
        <v>111</v>
      </c>
      <c r="L259" s="947">
        <v>1.009090909090909</v>
      </c>
      <c r="M259" s="947">
        <v>111</v>
      </c>
      <c r="N259" s="947"/>
      <c r="O259" s="947"/>
      <c r="P259" s="944"/>
      <c r="Q259" s="948"/>
    </row>
    <row r="260" spans="1:17" ht="14.4" customHeight="1" x14ac:dyDescent="0.3">
      <c r="A260" s="941" t="s">
        <v>5131</v>
      </c>
      <c r="B260" s="943" t="s">
        <v>4897</v>
      </c>
      <c r="C260" s="943" t="s">
        <v>4074</v>
      </c>
      <c r="D260" s="943" t="s">
        <v>5150</v>
      </c>
      <c r="E260" s="943" t="s">
        <v>5151</v>
      </c>
      <c r="F260" s="947">
        <v>2</v>
      </c>
      <c r="G260" s="947">
        <v>408</v>
      </c>
      <c r="H260" s="947">
        <v>1</v>
      </c>
      <c r="I260" s="947">
        <v>204</v>
      </c>
      <c r="J260" s="947"/>
      <c r="K260" s="947"/>
      <c r="L260" s="947"/>
      <c r="M260" s="947"/>
      <c r="N260" s="947"/>
      <c r="O260" s="947"/>
      <c r="P260" s="944"/>
      <c r="Q260" s="948"/>
    </row>
    <row r="261" spans="1:17" ht="14.4" customHeight="1" x14ac:dyDescent="0.3">
      <c r="A261" s="941" t="s">
        <v>5131</v>
      </c>
      <c r="B261" s="943" t="s">
        <v>4897</v>
      </c>
      <c r="C261" s="943" t="s">
        <v>4074</v>
      </c>
      <c r="D261" s="943" t="s">
        <v>5152</v>
      </c>
      <c r="E261" s="943" t="s">
        <v>5153</v>
      </c>
      <c r="F261" s="947">
        <v>1</v>
      </c>
      <c r="G261" s="947">
        <v>38</v>
      </c>
      <c r="H261" s="947">
        <v>1</v>
      </c>
      <c r="I261" s="947">
        <v>38</v>
      </c>
      <c r="J261" s="947"/>
      <c r="K261" s="947"/>
      <c r="L261" s="947"/>
      <c r="M261" s="947"/>
      <c r="N261" s="947"/>
      <c r="O261" s="947"/>
      <c r="P261" s="944"/>
      <c r="Q261" s="948"/>
    </row>
    <row r="262" spans="1:17" ht="14.4" customHeight="1" x14ac:dyDescent="0.3">
      <c r="A262" s="941" t="s">
        <v>5131</v>
      </c>
      <c r="B262" s="943" t="s">
        <v>4897</v>
      </c>
      <c r="C262" s="943" t="s">
        <v>4074</v>
      </c>
      <c r="D262" s="943" t="s">
        <v>5154</v>
      </c>
      <c r="E262" s="943" t="s">
        <v>5155</v>
      </c>
      <c r="F262" s="947">
        <v>1</v>
      </c>
      <c r="G262" s="947">
        <v>4993</v>
      </c>
      <c r="H262" s="947">
        <v>1</v>
      </c>
      <c r="I262" s="947">
        <v>4993</v>
      </c>
      <c r="J262" s="947"/>
      <c r="K262" s="947"/>
      <c r="L262" s="947"/>
      <c r="M262" s="947"/>
      <c r="N262" s="947"/>
      <c r="O262" s="947"/>
      <c r="P262" s="944"/>
      <c r="Q262" s="948"/>
    </row>
    <row r="263" spans="1:17" ht="14.4" customHeight="1" x14ac:dyDescent="0.3">
      <c r="A263" s="941" t="s">
        <v>5131</v>
      </c>
      <c r="B263" s="943" t="s">
        <v>4897</v>
      </c>
      <c r="C263" s="943" t="s">
        <v>4074</v>
      </c>
      <c r="D263" s="943" t="s">
        <v>5156</v>
      </c>
      <c r="E263" s="943" t="s">
        <v>5157</v>
      </c>
      <c r="F263" s="947">
        <v>1</v>
      </c>
      <c r="G263" s="947">
        <v>674</v>
      </c>
      <c r="H263" s="947">
        <v>1</v>
      </c>
      <c r="I263" s="947">
        <v>674</v>
      </c>
      <c r="J263" s="947"/>
      <c r="K263" s="947"/>
      <c r="L263" s="947"/>
      <c r="M263" s="947"/>
      <c r="N263" s="947"/>
      <c r="O263" s="947"/>
      <c r="P263" s="944"/>
      <c r="Q263" s="948"/>
    </row>
    <row r="264" spans="1:17" ht="14.4" customHeight="1" x14ac:dyDescent="0.3">
      <c r="A264" s="941" t="s">
        <v>5131</v>
      </c>
      <c r="B264" s="943" t="s">
        <v>4897</v>
      </c>
      <c r="C264" s="943" t="s">
        <v>4074</v>
      </c>
      <c r="D264" s="943" t="s">
        <v>5158</v>
      </c>
      <c r="E264" s="943" t="s">
        <v>5159</v>
      </c>
      <c r="F264" s="947">
        <v>1</v>
      </c>
      <c r="G264" s="947">
        <v>473</v>
      </c>
      <c r="H264" s="947">
        <v>1</v>
      </c>
      <c r="I264" s="947">
        <v>473</v>
      </c>
      <c r="J264" s="947"/>
      <c r="K264" s="947"/>
      <c r="L264" s="947"/>
      <c r="M264" s="947"/>
      <c r="N264" s="947"/>
      <c r="O264" s="947"/>
      <c r="P264" s="944"/>
      <c r="Q264" s="948"/>
    </row>
    <row r="265" spans="1:17" ht="14.4" customHeight="1" x14ac:dyDescent="0.3">
      <c r="A265" s="941" t="s">
        <v>5131</v>
      </c>
      <c r="B265" s="943" t="s">
        <v>4897</v>
      </c>
      <c r="C265" s="943" t="s">
        <v>4074</v>
      </c>
      <c r="D265" s="943" t="s">
        <v>5160</v>
      </c>
      <c r="E265" s="943" t="s">
        <v>5161</v>
      </c>
      <c r="F265" s="947"/>
      <c r="G265" s="947"/>
      <c r="H265" s="947"/>
      <c r="I265" s="947"/>
      <c r="J265" s="947">
        <v>1</v>
      </c>
      <c r="K265" s="947">
        <v>289</v>
      </c>
      <c r="L265" s="947"/>
      <c r="M265" s="947">
        <v>289</v>
      </c>
      <c r="N265" s="947"/>
      <c r="O265" s="947"/>
      <c r="P265" s="944"/>
      <c r="Q265" s="948"/>
    </row>
    <row r="266" spans="1:17" ht="14.4" customHeight="1" x14ac:dyDescent="0.3">
      <c r="A266" s="941" t="s">
        <v>5131</v>
      </c>
      <c r="B266" s="943" t="s">
        <v>4897</v>
      </c>
      <c r="C266" s="943" t="s">
        <v>4074</v>
      </c>
      <c r="D266" s="943" t="s">
        <v>5162</v>
      </c>
      <c r="E266" s="943" t="s">
        <v>5163</v>
      </c>
      <c r="F266" s="947">
        <v>1</v>
      </c>
      <c r="G266" s="947">
        <v>166</v>
      </c>
      <c r="H266" s="947">
        <v>1</v>
      </c>
      <c r="I266" s="947">
        <v>166</v>
      </c>
      <c r="J266" s="947"/>
      <c r="K266" s="947"/>
      <c r="L266" s="947"/>
      <c r="M266" s="947"/>
      <c r="N266" s="947"/>
      <c r="O266" s="947"/>
      <c r="P266" s="944"/>
      <c r="Q266" s="948"/>
    </row>
    <row r="267" spans="1:17" ht="14.4" customHeight="1" thickBot="1" x14ac:dyDescent="0.35">
      <c r="A267" s="745" t="s">
        <v>5164</v>
      </c>
      <c r="B267" s="746" t="s">
        <v>4687</v>
      </c>
      <c r="C267" s="746" t="s">
        <v>4074</v>
      </c>
      <c r="D267" s="746" t="s">
        <v>4688</v>
      </c>
      <c r="E267" s="746" t="s">
        <v>4689</v>
      </c>
      <c r="F267" s="757">
        <v>3</v>
      </c>
      <c r="G267" s="757">
        <v>28011</v>
      </c>
      <c r="H267" s="757">
        <v>1</v>
      </c>
      <c r="I267" s="757">
        <v>9337</v>
      </c>
      <c r="J267" s="757"/>
      <c r="K267" s="757"/>
      <c r="L267" s="757"/>
      <c r="M267" s="757"/>
      <c r="N267" s="757"/>
      <c r="O267" s="757"/>
      <c r="P267" s="751"/>
      <c r="Q267" s="75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307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4068</v>
      </c>
      <c r="D3" s="197">
        <f>SUBTOTAL(9,D6:D1048576)</f>
        <v>4312</v>
      </c>
      <c r="E3" s="197">
        <f>SUBTOTAL(9,E6:E1048576)</f>
        <v>3953</v>
      </c>
      <c r="F3" s="198">
        <f>IF(OR(E3=0,C3=0),"",E3/C3)</f>
        <v>0.97173058013765978</v>
      </c>
      <c r="G3" s="441">
        <f>SUBTOTAL(9,G6:G1048576)</f>
        <v>4011.5754000000002</v>
      </c>
      <c r="H3" s="442">
        <f>SUBTOTAL(9,H6:H1048576)</f>
        <v>4226.3505000000014</v>
      </c>
      <c r="I3" s="442">
        <f>SUBTOTAL(9,I6:I1048576)</f>
        <v>3889.8737999999998</v>
      </c>
      <c r="J3" s="198">
        <f>IF(OR(I3=0,G3=0),"",I3/G3)</f>
        <v>0.96966239248550579</v>
      </c>
      <c r="K3" s="441">
        <f>SUBTOTAL(9,K6:K1048576)</f>
        <v>325.44</v>
      </c>
      <c r="L3" s="442">
        <f>SUBTOTAL(9,L6:L1048576)</f>
        <v>344.96</v>
      </c>
      <c r="M3" s="442">
        <f>SUBTOTAL(9,M6:M1048576)</f>
        <v>316.24</v>
      </c>
      <c r="N3" s="199">
        <f>IF(OR(M3=0,E3=0),"",M3/E3)</f>
        <v>0.08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949"/>
      <c r="B5" s="950"/>
      <c r="C5" s="953">
        <v>2014</v>
      </c>
      <c r="D5" s="953">
        <v>2015</v>
      </c>
      <c r="E5" s="953">
        <v>2016</v>
      </c>
      <c r="F5" s="954" t="s">
        <v>2</v>
      </c>
      <c r="G5" s="958">
        <v>2014</v>
      </c>
      <c r="H5" s="953">
        <v>2015</v>
      </c>
      <c r="I5" s="953">
        <v>2016</v>
      </c>
      <c r="J5" s="954" t="s">
        <v>2</v>
      </c>
      <c r="K5" s="958">
        <v>2014</v>
      </c>
      <c r="L5" s="953">
        <v>2015</v>
      </c>
      <c r="M5" s="953">
        <v>2016</v>
      </c>
      <c r="N5" s="959" t="s">
        <v>93</v>
      </c>
    </row>
    <row r="6" spans="1:14" ht="14.4" customHeight="1" thickBot="1" x14ac:dyDescent="0.35">
      <c r="A6" s="951" t="s">
        <v>4221</v>
      </c>
      <c r="B6" s="952" t="s">
        <v>5166</v>
      </c>
      <c r="C6" s="955">
        <v>4068</v>
      </c>
      <c r="D6" s="956">
        <v>4312</v>
      </c>
      <c r="E6" s="956">
        <v>3953</v>
      </c>
      <c r="F6" s="957">
        <v>0.97173058013765978</v>
      </c>
      <c r="G6" s="955">
        <v>4011.5754000000002</v>
      </c>
      <c r="H6" s="956">
        <v>4226.3505000000014</v>
      </c>
      <c r="I6" s="956">
        <v>3889.8737999999998</v>
      </c>
      <c r="J6" s="957">
        <v>0.96966239248550579</v>
      </c>
      <c r="K6" s="955">
        <v>325.44</v>
      </c>
      <c r="L6" s="956">
        <v>344.96</v>
      </c>
      <c r="M6" s="956">
        <v>316.24</v>
      </c>
      <c r="N6" s="96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2016-05-23T12:01:15Z</dcterms:modified>
</cp:coreProperties>
</file>