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200" i="371" l="1"/>
  <c r="U200" i="371"/>
  <c r="T200" i="371"/>
  <c r="S200" i="371"/>
  <c r="R200" i="371"/>
  <c r="Q200" i="371"/>
  <c r="T199" i="371"/>
  <c r="V199" i="371" s="1"/>
  <c r="S199" i="371"/>
  <c r="R199" i="371"/>
  <c r="Q199" i="371"/>
  <c r="V198" i="371"/>
  <c r="U198" i="371"/>
  <c r="T198" i="371"/>
  <c r="S198" i="371"/>
  <c r="R198" i="371"/>
  <c r="Q198" i="371"/>
  <c r="V197" i="371"/>
  <c r="U197" i="371"/>
  <c r="T197" i="371"/>
  <c r="S197" i="371"/>
  <c r="R197" i="371"/>
  <c r="Q197" i="371"/>
  <c r="T196" i="371"/>
  <c r="V196" i="371" s="1"/>
  <c r="S196" i="371"/>
  <c r="R196" i="371"/>
  <c r="Q196" i="371"/>
  <c r="T195" i="371"/>
  <c r="V195" i="371" s="1"/>
  <c r="S195" i="371"/>
  <c r="R195" i="371"/>
  <c r="Q195" i="371"/>
  <c r="T194" i="371"/>
  <c r="V194" i="371" s="1"/>
  <c r="S194" i="371"/>
  <c r="R194" i="371"/>
  <c r="Q194" i="371"/>
  <c r="T193" i="371"/>
  <c r="V193" i="371" s="1"/>
  <c r="S193" i="371"/>
  <c r="R193" i="371"/>
  <c r="Q193" i="371"/>
  <c r="T192" i="371"/>
  <c r="V192" i="371" s="1"/>
  <c r="S192" i="371"/>
  <c r="R192" i="371"/>
  <c r="Q192" i="371"/>
  <c r="T191" i="371"/>
  <c r="V191" i="371" s="1"/>
  <c r="S191" i="371"/>
  <c r="R191" i="371"/>
  <c r="Q191" i="371"/>
  <c r="T190" i="371"/>
  <c r="V190" i="371" s="1"/>
  <c r="S190" i="371"/>
  <c r="R190" i="371"/>
  <c r="Q190" i="371"/>
  <c r="T189" i="371"/>
  <c r="V189" i="371" s="1"/>
  <c r="S189" i="371"/>
  <c r="R189" i="371"/>
  <c r="Q189" i="371"/>
  <c r="T188" i="371"/>
  <c r="V188" i="371" s="1"/>
  <c r="S188" i="371"/>
  <c r="R188" i="371"/>
  <c r="Q188" i="371"/>
  <c r="V187" i="371"/>
  <c r="U187" i="371"/>
  <c r="T187" i="371"/>
  <c r="S187" i="371"/>
  <c r="R187" i="371"/>
  <c r="Q187" i="371"/>
  <c r="V186" i="371"/>
  <c r="U186" i="371"/>
  <c r="T186" i="371"/>
  <c r="S186" i="371"/>
  <c r="R186" i="371"/>
  <c r="Q186" i="371"/>
  <c r="V185" i="371"/>
  <c r="U185" i="371"/>
  <c r="T185" i="371"/>
  <c r="S185" i="371"/>
  <c r="R185" i="371"/>
  <c r="Q185" i="371"/>
  <c r="T184" i="371"/>
  <c r="V184" i="371" s="1"/>
  <c r="S184" i="371"/>
  <c r="R184" i="371"/>
  <c r="Q184" i="371"/>
  <c r="V183" i="371"/>
  <c r="T183" i="371"/>
  <c r="U183" i="371" s="1"/>
  <c r="S183" i="371"/>
  <c r="R183" i="371"/>
  <c r="Q183" i="371"/>
  <c r="T182" i="371"/>
  <c r="V182" i="371" s="1"/>
  <c r="S182" i="371"/>
  <c r="R182" i="371"/>
  <c r="Q182" i="371"/>
  <c r="V181" i="371"/>
  <c r="T181" i="371"/>
  <c r="U181" i="371" s="1"/>
  <c r="S181" i="371"/>
  <c r="R181" i="371"/>
  <c r="Q181" i="371"/>
  <c r="T180" i="371"/>
  <c r="V180" i="371" s="1"/>
  <c r="S180" i="371"/>
  <c r="R180" i="371"/>
  <c r="Q180" i="371"/>
  <c r="V179" i="371"/>
  <c r="T179" i="371"/>
  <c r="U179" i="371" s="1"/>
  <c r="S179" i="371"/>
  <c r="R179" i="371"/>
  <c r="Q179" i="371"/>
  <c r="T178" i="371"/>
  <c r="V178" i="371" s="1"/>
  <c r="S178" i="371"/>
  <c r="R178" i="371"/>
  <c r="Q178" i="371"/>
  <c r="V177" i="371"/>
  <c r="T177" i="371"/>
  <c r="U177" i="371" s="1"/>
  <c r="S177" i="371"/>
  <c r="R177" i="371"/>
  <c r="Q177" i="371"/>
  <c r="T176" i="371"/>
  <c r="V176" i="371" s="1"/>
  <c r="S176" i="371"/>
  <c r="R176" i="371"/>
  <c r="Q176" i="371"/>
  <c r="V175" i="371"/>
  <c r="U175" i="371"/>
  <c r="T175" i="371"/>
  <c r="S175" i="371"/>
  <c r="R175" i="371"/>
  <c r="Q175" i="371"/>
  <c r="T174" i="371"/>
  <c r="V174" i="371" s="1"/>
  <c r="S174" i="371"/>
  <c r="R174" i="371"/>
  <c r="Q174" i="371"/>
  <c r="V173" i="371"/>
  <c r="U173" i="371"/>
  <c r="T173" i="371"/>
  <c r="S173" i="371"/>
  <c r="R173" i="371"/>
  <c r="Q173" i="371"/>
  <c r="T172" i="371"/>
  <c r="V172" i="371" s="1"/>
  <c r="S172" i="371"/>
  <c r="R172" i="371"/>
  <c r="Q172" i="371"/>
  <c r="V171" i="371"/>
  <c r="T171" i="371"/>
  <c r="U171" i="371" s="1"/>
  <c r="S171" i="371"/>
  <c r="R171" i="371"/>
  <c r="Q171" i="371"/>
  <c r="T170" i="371"/>
  <c r="V170" i="371" s="1"/>
  <c r="S170" i="371"/>
  <c r="R170" i="371"/>
  <c r="Q170" i="371"/>
  <c r="V169" i="371"/>
  <c r="U169" i="371"/>
  <c r="T169" i="371"/>
  <c r="S169" i="371"/>
  <c r="R169" i="371"/>
  <c r="Q169" i="371"/>
  <c r="V168" i="371"/>
  <c r="U168" i="371"/>
  <c r="T168" i="371"/>
  <c r="S168" i="371"/>
  <c r="R168" i="371"/>
  <c r="Q168" i="371"/>
  <c r="V167" i="371"/>
  <c r="T167" i="371"/>
  <c r="U167" i="371" s="1"/>
  <c r="S167" i="371"/>
  <c r="R167" i="371"/>
  <c r="Q167" i="371"/>
  <c r="T166" i="371"/>
  <c r="V166" i="371" s="1"/>
  <c r="S166" i="371"/>
  <c r="R166" i="371"/>
  <c r="Q166" i="371"/>
  <c r="V165" i="371"/>
  <c r="T165" i="371"/>
  <c r="U165" i="371" s="1"/>
  <c r="S165" i="371"/>
  <c r="R165" i="371"/>
  <c r="Q165" i="371"/>
  <c r="V164" i="371"/>
  <c r="U164" i="371"/>
  <c r="T164" i="371"/>
  <c r="S164" i="371"/>
  <c r="R164" i="371"/>
  <c r="Q164" i="371"/>
  <c r="V163" i="371"/>
  <c r="U163" i="371"/>
  <c r="T163" i="371"/>
  <c r="S163" i="371"/>
  <c r="R163" i="371"/>
  <c r="Q163" i="371"/>
  <c r="T162" i="371"/>
  <c r="V162" i="371" s="1"/>
  <c r="S162" i="371"/>
  <c r="R162" i="371"/>
  <c r="Q162" i="371"/>
  <c r="V161" i="371"/>
  <c r="T161" i="371"/>
  <c r="U161" i="371" s="1"/>
  <c r="S161" i="371"/>
  <c r="R161" i="371"/>
  <c r="Q161" i="371"/>
  <c r="V160" i="371"/>
  <c r="U160" i="371"/>
  <c r="T160" i="371"/>
  <c r="S160" i="371"/>
  <c r="R160" i="371"/>
  <c r="Q160" i="371"/>
  <c r="V159" i="371"/>
  <c r="T159" i="371"/>
  <c r="U159" i="371" s="1"/>
  <c r="S159" i="371"/>
  <c r="R159" i="371"/>
  <c r="Q159" i="371"/>
  <c r="T158" i="371"/>
  <c r="V158" i="371" s="1"/>
  <c r="S158" i="371"/>
  <c r="R158" i="371"/>
  <c r="Q158" i="371"/>
  <c r="V157" i="371"/>
  <c r="T157" i="371"/>
  <c r="U157" i="371" s="1"/>
  <c r="S157" i="371"/>
  <c r="R157" i="371"/>
  <c r="Q157" i="371"/>
  <c r="T156" i="371"/>
  <c r="V156" i="371" s="1"/>
  <c r="S156" i="371"/>
  <c r="R156" i="371"/>
  <c r="Q156" i="371"/>
  <c r="V155" i="371"/>
  <c r="T155" i="371"/>
  <c r="U155" i="371" s="1"/>
  <c r="S155" i="371"/>
  <c r="R155" i="371"/>
  <c r="Q155" i="371"/>
  <c r="V154" i="371"/>
  <c r="U154" i="371"/>
  <c r="T154" i="371"/>
  <c r="S154" i="371"/>
  <c r="R154" i="371"/>
  <c r="Q154" i="371"/>
  <c r="V153" i="371"/>
  <c r="T153" i="371"/>
  <c r="U153" i="371" s="1"/>
  <c r="S153" i="371"/>
  <c r="R153" i="371"/>
  <c r="Q153" i="371"/>
  <c r="T152" i="371"/>
  <c r="V152" i="371" s="1"/>
  <c r="S152" i="371"/>
  <c r="R152" i="371"/>
  <c r="Q152" i="371"/>
  <c r="V151" i="371"/>
  <c r="U151" i="371"/>
  <c r="T151" i="371"/>
  <c r="S151" i="371"/>
  <c r="R151" i="371"/>
  <c r="Q151" i="371"/>
  <c r="V150" i="371"/>
  <c r="U150" i="371"/>
  <c r="T150" i="371"/>
  <c r="S150" i="371"/>
  <c r="R150" i="371"/>
  <c r="Q150" i="371"/>
  <c r="V149" i="371"/>
  <c r="T149" i="371"/>
  <c r="U149" i="371" s="1"/>
  <c r="S149" i="371"/>
  <c r="R149" i="371"/>
  <c r="Q149" i="371"/>
  <c r="V148" i="371"/>
  <c r="U148" i="371"/>
  <c r="T148" i="371"/>
  <c r="S148" i="371"/>
  <c r="R148" i="371"/>
  <c r="Q148" i="371"/>
  <c r="V147" i="371"/>
  <c r="T147" i="371"/>
  <c r="U147" i="371" s="1"/>
  <c r="S147" i="371"/>
  <c r="R147" i="371"/>
  <c r="Q147" i="371"/>
  <c r="T146" i="371"/>
  <c r="V146" i="371" s="1"/>
  <c r="S146" i="371"/>
  <c r="R146" i="371"/>
  <c r="Q146" i="371"/>
  <c r="V145" i="371"/>
  <c r="T145" i="371"/>
  <c r="U145" i="371" s="1"/>
  <c r="S145" i="371"/>
  <c r="R145" i="371"/>
  <c r="Q145" i="371"/>
  <c r="T144" i="371"/>
  <c r="V144" i="371" s="1"/>
  <c r="S144" i="371"/>
  <c r="R144" i="371"/>
  <c r="Q144" i="371"/>
  <c r="V143" i="371"/>
  <c r="U143" i="371"/>
  <c r="T143" i="371"/>
  <c r="S143" i="371"/>
  <c r="R143" i="371"/>
  <c r="Q143" i="371"/>
  <c r="V142" i="371"/>
  <c r="U142" i="371"/>
  <c r="T142" i="371"/>
  <c r="S142" i="371"/>
  <c r="R142" i="371"/>
  <c r="Q142" i="371"/>
  <c r="V141" i="371"/>
  <c r="U141" i="371"/>
  <c r="T141" i="371"/>
  <c r="S141" i="371"/>
  <c r="R141" i="371"/>
  <c r="Q141" i="371"/>
  <c r="V140" i="371"/>
  <c r="U140" i="371"/>
  <c r="T140" i="371"/>
  <c r="S140" i="371"/>
  <c r="R140" i="371"/>
  <c r="Q140" i="371"/>
  <c r="V139" i="371"/>
  <c r="U139" i="371"/>
  <c r="T139" i="371"/>
  <c r="S139" i="371"/>
  <c r="R139" i="371"/>
  <c r="Q139" i="371"/>
  <c r="V138" i="371"/>
  <c r="U138" i="371"/>
  <c r="T138" i="371"/>
  <c r="S138" i="371"/>
  <c r="R138" i="371"/>
  <c r="Q138" i="371"/>
  <c r="V137" i="371"/>
  <c r="U137" i="371"/>
  <c r="T137" i="371"/>
  <c r="S137" i="371"/>
  <c r="R137" i="371"/>
  <c r="Q137" i="371"/>
  <c r="T136" i="371"/>
  <c r="V136" i="371" s="1"/>
  <c r="S136" i="371"/>
  <c r="R136" i="371"/>
  <c r="Q136" i="371"/>
  <c r="V135" i="371"/>
  <c r="U135" i="371"/>
  <c r="T135" i="371"/>
  <c r="S135" i="371"/>
  <c r="R135" i="371"/>
  <c r="Q135" i="371"/>
  <c r="T134" i="371"/>
  <c r="V134" i="371" s="1"/>
  <c r="S134" i="371"/>
  <c r="R134" i="371"/>
  <c r="Q134" i="371"/>
  <c r="V133" i="371"/>
  <c r="T133" i="371"/>
  <c r="U133" i="371" s="1"/>
  <c r="S133" i="371"/>
  <c r="R133" i="371"/>
  <c r="Q133" i="371"/>
  <c r="V132" i="371"/>
  <c r="U132" i="371"/>
  <c r="T132" i="371"/>
  <c r="S132" i="371"/>
  <c r="R132" i="371"/>
  <c r="Q132" i="371"/>
  <c r="V131" i="371"/>
  <c r="U131" i="371"/>
  <c r="T131" i="371"/>
  <c r="S131" i="371"/>
  <c r="R131" i="371"/>
  <c r="Q131" i="371"/>
  <c r="T130" i="371"/>
  <c r="V130" i="371" s="1"/>
  <c r="S130" i="371"/>
  <c r="R130" i="371"/>
  <c r="Q130" i="371"/>
  <c r="V129" i="371"/>
  <c r="U129" i="371"/>
  <c r="T129" i="371"/>
  <c r="S129" i="371"/>
  <c r="R129" i="371"/>
  <c r="Q129" i="371"/>
  <c r="T128" i="371"/>
  <c r="V128" i="371" s="1"/>
  <c r="S128" i="371"/>
  <c r="R128" i="371"/>
  <c r="Q128" i="371"/>
  <c r="V127" i="371"/>
  <c r="U127" i="371"/>
  <c r="T127" i="371"/>
  <c r="S127" i="371"/>
  <c r="R127" i="371"/>
  <c r="Q127" i="371"/>
  <c r="T126" i="371"/>
  <c r="V126" i="371" s="1"/>
  <c r="S126" i="371"/>
  <c r="R126" i="371"/>
  <c r="Q126" i="371"/>
  <c r="V125" i="371"/>
  <c r="T125" i="371"/>
  <c r="U125" i="371" s="1"/>
  <c r="S125" i="371"/>
  <c r="R125" i="371"/>
  <c r="Q125" i="371"/>
  <c r="V124" i="371"/>
  <c r="U124" i="371"/>
  <c r="T124" i="371"/>
  <c r="S124" i="371"/>
  <c r="R124" i="371"/>
  <c r="Q124" i="371"/>
  <c r="V123" i="371"/>
  <c r="U123" i="371"/>
  <c r="T123" i="371"/>
  <c r="S123" i="371"/>
  <c r="R123" i="371"/>
  <c r="Q123" i="371"/>
  <c r="T122" i="371"/>
  <c r="V122" i="371" s="1"/>
  <c r="S122" i="371"/>
  <c r="R122" i="371"/>
  <c r="Q122" i="371"/>
  <c r="V121" i="371"/>
  <c r="T121" i="371"/>
  <c r="U121" i="371" s="1"/>
  <c r="S121" i="371"/>
  <c r="R121" i="371"/>
  <c r="Q121" i="371"/>
  <c r="V120" i="371"/>
  <c r="U120" i="371"/>
  <c r="T120" i="371"/>
  <c r="S120" i="371"/>
  <c r="R120" i="371"/>
  <c r="Q120" i="371"/>
  <c r="V119" i="371"/>
  <c r="T119" i="371"/>
  <c r="U119" i="371" s="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V116" i="371"/>
  <c r="U116" i="371"/>
  <c r="T116" i="371"/>
  <c r="S116" i="371"/>
  <c r="R116" i="371"/>
  <c r="Q116" i="371"/>
  <c r="V115" i="371"/>
  <c r="U115" i="371"/>
  <c r="T115" i="371"/>
  <c r="S115" i="371"/>
  <c r="R115" i="371"/>
  <c r="Q115" i="371"/>
  <c r="V114" i="371"/>
  <c r="U114" i="371"/>
  <c r="T114" i="371"/>
  <c r="S114" i="371"/>
  <c r="R114" i="371"/>
  <c r="Q114" i="371"/>
  <c r="T113" i="371"/>
  <c r="V113" i="371" s="1"/>
  <c r="S113" i="371"/>
  <c r="R113" i="371"/>
  <c r="Q113" i="371"/>
  <c r="V112" i="371"/>
  <c r="U112" i="371"/>
  <c r="T112" i="371"/>
  <c r="S112" i="371"/>
  <c r="R112" i="371"/>
  <c r="Q112" i="371"/>
  <c r="T111" i="371"/>
  <c r="V111" i="371" s="1"/>
  <c r="S111" i="371"/>
  <c r="R111" i="371"/>
  <c r="Q111" i="371"/>
  <c r="V110" i="371"/>
  <c r="T110" i="371"/>
  <c r="U110" i="371" s="1"/>
  <c r="S110" i="371"/>
  <c r="R110" i="371"/>
  <c r="Q110" i="371"/>
  <c r="T109" i="371"/>
  <c r="V109" i="371" s="1"/>
  <c r="S109" i="371"/>
  <c r="R109" i="371"/>
  <c r="Q109" i="371"/>
  <c r="V108" i="371"/>
  <c r="T108" i="371"/>
  <c r="U108" i="371" s="1"/>
  <c r="S108" i="371"/>
  <c r="R108" i="371"/>
  <c r="Q108" i="371"/>
  <c r="T107" i="371"/>
  <c r="V107" i="371" s="1"/>
  <c r="S107" i="371"/>
  <c r="R107" i="371"/>
  <c r="Q107" i="371"/>
  <c r="V106" i="371"/>
  <c r="T106" i="371"/>
  <c r="U106" i="371" s="1"/>
  <c r="S106" i="371"/>
  <c r="R106" i="371"/>
  <c r="Q106" i="371"/>
  <c r="T105" i="371"/>
  <c r="V105" i="371" s="1"/>
  <c r="S105" i="371"/>
  <c r="R105" i="371"/>
  <c r="Q105" i="371"/>
  <c r="V104" i="37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T100" i="371"/>
  <c r="U100" i="371" s="1"/>
  <c r="S100" i="371"/>
  <c r="R100" i="371"/>
  <c r="Q100" i="371"/>
  <c r="T99" i="371"/>
  <c r="V99" i="371" s="1"/>
  <c r="S99" i="371"/>
  <c r="R99" i="371"/>
  <c r="Q99" i="371"/>
  <c r="V98" i="371"/>
  <c r="T98" i="371"/>
  <c r="U98" i="371" s="1"/>
  <c r="S98" i="371"/>
  <c r="R98" i="371"/>
  <c r="Q98" i="371"/>
  <c r="T97" i="371"/>
  <c r="V97" i="371" s="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T94" i="371"/>
  <c r="U94" i="371" s="1"/>
  <c r="S94" i="371"/>
  <c r="R94" i="371"/>
  <c r="Q94" i="371"/>
  <c r="T93" i="371"/>
  <c r="V93" i="371" s="1"/>
  <c r="S93" i="371"/>
  <c r="R93" i="371"/>
  <c r="Q93" i="371"/>
  <c r="V92" i="371"/>
  <c r="T92" i="371"/>
  <c r="U92" i="371" s="1"/>
  <c r="S92" i="371"/>
  <c r="R92" i="371"/>
  <c r="Q92" i="371"/>
  <c r="T91" i="371"/>
  <c r="V91" i="371" s="1"/>
  <c r="S91" i="371"/>
  <c r="R91" i="371"/>
  <c r="Q91" i="371"/>
  <c r="T90" i="371"/>
  <c r="V90" i="371" s="1"/>
  <c r="S90" i="371"/>
  <c r="R90" i="371"/>
  <c r="Q90" i="371"/>
  <c r="T89" i="371"/>
  <c r="V89" i="371" s="1"/>
  <c r="S89" i="371"/>
  <c r="R89" i="371"/>
  <c r="Q89" i="371"/>
  <c r="T88" i="371"/>
  <c r="V88" i="371" s="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T84" i="371"/>
  <c r="U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T80" i="371"/>
  <c r="U80" i="371" s="1"/>
  <c r="S80" i="371"/>
  <c r="R80" i="371"/>
  <c r="Q80" i="371"/>
  <c r="T79" i="371"/>
  <c r="V79" i="371" s="1"/>
  <c r="S79" i="371"/>
  <c r="R79" i="371"/>
  <c r="Q79" i="371"/>
  <c r="V78" i="371"/>
  <c r="T78" i="371"/>
  <c r="U78" i="371" s="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T66" i="371"/>
  <c r="V66" i="371" s="1"/>
  <c r="S66" i="371"/>
  <c r="R66" i="371"/>
  <c r="Q66" i="371"/>
  <c r="T65" i="371"/>
  <c r="V65" i="371" s="1"/>
  <c r="S65" i="371"/>
  <c r="R65" i="371"/>
  <c r="Q65" i="371"/>
  <c r="T64" i="371"/>
  <c r="V64" i="371" s="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T60" i="371"/>
  <c r="U60" i="371" s="1"/>
  <c r="S60" i="371"/>
  <c r="R60" i="371"/>
  <c r="Q60" i="371"/>
  <c r="T59" i="371"/>
  <c r="V59" i="371" s="1"/>
  <c r="S59" i="371"/>
  <c r="R59" i="371"/>
  <c r="Q59" i="371"/>
  <c r="V58" i="371"/>
  <c r="T58" i="371"/>
  <c r="U58" i="371" s="1"/>
  <c r="S58" i="371"/>
  <c r="R58" i="371"/>
  <c r="Q58" i="371"/>
  <c r="V57" i="371"/>
  <c r="U57" i="371"/>
  <c r="T57" i="37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T54" i="371"/>
  <c r="V54" i="371" s="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T43" i="371"/>
  <c r="U43" i="371" s="1"/>
  <c r="S43" i="371"/>
  <c r="R43" i="371"/>
  <c r="Q43" i="371"/>
  <c r="T42" i="371"/>
  <c r="V42" i="371" s="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T37" i="371"/>
  <c r="U37" i="371" s="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T31" i="371"/>
  <c r="U31" i="371" s="1"/>
  <c r="S31" i="371"/>
  <c r="R31" i="371"/>
  <c r="Q31" i="371"/>
  <c r="T30" i="371"/>
  <c r="U30" i="371" s="1"/>
  <c r="S30" i="371"/>
  <c r="R30" i="371"/>
  <c r="Q30" i="371"/>
  <c r="V29" i="371"/>
  <c r="T29" i="371"/>
  <c r="U29" i="371" s="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T13" i="371"/>
  <c r="U13" i="371" s="1"/>
  <c r="S13" i="371"/>
  <c r="R13" i="371"/>
  <c r="Q13" i="371"/>
  <c r="T12" i="371"/>
  <c r="U12" i="371" s="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12" i="371" l="1"/>
  <c r="V30" i="371"/>
  <c r="U47" i="371"/>
  <c r="U53" i="371"/>
  <c r="U55" i="371"/>
  <c r="U59" i="371"/>
  <c r="U61" i="371"/>
  <c r="U63" i="371"/>
  <c r="U65" i="371"/>
  <c r="U67" i="371"/>
  <c r="U71" i="371"/>
  <c r="U77" i="371"/>
  <c r="U79" i="371"/>
  <c r="U87" i="371"/>
  <c r="U89" i="371"/>
  <c r="U91" i="371"/>
  <c r="U93" i="371"/>
  <c r="U97" i="371"/>
  <c r="U99" i="371"/>
  <c r="U105" i="371"/>
  <c r="U107" i="371"/>
  <c r="U109" i="371"/>
  <c r="U111" i="371"/>
  <c r="U113" i="371"/>
  <c r="U189" i="371"/>
  <c r="U191" i="371"/>
  <c r="U193" i="371"/>
  <c r="U195" i="371"/>
  <c r="U199" i="371"/>
  <c r="U10" i="371"/>
  <c r="U18" i="371"/>
  <c r="U22" i="371"/>
  <c r="U24" i="371"/>
  <c r="U26" i="371"/>
  <c r="U28" i="371"/>
  <c r="U36" i="371"/>
  <c r="U38" i="371"/>
  <c r="U40" i="371"/>
  <c r="U42" i="371"/>
  <c r="U44" i="371"/>
  <c r="U46" i="371"/>
  <c r="U50" i="371"/>
  <c r="U54" i="371"/>
  <c r="U64" i="371"/>
  <c r="U66" i="371"/>
  <c r="U74" i="371"/>
  <c r="U88" i="371"/>
  <c r="U90" i="371"/>
  <c r="U122" i="371"/>
  <c r="U126" i="371"/>
  <c r="U128" i="371"/>
  <c r="U130" i="371"/>
  <c r="U134" i="371"/>
  <c r="U136" i="371"/>
  <c r="U144" i="371"/>
  <c r="U146" i="371"/>
  <c r="U152" i="371"/>
  <c r="U156" i="371"/>
  <c r="U158" i="371"/>
  <c r="U162" i="371"/>
  <c r="U166" i="371"/>
  <c r="U170" i="371"/>
  <c r="U172" i="371"/>
  <c r="U174" i="371"/>
  <c r="U176" i="371"/>
  <c r="U178" i="371"/>
  <c r="U180" i="371"/>
  <c r="U182" i="371"/>
  <c r="U184" i="371"/>
  <c r="U188" i="371"/>
  <c r="U190" i="371"/>
  <c r="U192" i="371"/>
  <c r="U194" i="371"/>
  <c r="U196" i="371"/>
  <c r="K26" i="419"/>
  <c r="K25" i="419"/>
  <c r="D26" i="419"/>
  <c r="K28" i="419" l="1"/>
  <c r="K27" i="419"/>
  <c r="D25" i="419"/>
  <c r="K20" i="419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AQ3" i="418"/>
  <c r="AP3" i="418"/>
  <c r="J18" i="419" l="1"/>
  <c r="I18" i="419"/>
  <c r="K18" i="419"/>
  <c r="B25" i="419"/>
  <c r="D27" i="419" l="1"/>
  <c r="B26" i="419"/>
  <c r="B27" i="419" s="1"/>
  <c r="D28" i="419"/>
  <c r="A12" i="414"/>
  <c r="A11" i="414"/>
  <c r="A9" i="414"/>
  <c r="A8" i="414"/>
  <c r="A7" i="414"/>
  <c r="F3" i="344" l="1"/>
  <c r="D3" i="344"/>
  <c r="B3" i="344"/>
  <c r="I21" i="419" l="1"/>
  <c r="H21" i="419"/>
  <c r="G21" i="419"/>
  <c r="G22" i="419" s="1"/>
  <c r="F21" i="419"/>
  <c r="E21" i="419"/>
  <c r="D21" i="419"/>
  <c r="H20" i="419"/>
  <c r="G20" i="419"/>
  <c r="F20" i="419"/>
  <c r="E20" i="419"/>
  <c r="D20" i="419"/>
  <c r="H19" i="419"/>
  <c r="G19" i="419"/>
  <c r="F19" i="419"/>
  <c r="E19" i="419"/>
  <c r="D19" i="419"/>
  <c r="H17" i="419"/>
  <c r="G17" i="419"/>
  <c r="F17" i="419"/>
  <c r="E17" i="419"/>
  <c r="D17" i="419"/>
  <c r="H16" i="419"/>
  <c r="G16" i="419"/>
  <c r="F16" i="419"/>
  <c r="E16" i="419"/>
  <c r="D16" i="419"/>
  <c r="H14" i="419"/>
  <c r="G14" i="419"/>
  <c r="F14" i="419"/>
  <c r="E14" i="419"/>
  <c r="D14" i="419"/>
  <c r="H13" i="419"/>
  <c r="G13" i="419"/>
  <c r="F13" i="419"/>
  <c r="E13" i="419"/>
  <c r="D13" i="419"/>
  <c r="H12" i="419"/>
  <c r="G12" i="419"/>
  <c r="F12" i="419"/>
  <c r="E12" i="419"/>
  <c r="D12" i="419"/>
  <c r="H11" i="419"/>
  <c r="G11" i="419"/>
  <c r="F11" i="419"/>
  <c r="E11" i="419"/>
  <c r="D11" i="419"/>
  <c r="D18" i="419" l="1"/>
  <c r="H18" i="419"/>
  <c r="D23" i="419"/>
  <c r="H23" i="419"/>
  <c r="F18" i="419"/>
  <c r="G23" i="419"/>
  <c r="G18" i="419"/>
  <c r="E23" i="419"/>
  <c r="H22" i="419"/>
  <c r="F23" i="419"/>
  <c r="I23" i="419"/>
  <c r="E18" i="419"/>
  <c r="D22" i="419"/>
  <c r="E22" i="419"/>
  <c r="F22" i="419"/>
  <c r="I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K6" i="419"/>
  <c r="I6" i="419"/>
  <c r="G6" i="419"/>
  <c r="F6" i="419"/>
  <c r="E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<sst xmlns="http://schemas.openxmlformats.org/spreadsheetml/2006/main" count="27833" uniqueCount="6081">
  <si>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</si>
  <si>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</si>
  <si>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</si>
  <si>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</si>
  <si>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</si>
  <si>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</si>
  <si>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</si>
  <si>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</si>
  <si>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</si>
  <si>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</si>
  <si>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</si>
  <si>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</si>
  <si>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</si>
  <si>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</si>
  <si>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</si>
  <si>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</si>
  <si>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</si>
  <si>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</si>
  <si>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</si>
  <si>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</si>
  <si>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</si>
  <si>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</si>
  <si>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</si>
  <si>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</si>
  <si>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</si>
  <si>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</si>
  <si>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</si>
  <si>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</si>
  <si>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</si>
  <si>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</si>
  <si>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</si>
  <si>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</si>
  <si>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</si>
  <si>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</si>
  <si>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</si>
  <si>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</si>
  <si>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</si>
  <si>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</si>
  <si>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</si>
  <si>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</si>
  <si>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</si>
  <si>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</si>
  <si>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</si>
  <si>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</si>
  <si>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</si>
  <si>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</si>
  <si>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</si>
  <si>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</si>
  <si>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</si>
  <si>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</si>
  <si>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</si>
  <si>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</si>
  <si>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</si>
  <si>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</si>
  <si>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</si>
  <si>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</si>
  <si>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</si>
  <si>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</si>
  <si>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</si>
  <si>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</si>
  <si>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</si>
  <si>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</si>
  <si>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</si>
  <si>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</si>
  <si>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</si>
  <si>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</si>
  <si>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</si>
  <si>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</si>
  <si>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</si>
  <si>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</si>
  <si>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</si>
  <si>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</si>
  <si>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</si>
  <si>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</si>
  <si>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</si>
  <si>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</si>
  <si>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</si>
  <si>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</si>
  <si>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</si>
  <si>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</si>
  <si>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</si>
  <si>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</si>
  <si>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</si>
  <si>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</si>
  <si>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</si>
  <si>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</si>
  <si>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</si>
  <si>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</si>
  <si>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</si>
  <si>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</si>
  <si>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</si>
  <si>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</si>
  <si>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</si>
  <si>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</si>
  <si>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</si>
  <si>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</si>
  <si>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</si>
  <si>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</si>
  <si>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</si>
  <si>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</si>
  <si>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</si>
  <si>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</si>
  <si>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</si>
  <si>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</si>
  <si>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</si>
  <si>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</si>
  <si>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</si>
  <si>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</si>
  <si>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</si>
  <si>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</si>
  <si>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</si>
  <si>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</si>
  <si>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</si>
  <si>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</si>
  <si>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</si>
  <si>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</si>
  <si>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</si>
  <si>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</si>
  <si>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</si>
  <si>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</si>
  <si>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</si>
  <si>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</si>
  <si>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</si>
  <si>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</si>
  <si>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</si>
  <si>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</si>
  <si>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</si>
  <si>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</si>
  <si>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</si>
  <si>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</si>
  <si>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</si>
  <si>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</si>
  <si>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</si>
  <si>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</si>
  <si>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</si>
  <si>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</si>
  <si>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</si>
  <si>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</si>
  <si>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</si>
  <si>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</si>
  <si>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</si>
  <si>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</si>
  <si>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</si>
  <si>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</si>
  <si>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</si>
  <si>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</si>
  <si>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</si>
  <si>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</si>
  <si>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</si>
  <si>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</si>
  <si>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</si>
  <si>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</si>
  <si>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</si>
  <si>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</si>
  <si>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</si>
  <si>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</si>
  <si>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</si>
  <si>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</si>
  <si>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</si>
  <si>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</si>
  <si>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</si>
  <si>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</si>
  <si>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</si>
  <si>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</si>
  <si>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</si>
  <si>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</si>
  <si>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</si>
  <si>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</si>
  <si>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</si>
  <si>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</si>
  <si>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</si>
  <si>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</si>
  <si>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</si>
  <si>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</si>
  <si>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</si>
  <si>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</si>
  <si>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</si>
  <si>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</si>
  <si>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</si>
  <si>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</si>
  <si>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</si>
  <si>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</si>
  <si>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</si>
  <si>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</si>
  <si>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</si>
  <si>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</si>
  <si>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</si>
  <si>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</si>
  <si>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</si>
  <si>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</si>
  <si>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</si>
  <si>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</si>
  <si>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</si>
  <si>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</si>
  <si>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</si>
  <si>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</si>
  <si>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</si>
  <si>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</si>
  <si>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</si>
  <si>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</si>
  <si>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</si>
  <si>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</si>
  <si>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</si>
  <si>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</si>
  <si>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</si>
  <si>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</si>
  <si>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</si>
  <si>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</si>
  <si>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</si>
  <si>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</si>
  <si>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</si>
  <si>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</si>
  <si>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</si>
  <si>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</si>
  <si>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</si>
  <si>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</si>
  <si>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</si>
  <si>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</si>
  <si>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</si>
  <si>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</si>
  <si>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</si>
  <si>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</si>
  <si>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</si>
  <si>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</si>
  <si>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</si>
  <si>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</si>
  <si>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</si>
  <si>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</si>
  <si>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</si>
  <si>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</si>
  <si>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</si>
  <si>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</si>
  <si>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</si>
  <si>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</si>
  <si>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</si>
  <si>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</si>
  <si>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</si>
  <si>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</si>
  <si>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</si>
  <si>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</si>
  <si>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</si>
  <si>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</si>
  <si>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</si>
  <si>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</si>
  <si>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</si>
  <si>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</si>
  <si>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</si>
  <si>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</si>
  <si>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</si>
  <si>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</si>
  <si>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</si>
  <si>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</si>
  <si>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</si>
  <si>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</si>
  <si>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</si>
  <si>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</si>
  <si>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</si>
  <si>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</si>
  <si>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</si>
  <si>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</si>
  <si>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</si>
  <si>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</si>
  <si>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</si>
  <si>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</si>
  <si>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</si>
  <si>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</si>
  <si>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</si>
  <si>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</si>
  <si>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</si>
  <si>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</si>
  <si>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</si>
  <si>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</si>
  <si>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</si>
  <si>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</si>
  <si>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</si>
  <si>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</si>
  <si>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</si>
  <si>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</si>
  <si>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</si>
  <si>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</si>
  <si>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</si>
  <si>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</si>
  <si>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</si>
  <si>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</si>
  <si>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</si>
  <si>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</si>
  <si>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</si>
  <si>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</si>
  <si>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</si>
  <si>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</si>
  <si>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</si>
  <si>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</si>
  <si>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</si>
  <si>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</si>
  <si>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</si>
  <si>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</si>
  <si>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</si>
  <si>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</si>
  <si>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</si>
  <si>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</si>
  <si>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</si>
  <si>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</si>
  <si>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</si>
  <si>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</si>
  <si>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</si>
  <si>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</si>
  <si>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</si>
  <si>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geriatrie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</si>
  <si>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</si>
  <si>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</si>
  <si>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</si>
  <si>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</si>
  <si>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</si>
  <si>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</si>
  <si>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</si>
  <si>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</si>
  <si>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</si>
  <si>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</si>
  <si>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</si>
  <si>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</si>
  <si>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</si>
  <si>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</si>
  <si>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</si>
  <si>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</si>
  <si>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</si>
  <si>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</si>
  <si>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</si>
  <si>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</si>
  <si>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</si>
  <si>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</si>
  <si>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</si>
  <si>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</si>
  <si>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</si>
  <si>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</si>
  <si>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</si>
  <si>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</si>
  <si>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</si>
  <si>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</si>
  <si>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</si>
  <si>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</si>
  <si>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</si>
  <si>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</si>
  <si>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</si>
  <si>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</si>
  <si>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</si>
  <si>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</si>
  <si>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</si>
  <si>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</si>
  <si>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</si>
  <si>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</si>
  <si>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</si>
  <si>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</si>
  <si>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</si>
  <si>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</si>
  <si>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</si>
  <si>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</si>
  <si>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</si>
  <si>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</si>
  <si>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</si>
  <si>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</si>
  <si>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</si>
  <si>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</si>
  <si>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</si>
  <si>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</si>
  <si>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</si>
  <si>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</si>
  <si>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</si>
  <si>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</si>
  <si>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</si>
  <si>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</si>
  <si>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</si>
  <si>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</si>
  <si>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</si>
  <si>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</si>
  <si>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</si>
  <si>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</si>
  <si>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</si>
  <si>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</si>
  <si>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</si>
  <si>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</si>
  <si>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</si>
  <si>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</si>
  <si>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</si>
  <si>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</si>
  <si>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</si>
  <si>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</si>
  <si>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</si>
  <si>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</si>
  <si>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</si>
  <si>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</si>
  <si>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</si>
  <si>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</si>
  <si>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</si>
  <si>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</si>
  <si>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</si>
  <si>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</si>
  <si>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</si>
  <si>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</si>
  <si>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</si>
  <si>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</si>
  <si>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</si>
  <si>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</si>
  <si>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</si>
  <si>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</si>
  <si>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</si>
  <si>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</si>
  <si>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</si>
  <si>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</si>
  <si>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</si>
  <si>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</si>
  <si>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</si>
  <si>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</si>
  <si>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</si>
  <si>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</si>
  <si>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</si>
  <si>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</si>
  <si>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</si>
  <si>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</si>
  <si>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</si>
  <si>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</si>
  <si>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</si>
  <si>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</si>
  <si>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</si>
  <si>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</si>
  <si>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</si>
  <si>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</si>
  <si>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</si>
  <si>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</si>
  <si>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</si>
  <si>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</si>
  <si>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</si>
  <si>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</si>
  <si>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</si>
  <si>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</si>
  <si>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</si>
  <si>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</si>
  <si>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</si>
  <si>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</si>
  <si>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</si>
  <si>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</si>
  <si>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</si>
  <si>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</si>
  <si>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</si>
  <si>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</si>
  <si>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</si>
  <si>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55805080     DDHM - inventář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</si>
  <si>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</si>
  <si>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</si>
  <si>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</si>
  <si>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</si>
  <si>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</si>
  <si>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</si>
  <si>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</si>
  <si>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</si>
  <si>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</si>
  <si>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</si>
  <si>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</si>
  <si>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</si>
  <si>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</si>
  <si>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</si>
  <si>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</si>
  <si>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</si>
  <si>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</si>
  <si>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</si>
  <si>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</si>
  <si>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</si>
  <si>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</si>
  <si>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</si>
  <si>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</si>
  <si>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</si>
  <si>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</si>
  <si>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</si>
  <si>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</si>
  <si>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</si>
  <si>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</si>
  <si>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</si>
  <si>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</si>
  <si>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</si>
  <si>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64925     Služby k pronájmu          FAKTURACE</t>
  </si>
  <si>
    <t>64925449     ost. služby k pronájmům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</si>
  <si>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</si>
  <si>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</si>
  <si>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</si>
  <si>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</si>
  <si>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</si>
  <si>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</si>
  <si>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</si>
  <si>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</si>
  <si>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</si>
  <si>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</si>
  <si>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</si>
  <si>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</si>
  <si>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</si>
  <si>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</si>
  <si>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</si>
  <si>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</si>
  <si>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</si>
  <si>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</si>
  <si>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</si>
  <si>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</si>
  <si>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</si>
  <si>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</si>
  <si>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</si>
  <si>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</si>
  <si>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</si>
  <si>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</si>
  <si>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</si>
  <si>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</si>
  <si>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</si>
  <si>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</si>
  <si>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</si>
  <si>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</si>
  <si>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</si>
  <si>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</si>
  <si>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</si>
  <si>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</si>
  <si>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</si>
  <si>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</si>
  <si>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</si>
  <si>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</si>
  <si>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</si>
  <si>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</si>
  <si>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</si>
  <si>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115900</t>
  </si>
  <si>
    <t>15900</t>
  </si>
  <si>
    <t>FORADIL</t>
  </si>
  <si>
    <t>INH PLV CPS 60X12RG</t>
  </si>
  <si>
    <t>132393</t>
  </si>
  <si>
    <t>32393</t>
  </si>
  <si>
    <t>SPIRIVA</t>
  </si>
  <si>
    <t>INH PLV CPS 30X18RG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</si>
  <si>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</si>
  <si>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</si>
  <si>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</si>
  <si>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</si>
  <si>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</si>
  <si>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</si>
  <si>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</si>
  <si>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844148</t>
  </si>
  <si>
    <t>104694</t>
  </si>
  <si>
    <t>MUCOSOLVAN PRO DOSPĚLÉ</t>
  </si>
  <si>
    <t>POR SIR 1X100ML</t>
  </si>
  <si>
    <t>112686</t>
  </si>
  <si>
    <t>12686</t>
  </si>
  <si>
    <t>TRAMAL RETARD 100</t>
  </si>
  <si>
    <t>TBL OBD 10X100MG</t>
  </si>
  <si>
    <t>116469</t>
  </si>
  <si>
    <t>16469</t>
  </si>
  <si>
    <t>FEMARA</t>
  </si>
  <si>
    <t>POR TBL FLM30X2.5MG</t>
  </si>
  <si>
    <t>192605</t>
  </si>
  <si>
    <t>92605</t>
  </si>
  <si>
    <t>HUMULIN M3(30/70)CARTRIDGE</t>
  </si>
  <si>
    <t>132628</t>
  </si>
  <si>
    <t>SINGULAIR 10</t>
  </si>
  <si>
    <t>POR TBL FLM 28X10MG</t>
  </si>
  <si>
    <t>186200</t>
  </si>
  <si>
    <t>ISOPTIN 40 MG</t>
  </si>
  <si>
    <t>POR TBL FLM 50X40MG</t>
  </si>
  <si>
    <t>214433</t>
  </si>
  <si>
    <t>CONTROLOC 20 MG</t>
  </si>
  <si>
    <t>POR TBL ENT 28X20MG I</t>
  </si>
  <si>
    <t>214526</t>
  </si>
  <si>
    <t>CONTROLOC 40 MG</t>
  </si>
  <si>
    <t>POR TBL ENT 100X40MG I</t>
  </si>
  <si>
    <t>132853</t>
  </si>
  <si>
    <t>AULIN</t>
  </si>
  <si>
    <t>POR TBL NOB 30X100MG</t>
  </si>
  <si>
    <t>110654</t>
  </si>
  <si>
    <t>PERINALON 2 MG</t>
  </si>
  <si>
    <t>POR TBL NOB 30X2MG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</si>
  <si>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</si>
  <si>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</si>
  <si>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</si>
  <si>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</si>
  <si>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</si>
  <si>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</si>
  <si>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</si>
  <si>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</si>
  <si>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</si>
  <si>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</si>
  <si>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</si>
  <si>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</si>
  <si>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</si>
  <si>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</si>
  <si>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</si>
  <si>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</si>
  <si>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</si>
  <si>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</si>
  <si>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</si>
  <si>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</si>
  <si>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</si>
  <si>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</si>
  <si>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</si>
  <si>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</si>
  <si>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</si>
  <si>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</si>
  <si>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</si>
  <si>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</si>
  <si>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</si>
  <si>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</si>
  <si>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</si>
  <si>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</si>
  <si>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</si>
  <si>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</si>
  <si>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</si>
  <si>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</si>
  <si>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</si>
  <si>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</si>
  <si>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</si>
  <si>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</si>
  <si>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</si>
  <si>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</si>
  <si>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</si>
  <si>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</si>
  <si>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</si>
  <si>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</si>
  <si>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</si>
  <si>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</si>
  <si>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</si>
  <si>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</si>
  <si>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</si>
  <si>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</si>
  <si>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</si>
  <si>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</si>
  <si>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</si>
  <si>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</si>
  <si>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</si>
  <si>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</si>
  <si>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</si>
  <si>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</si>
  <si>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</si>
  <si>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</si>
  <si>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</si>
  <si>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</si>
  <si>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</si>
  <si>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</si>
  <si>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100889</t>
  </si>
  <si>
    <t>889</t>
  </si>
  <si>
    <t>PITYOL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</si>
  <si>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</si>
  <si>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</si>
  <si>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</si>
  <si>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</si>
  <si>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</si>
  <si>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</si>
  <si>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</si>
  <si>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</si>
  <si>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</si>
  <si>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</si>
  <si>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</si>
  <si>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</si>
  <si>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</si>
  <si>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</si>
  <si>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</si>
  <si>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</si>
  <si>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</si>
  <si>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</si>
  <si>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</si>
  <si>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</si>
  <si>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</si>
  <si>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</si>
  <si>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</si>
  <si>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</si>
  <si>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</si>
  <si>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</si>
  <si>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</si>
  <si>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</si>
  <si>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</si>
  <si>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</si>
  <si>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</si>
  <si>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</si>
  <si>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</si>
  <si>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</si>
  <si>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</si>
  <si>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</si>
  <si>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</si>
  <si>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</si>
  <si>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102871</t>
  </si>
  <si>
    <t>2871</t>
  </si>
  <si>
    <t>VIREGYT-K</t>
  </si>
  <si>
    <t>CPS 50X100MG</t>
  </si>
  <si>
    <t>103550</t>
  </si>
  <si>
    <t>3550</t>
  </si>
  <si>
    <t>VEROSPIRON</t>
  </si>
  <si>
    <t>103575</t>
  </si>
  <si>
    <t>3575</t>
  </si>
  <si>
    <t>HEPAROID LECIVA</t>
  </si>
  <si>
    <t>103591</t>
  </si>
  <si>
    <t>3591</t>
  </si>
  <si>
    <t>NAKOM</t>
  </si>
  <si>
    <t>TBL 100X275MG</t>
  </si>
  <si>
    <t>104063</t>
  </si>
  <si>
    <t>4063</t>
  </si>
  <si>
    <t>CAVINTON</t>
  </si>
  <si>
    <t>TBL 50X5MG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</si>
  <si>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</si>
  <si>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</si>
  <si>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</si>
  <si>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</si>
  <si>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</si>
  <si>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</si>
  <si>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</si>
  <si>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</si>
  <si>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</si>
  <si>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</si>
  <si>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</si>
  <si>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</si>
  <si>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</si>
  <si>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</si>
  <si>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</si>
  <si>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</si>
  <si>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</si>
  <si>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</si>
  <si>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</si>
  <si>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</si>
  <si>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</si>
  <si>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</si>
  <si>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</si>
  <si>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</si>
  <si>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111696</t>
  </si>
  <si>
    <t>11696</t>
  </si>
  <si>
    <t>PLASMALYTE ROZTOK S GLUKOZOU 5%</t>
  </si>
  <si>
    <t>INF SOL 10X1000ML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</si>
  <si>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</si>
  <si>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</si>
  <si>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</si>
  <si>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</si>
  <si>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</si>
  <si>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</si>
  <si>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</si>
  <si>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</si>
  <si>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</si>
  <si>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</si>
  <si>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</si>
  <si>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</si>
  <si>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</si>
  <si>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</si>
  <si>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</si>
  <si>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</si>
  <si>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</si>
  <si>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</si>
  <si>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</si>
  <si>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</si>
  <si>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</si>
  <si>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</si>
  <si>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</si>
  <si>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</si>
  <si>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</si>
  <si>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</si>
  <si>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</si>
  <si>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</si>
  <si>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</si>
  <si>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</si>
  <si>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</si>
  <si>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</si>
  <si>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</si>
  <si>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</si>
  <si>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</si>
  <si>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</si>
  <si>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</si>
  <si>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</si>
  <si>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</si>
  <si>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</si>
  <si>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</si>
  <si>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</si>
  <si>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</si>
  <si>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</si>
  <si>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</si>
  <si>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</si>
  <si>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</si>
  <si>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128222</t>
  </si>
  <si>
    <t>28222</t>
  </si>
  <si>
    <t>LYRICA 150 MG</t>
  </si>
  <si>
    <t>POR CPSDUR14X150MG</t>
  </si>
  <si>
    <t>130434</t>
  </si>
  <si>
    <t>30434</t>
  </si>
  <si>
    <t>TBL 100X25MG</t>
  </si>
  <si>
    <t>131215</t>
  </si>
  <si>
    <t>31215</t>
  </si>
  <si>
    <t>TENSIOMIN</t>
  </si>
  <si>
    <t>TBL 30X25MG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</si>
  <si>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</si>
  <si>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</si>
  <si>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</si>
  <si>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</si>
  <si>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</si>
  <si>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</si>
  <si>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</si>
  <si>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</si>
  <si>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</si>
  <si>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</si>
  <si>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</si>
  <si>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</si>
  <si>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</si>
  <si>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</si>
  <si>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</si>
  <si>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145244</t>
  </si>
  <si>
    <t>45244</t>
  </si>
  <si>
    <t>ISICOM 250MG</t>
  </si>
  <si>
    <t>145499</t>
  </si>
  <si>
    <t>45499</t>
  </si>
  <si>
    <t>TBL RET 30X100MG</t>
  </si>
  <si>
    <t>146964</t>
  </si>
  <si>
    <t>46964</t>
  </si>
  <si>
    <t>RISPERDAL 1MG</t>
  </si>
  <si>
    <t>TBL OBD 20X1MG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</si>
  <si>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</si>
  <si>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</si>
  <si>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</si>
  <si>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</si>
  <si>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</si>
  <si>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</si>
  <si>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</si>
  <si>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</si>
  <si>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</si>
  <si>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</si>
  <si>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</si>
  <si>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</si>
  <si>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149013</t>
  </si>
  <si>
    <t>49013</t>
  </si>
  <si>
    <t>SOTAHEXAL 80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</si>
  <si>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</si>
  <si>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</si>
  <si>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</si>
  <si>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</si>
  <si>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</si>
  <si>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</si>
  <si>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</si>
  <si>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</si>
  <si>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</si>
  <si>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</si>
  <si>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</si>
  <si>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</si>
  <si>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</si>
  <si>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</si>
  <si>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</si>
  <si>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</si>
  <si>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</si>
  <si>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</si>
  <si>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</si>
  <si>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</si>
  <si>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</si>
  <si>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</si>
  <si>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</si>
  <si>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</si>
  <si>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</si>
  <si>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</si>
  <si>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</si>
  <si>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</si>
  <si>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156807</t>
  </si>
  <si>
    <t>56807</t>
  </si>
  <si>
    <t>FURORESE 125</t>
  </si>
  <si>
    <t>TBL 30X125MG</t>
  </si>
  <si>
    <t>156808</t>
  </si>
  <si>
    <t>56808</t>
  </si>
  <si>
    <t>TBL 50X125MG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</si>
  <si>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</si>
  <si>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</si>
  <si>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</si>
  <si>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</si>
  <si>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</si>
  <si>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</si>
  <si>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</si>
  <si>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</si>
  <si>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</si>
  <si>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</si>
  <si>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</si>
  <si>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</si>
  <si>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</si>
  <si>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</si>
  <si>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</si>
  <si>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</si>
  <si>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</si>
  <si>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</si>
  <si>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</si>
  <si>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</si>
  <si>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</si>
  <si>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</si>
  <si>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</si>
  <si>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</si>
  <si>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</si>
  <si>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</si>
  <si>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</si>
  <si>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</si>
  <si>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</si>
  <si>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</si>
  <si>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</si>
  <si>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</si>
  <si>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</si>
  <si>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159941</t>
  </si>
  <si>
    <t>59941</t>
  </si>
  <si>
    <t>SMECTA</t>
  </si>
  <si>
    <t>PLV POR 1X30SACKU</t>
  </si>
  <si>
    <t>162316</t>
  </si>
  <si>
    <t>62316</t>
  </si>
  <si>
    <t>BETADINE - zelená</t>
  </si>
  <si>
    <t>LIQ 1X120ML</t>
  </si>
  <si>
    <t>162318</t>
  </si>
  <si>
    <t>62318</t>
  </si>
  <si>
    <t>BETADINE (CHIRURG.) - hnědá</t>
  </si>
  <si>
    <t>162859</t>
  </si>
  <si>
    <t>ASPIRIN PROTECT 100</t>
  </si>
  <si>
    <t>POR TBL ENT 98X100MG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</si>
  <si>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</si>
  <si>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</si>
  <si>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</si>
  <si>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</si>
  <si>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</si>
  <si>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</si>
  <si>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</si>
  <si>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</si>
  <si>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</si>
  <si>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</si>
  <si>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</si>
  <si>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</si>
  <si>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</si>
  <si>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</si>
  <si>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</si>
  <si>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</si>
  <si>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</si>
  <si>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</si>
  <si>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</si>
  <si>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</si>
  <si>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</si>
  <si>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</si>
  <si>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</si>
  <si>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</si>
  <si>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</si>
  <si>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</si>
  <si>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</si>
  <si>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182952</t>
  </si>
  <si>
    <t>82952</t>
  </si>
  <si>
    <t>QUAMATEL</t>
  </si>
  <si>
    <t>INJ SIC 5X20MG+SOLV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</si>
  <si>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</si>
  <si>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</si>
  <si>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</si>
  <si>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</si>
  <si>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</si>
  <si>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</si>
  <si>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</si>
  <si>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</si>
  <si>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</si>
  <si>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</si>
  <si>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</si>
  <si>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</si>
  <si>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</si>
  <si>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</si>
  <si>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</si>
  <si>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</si>
  <si>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</si>
  <si>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</si>
  <si>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</si>
  <si>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</si>
  <si>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</si>
  <si>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</si>
  <si>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</si>
  <si>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</si>
  <si>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</si>
  <si>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</si>
  <si>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</si>
  <si>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</si>
  <si>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</si>
  <si>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</si>
  <si>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</si>
  <si>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</si>
  <si>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</si>
  <si>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</si>
  <si>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</si>
  <si>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</si>
  <si>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</si>
  <si>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</si>
  <si>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</si>
  <si>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</si>
  <si>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</si>
  <si>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</si>
  <si>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</si>
  <si>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189079</t>
  </si>
  <si>
    <t>CALCICHEW D3 LEMON 400 IU</t>
  </si>
  <si>
    <t>POR TBL MND 60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</si>
  <si>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</si>
  <si>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</si>
  <si>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</si>
  <si>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</si>
  <si>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</si>
  <si>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</si>
  <si>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</si>
  <si>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</si>
  <si>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</si>
  <si>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</si>
  <si>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</si>
  <si>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</si>
  <si>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</si>
  <si>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</si>
  <si>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</si>
  <si>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</si>
  <si>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</si>
  <si>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</si>
  <si>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</si>
  <si>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</si>
  <si>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</si>
  <si>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</si>
  <si>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</si>
  <si>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</si>
  <si>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</si>
  <si>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194804</t>
  </si>
  <si>
    <t>94804</t>
  </si>
  <si>
    <t>MODURETIC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</si>
  <si>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</si>
  <si>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</si>
  <si>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</si>
  <si>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</si>
  <si>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</si>
  <si>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</si>
  <si>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</si>
  <si>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</si>
  <si>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</si>
  <si>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</si>
  <si>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</si>
  <si>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</si>
  <si>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</si>
  <si>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</si>
  <si>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</si>
  <si>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</si>
  <si>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</si>
  <si>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</si>
  <si>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</si>
  <si>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</si>
  <si>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</si>
  <si>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</si>
  <si>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</si>
  <si>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</si>
  <si>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</si>
  <si>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</si>
  <si>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</si>
  <si>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</si>
  <si>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</si>
  <si>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</si>
  <si>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</si>
  <si>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</si>
  <si>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</si>
  <si>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</si>
  <si>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</si>
  <si>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</si>
  <si>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</si>
  <si>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</si>
  <si>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</si>
  <si>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</si>
  <si>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</si>
  <si>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</si>
  <si>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</si>
  <si>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</si>
  <si>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</si>
  <si>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</si>
  <si>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</si>
  <si>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</si>
  <si>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</si>
  <si>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500798</t>
  </si>
  <si>
    <t>0</t>
  </si>
  <si>
    <t>DZ DEBRIEKASAN roztok s rozpraš. 500 ml</t>
  </si>
  <si>
    <t>roztok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</si>
  <si>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</si>
  <si>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</si>
  <si>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</si>
  <si>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</si>
  <si>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</si>
  <si>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</si>
  <si>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</si>
  <si>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</si>
  <si>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</si>
  <si>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</si>
  <si>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</si>
  <si>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</si>
  <si>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</si>
  <si>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</si>
  <si>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</si>
  <si>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</si>
  <si>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</si>
  <si>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</si>
  <si>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845075</t>
  </si>
  <si>
    <t>125641</t>
  </si>
  <si>
    <t>POR TBL NOB 90X1MG</t>
  </si>
  <si>
    <t>845108</t>
  </si>
  <si>
    <t>125595</t>
  </si>
  <si>
    <t>VALSACOR 160 MG</t>
  </si>
  <si>
    <t>POR TBL FLM 28X160MG</t>
  </si>
  <si>
    <t>845237</t>
  </si>
  <si>
    <t>125589</t>
  </si>
  <si>
    <t>VALSACOR 80 MG</t>
  </si>
  <si>
    <t>POR TBL FLM 28X80MG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</si>
  <si>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</si>
  <si>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</si>
  <si>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</si>
  <si>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</si>
  <si>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</si>
  <si>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</si>
  <si>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</si>
  <si>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</si>
  <si>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</si>
  <si>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</si>
  <si>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</si>
  <si>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</si>
  <si>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</si>
  <si>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</si>
  <si>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</si>
  <si>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</si>
  <si>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</si>
  <si>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</si>
  <si>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</si>
  <si>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</si>
  <si>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</si>
  <si>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</si>
  <si>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</si>
  <si>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</si>
  <si>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</si>
  <si>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</si>
  <si>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</si>
  <si>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</si>
  <si>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</si>
  <si>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</si>
  <si>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</si>
  <si>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</si>
  <si>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</si>
  <si>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</si>
  <si>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</si>
  <si>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</si>
  <si>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</si>
  <si>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POR TBL NOB 50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</si>
  <si>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</si>
  <si>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</si>
  <si>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</si>
  <si>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</si>
  <si>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</si>
  <si>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</si>
  <si>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</si>
  <si>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849941</t>
  </si>
  <si>
    <t>162142</t>
  </si>
  <si>
    <t>PARALEN 500</t>
  </si>
  <si>
    <t>POR TBL NOB 24X500MG</t>
  </si>
  <si>
    <t>850461</t>
  </si>
  <si>
    <t>122197</t>
  </si>
  <si>
    <t>PROTHAZIN</t>
  </si>
  <si>
    <t>POR TBL FLM 20X25MG</t>
  </si>
  <si>
    <t>850551</t>
  </si>
  <si>
    <t>167859</t>
  </si>
  <si>
    <t>TWYNSTA 80 MG/10 MG</t>
  </si>
  <si>
    <t>850552</t>
  </si>
  <si>
    <t>167852</t>
  </si>
  <si>
    <t>TWYNSTA 80 MG/5 MG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</si>
  <si>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</si>
  <si>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</si>
  <si>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</si>
  <si>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</si>
  <si>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</si>
  <si>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</si>
  <si>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</si>
  <si>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921064</t>
  </si>
  <si>
    <t>KL UNG.LENIENS, 100G</t>
  </si>
  <si>
    <t>930065</t>
  </si>
  <si>
    <t>DZ PRONTOSAN ROZTOK 350ml</t>
  </si>
  <si>
    <t>29328</t>
  </si>
  <si>
    <t>PRADAXA 110 MG</t>
  </si>
  <si>
    <t>POR CPS DUR 60X1X110MG</t>
  </si>
  <si>
    <t>51384</t>
  </si>
  <si>
    <t>INF SOL 10X1000MLPLAH</t>
  </si>
  <si>
    <t>100536</t>
  </si>
  <si>
    <t>536</t>
  </si>
  <si>
    <t>NORADRENALIN LECIVA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</si>
  <si>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</si>
  <si>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</si>
  <si>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</si>
  <si>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</si>
  <si>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</si>
  <si>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</si>
  <si>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</si>
  <si>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</si>
  <si>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</si>
  <si>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</si>
  <si>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</si>
  <si>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</si>
  <si>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</si>
  <si>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</si>
  <si>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</si>
  <si>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</si>
  <si>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</si>
  <si>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</si>
  <si>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</si>
  <si>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</si>
  <si>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</si>
  <si>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</si>
  <si>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</si>
  <si>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</si>
  <si>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</si>
  <si>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</si>
  <si>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</si>
  <si>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</si>
  <si>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</si>
  <si>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</si>
  <si>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</si>
  <si>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</si>
  <si>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</si>
  <si>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</si>
  <si>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</si>
  <si>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116468</t>
  </si>
  <si>
    <t>16468</t>
  </si>
  <si>
    <t>KERASAL</t>
  </si>
  <si>
    <t>DRM UNG 1X50GM</t>
  </si>
  <si>
    <t>116594</t>
  </si>
  <si>
    <t>16594</t>
  </si>
  <si>
    <t>MALTOFER TABLETY</t>
  </si>
  <si>
    <t>POR TBL MND30X100MG</t>
  </si>
  <si>
    <t>117162</t>
  </si>
  <si>
    <t>17162</t>
  </si>
  <si>
    <t>SPASMED 15</t>
  </si>
  <si>
    <t>POR TBL FLM 30X15MG</t>
  </si>
  <si>
    <t>118305</t>
  </si>
  <si>
    <t>18305</t>
  </si>
  <si>
    <t>INF SOL10X1000ML PE</t>
  </si>
  <si>
    <t>118390</t>
  </si>
  <si>
    <t>18390</t>
  </si>
  <si>
    <t>DIAPREL MR</t>
  </si>
  <si>
    <t>POR TBL RET 120X30MG</t>
  </si>
  <si>
    <t>121794</t>
  </si>
  <si>
    <t>21794</t>
  </si>
  <si>
    <t>MONOTAB SR</t>
  </si>
  <si>
    <t>POR TBL PRO50X100MG</t>
  </si>
  <si>
    <t>121887</t>
  </si>
  <si>
    <t>21887</t>
  </si>
  <si>
    <t>AKINETON</t>
  </si>
  <si>
    <t>POR TBL NOB 50X2MG</t>
  </si>
  <si>
    <t>125925</t>
  </si>
  <si>
    <t>25925</t>
  </si>
  <si>
    <t>ZYPREXA 5 MG</t>
  </si>
  <si>
    <t>POR TBL FLM 28X5MG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</si>
  <si>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</si>
  <si>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</si>
  <si>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</si>
  <si>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</si>
  <si>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</si>
  <si>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</si>
  <si>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</si>
  <si>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</si>
  <si>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</si>
  <si>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</si>
  <si>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</si>
  <si>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</si>
  <si>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</si>
  <si>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</si>
  <si>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</si>
  <si>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</si>
  <si>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</si>
  <si>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</si>
  <si>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</si>
  <si>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</si>
  <si>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</si>
  <si>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</si>
  <si>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</si>
  <si>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</si>
  <si>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</si>
  <si>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</si>
  <si>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</si>
  <si>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</si>
  <si>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</si>
  <si>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</si>
  <si>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</si>
  <si>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162315</t>
  </si>
  <si>
    <t>62315</t>
  </si>
  <si>
    <t>LIQ 1X30ML</t>
  </si>
  <si>
    <t>162858</t>
  </si>
  <si>
    <t>POR TBL ENT 28X100MG</t>
  </si>
  <si>
    <t>163425</t>
  </si>
  <si>
    <t>POR TBL ENT 50X100MG</t>
  </si>
  <si>
    <t>164888</t>
  </si>
  <si>
    <t>CALTRATE 600 MG/400 IU D3 POTAHOVANÁ TABLETA</t>
  </si>
  <si>
    <t>POR TBL FLM 90</t>
  </si>
  <si>
    <t>175567</t>
  </si>
  <si>
    <t>75567</t>
  </si>
  <si>
    <t>SALOFALK 500</t>
  </si>
  <si>
    <t>TBLOBD ENT100X500MG</t>
  </si>
  <si>
    <t>184319</t>
  </si>
  <si>
    <t>ATIMOS 12 MCG</t>
  </si>
  <si>
    <t>INH SOL PSS 100X12RG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</si>
  <si>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</si>
  <si>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</si>
  <si>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</si>
  <si>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</si>
  <si>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</si>
  <si>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</si>
  <si>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</si>
  <si>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</si>
  <si>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192757</t>
  </si>
  <si>
    <t>92757</t>
  </si>
  <si>
    <t>CPS 10X300MG</t>
  </si>
  <si>
    <t>199336</t>
  </si>
  <si>
    <t>99336</t>
  </si>
  <si>
    <t>GLURENORM</t>
  </si>
  <si>
    <t>TBL 30X30MG</t>
  </si>
  <si>
    <t>199339</t>
  </si>
  <si>
    <t>99339</t>
  </si>
  <si>
    <t>PINOSOL</t>
  </si>
  <si>
    <t>GTT NAS 1X10ML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</si>
  <si>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</si>
  <si>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</si>
  <si>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</si>
  <si>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</si>
  <si>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</si>
  <si>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</si>
  <si>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</si>
  <si>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</si>
  <si>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</si>
  <si>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</si>
  <si>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</si>
  <si>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</si>
  <si>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</si>
  <si>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</si>
  <si>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</si>
  <si>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</si>
  <si>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</si>
  <si>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</si>
  <si>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</si>
  <si>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</si>
  <si>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</si>
  <si>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</si>
  <si>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</si>
  <si>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</si>
  <si>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</si>
  <si>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</si>
  <si>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</si>
  <si>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</si>
  <si>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900875</t>
  </si>
  <si>
    <t>KL POLYSAN, OL.HELIANTHI AA AD 500G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</si>
  <si>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</si>
  <si>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</si>
  <si>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</si>
  <si>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</si>
  <si>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</si>
  <si>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</si>
  <si>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</si>
  <si>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</si>
  <si>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</si>
  <si>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</si>
  <si>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185071</t>
  </si>
  <si>
    <t>85071</t>
  </si>
  <si>
    <t>NITROMINT</t>
  </si>
  <si>
    <t>ORM SPR SLG 1X10GM</t>
  </si>
  <si>
    <t>47247</t>
  </si>
  <si>
    <t>INF SOL 10X1000ML-PE</t>
  </si>
  <si>
    <t>58038</t>
  </si>
  <si>
    <t>BETALOC ZOK 50 MG</t>
  </si>
  <si>
    <t>POR TBL PRO 100X50MG</t>
  </si>
  <si>
    <t>100874</t>
  </si>
  <si>
    <t>874</t>
  </si>
  <si>
    <t>OPHTHALMO-AZULEN</t>
  </si>
  <si>
    <t>UNG OPH 1X5GM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</si>
  <si>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</si>
  <si>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</si>
  <si>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</si>
  <si>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</si>
  <si>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</si>
  <si>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</si>
  <si>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</si>
  <si>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</si>
  <si>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</si>
  <si>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</si>
  <si>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BETALOC SR 200MG</t>
  </si>
  <si>
    <t>TBL RET 100X200MG</t>
  </si>
  <si>
    <t>184288</t>
  </si>
  <si>
    <t>CONCOR COMBI 5 MG/10 MG</t>
  </si>
  <si>
    <t>194916</t>
  </si>
  <si>
    <t>94916</t>
  </si>
  <si>
    <t>AMBROBENE</t>
  </si>
  <si>
    <t>INJ 5X2ML/15MG</t>
  </si>
  <si>
    <t>113373</t>
  </si>
  <si>
    <t>154858</t>
  </si>
  <si>
    <t xml:space="preserve">PROTAMIN MEDA AMPULLEN </t>
  </si>
  <si>
    <t>INJ 5X5ML/5KU</t>
  </si>
  <si>
    <t>162317</t>
  </si>
  <si>
    <t>62317</t>
  </si>
  <si>
    <t>LIQ 1X1000ML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</si>
  <si>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</si>
  <si>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</si>
  <si>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</si>
  <si>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</si>
  <si>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</si>
  <si>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</si>
  <si>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</si>
  <si>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</si>
  <si>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</si>
  <si>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</si>
  <si>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147033</t>
  </si>
  <si>
    <t>47033</t>
  </si>
  <si>
    <t>POR GRA SUS 1X100ML</t>
  </si>
  <si>
    <t>148673</t>
  </si>
  <si>
    <t>XADOS 20 MG TABLETY</t>
  </si>
  <si>
    <t>POR TBL NOB 30X20MG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</si>
  <si>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</si>
  <si>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</si>
  <si>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</si>
  <si>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</si>
  <si>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</si>
  <si>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</si>
  <si>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</si>
  <si>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</si>
  <si>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</si>
  <si>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</si>
  <si>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</si>
  <si>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</si>
  <si>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</si>
  <si>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</si>
  <si>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</si>
  <si>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</si>
  <si>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</si>
  <si>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</si>
  <si>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</si>
  <si>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</si>
  <si>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</si>
  <si>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</si>
  <si>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</si>
  <si>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</si>
  <si>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</si>
  <si>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</si>
  <si>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</si>
  <si>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</si>
  <si>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</si>
  <si>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</si>
  <si>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</si>
  <si>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</si>
  <si>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</si>
  <si>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</si>
  <si>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</si>
  <si>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</si>
  <si>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</si>
  <si>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128217</t>
  </si>
  <si>
    <t>28217</t>
  </si>
  <si>
    <t>LYRICA 75 MG</t>
  </si>
  <si>
    <t>POR CPSDUR56X75MG</t>
  </si>
  <si>
    <t>144357</t>
  </si>
  <si>
    <t>44357</t>
  </si>
  <si>
    <t>REMESTYP 1.0</t>
  </si>
  <si>
    <t>INJ 5X10ML/1MG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</si>
  <si>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</si>
  <si>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</si>
  <si>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</si>
  <si>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</si>
  <si>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</si>
  <si>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</si>
  <si>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</si>
  <si>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152334</t>
  </si>
  <si>
    <t>52334</t>
  </si>
  <si>
    <t>FORTECORTIN 4</t>
  </si>
  <si>
    <t>POR TBL NOB 20X4MG</t>
  </si>
  <si>
    <t>155936</t>
  </si>
  <si>
    <t>HERPESIN 400</t>
  </si>
  <si>
    <t>POR TBL NOB 25X400MG</t>
  </si>
  <si>
    <t>157351</t>
  </si>
  <si>
    <t>57351</t>
  </si>
  <si>
    <t>OXANTIL</t>
  </si>
  <si>
    <t>INJ 5X2ML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</si>
  <si>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</si>
  <si>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</si>
  <si>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</si>
  <si>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</si>
  <si>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</si>
  <si>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</si>
  <si>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</si>
  <si>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</si>
  <si>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</si>
  <si>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</si>
  <si>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</si>
  <si>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</si>
  <si>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</si>
  <si>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</si>
  <si>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841543</t>
  </si>
  <si>
    <t>MENALIND Krém na ruce 200ml</t>
  </si>
  <si>
    <t>846873</t>
  </si>
  <si>
    <t>82012</t>
  </si>
  <si>
    <t>DZ PRONTODERM ROZTOK 500 ml</t>
  </si>
  <si>
    <t>849596</t>
  </si>
  <si>
    <t>163877</t>
  </si>
  <si>
    <t>NEUROTOP 200 MG</t>
  </si>
  <si>
    <t>POR TBL NOB 50X200MG</t>
  </si>
  <si>
    <t>850445</t>
  </si>
  <si>
    <t>109810</t>
  </si>
  <si>
    <t>SPIRIVA RESPIMAT 2,5 MIKROGRAMU</t>
  </si>
  <si>
    <t>INH SOL 1X60DÁV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</si>
  <si>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</si>
  <si>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</si>
  <si>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</si>
  <si>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</si>
  <si>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</si>
  <si>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</si>
  <si>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</si>
  <si>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UNG 1X20GM</t>
  </si>
  <si>
    <t>119372</t>
  </si>
  <si>
    <t>19372</t>
  </si>
  <si>
    <t>OFTAQUIX 5MG/ML OČNÍ KAPKY</t>
  </si>
  <si>
    <t>OPH GTT SOL 5X5MG</t>
  </si>
  <si>
    <t>129188</t>
  </si>
  <si>
    <t>29188</t>
  </si>
  <si>
    <t>EXELON 9,5 MG/24H</t>
  </si>
  <si>
    <t>DRM EMP TDR 30X18MG</t>
  </si>
  <si>
    <t>145241</t>
  </si>
  <si>
    <t>45241</t>
  </si>
  <si>
    <t>ISICOM 100 MG</t>
  </si>
  <si>
    <t>POR TBL NOB 100X125MG</t>
  </si>
  <si>
    <t>146444</t>
  </si>
  <si>
    <t>46444</t>
  </si>
  <si>
    <t>TRITTICO AC 150</t>
  </si>
  <si>
    <t>TBL RET 60X150MG</t>
  </si>
  <si>
    <t>146754</t>
  </si>
  <si>
    <t>46754</t>
  </si>
  <si>
    <t>VEROSPIRON 100MG</t>
  </si>
  <si>
    <t>CPS 30X100MG</t>
  </si>
  <si>
    <t>147271</t>
  </si>
  <si>
    <t>47271</t>
  </si>
  <si>
    <t>MOTILIUM</t>
  </si>
  <si>
    <t>159714</t>
  </si>
  <si>
    <t>59714</t>
  </si>
  <si>
    <t>BEPANTHEN PLUS</t>
  </si>
  <si>
    <t>CRM 1X30GM</t>
  </si>
  <si>
    <t>169755</t>
  </si>
  <si>
    <t>69755</t>
  </si>
  <si>
    <t>ARDEANUTRISOL G 40</t>
  </si>
  <si>
    <t>INF 1X80ML</t>
  </si>
  <si>
    <t>180988</t>
  </si>
  <si>
    <t>GENTADEX 5 MG/ML + 1 MG/ML</t>
  </si>
  <si>
    <t>OPH GTT SOL 1X5ML</t>
  </si>
  <si>
    <t>185350</t>
  </si>
  <si>
    <t>85350</t>
  </si>
  <si>
    <t>ADVANTAN KRÉM</t>
  </si>
  <si>
    <t>DRM CRM 1X15GM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</si>
  <si>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</si>
  <si>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</si>
  <si>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</si>
  <si>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</si>
  <si>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</si>
  <si>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</si>
  <si>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</si>
  <si>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394217</t>
  </si>
  <si>
    <t>KL POLYSAN, OL.HELIANTHI AA AD 300G</t>
  </si>
  <si>
    <t>850308</t>
  </si>
  <si>
    <t>130719</t>
  </si>
  <si>
    <t>Espumisan kapky 100mg/ml por. gtt.30ml</t>
  </si>
  <si>
    <t>900518</t>
  </si>
  <si>
    <t>KL UNG.LENIENS, 500G</t>
  </si>
  <si>
    <t>920356</t>
  </si>
  <si>
    <t>KL SOL.BORGLYCEROLI  3% 100 G</t>
  </si>
  <si>
    <t>131385</t>
  </si>
  <si>
    <t>31385</t>
  </si>
  <si>
    <t>TBL 30X12.5MG</t>
  </si>
  <si>
    <t>900496</t>
  </si>
  <si>
    <t>KL OLIVAE OLEUM 20G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</si>
  <si>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</si>
  <si>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</si>
  <si>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</si>
  <si>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</si>
  <si>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</si>
  <si>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</si>
  <si>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</si>
  <si>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</si>
  <si>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116444</t>
  </si>
  <si>
    <t>16444</t>
  </si>
  <si>
    <t>TEGRETOL CR 200</t>
  </si>
  <si>
    <t>TBL RET 50X200MG</t>
  </si>
  <si>
    <t>117168</t>
  </si>
  <si>
    <t>17168</t>
  </si>
  <si>
    <t>BELOSALIC</t>
  </si>
  <si>
    <t>DRM SOL 1X50ML</t>
  </si>
  <si>
    <t>117996</t>
  </si>
  <si>
    <t>17996</t>
  </si>
  <si>
    <t>KINEDRYL</t>
  </si>
  <si>
    <t>TBL 10</t>
  </si>
  <si>
    <t>128786</t>
  </si>
  <si>
    <t>28786</t>
  </si>
  <si>
    <t>TOVIAZ 4 MG</t>
  </si>
  <si>
    <t>POR TBL PRO 28X4MG</t>
  </si>
  <si>
    <t>140275</t>
  </si>
  <si>
    <t>40275</t>
  </si>
  <si>
    <t>BACLOFEN</t>
  </si>
  <si>
    <t>TBL 50X25MG</t>
  </si>
  <si>
    <t>147515</t>
  </si>
  <si>
    <t>47515</t>
  </si>
  <si>
    <t>CTB 60</t>
  </si>
  <si>
    <t>156814</t>
  </si>
  <si>
    <t>56814</t>
  </si>
  <si>
    <t>FURORESE 500</t>
  </si>
  <si>
    <t>TBL 50X500MG</t>
  </si>
  <si>
    <t>162322</t>
  </si>
  <si>
    <t>62322</t>
  </si>
  <si>
    <t>MAXI-KALZ 500</t>
  </si>
  <si>
    <t>TBL EFF 20X500MG</t>
  </si>
  <si>
    <t>188900</t>
  </si>
  <si>
    <t>88900</t>
  </si>
  <si>
    <t>POR GTT SOL 1X25ML</t>
  </si>
  <si>
    <t>189997</t>
  </si>
  <si>
    <t>89997</t>
  </si>
  <si>
    <t>LINOLA-FETT OLBAD</t>
  </si>
  <si>
    <t>OLE 1X400ML</t>
  </si>
  <si>
    <t>191032</t>
  </si>
  <si>
    <t>91032</t>
  </si>
  <si>
    <t>SECATOXIN /R/ FORTE</t>
  </si>
  <si>
    <t>GTT 25ML 25MG/10ML</t>
  </si>
  <si>
    <t>196175</t>
  </si>
  <si>
    <t>96175</t>
  </si>
  <si>
    <t>ANSILAN</t>
  </si>
  <si>
    <t>CPS 25X10MG</t>
  </si>
  <si>
    <t>394072</t>
  </si>
  <si>
    <t>KL KAPSLE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</si>
  <si>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</si>
  <si>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</si>
  <si>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</si>
  <si>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</si>
  <si>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</si>
  <si>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</si>
  <si>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900881</t>
  </si>
  <si>
    <t>KL BALS.VISNEVSKI 100G</t>
  </si>
  <si>
    <t>921184</t>
  </si>
  <si>
    <t>KL UNGUENTUM</t>
  </si>
  <si>
    <t>921533</t>
  </si>
  <si>
    <t>KL UNG.ELOCOM 15G,LENIENS AD 100G</t>
  </si>
  <si>
    <t>98901</t>
  </si>
  <si>
    <t>GLUKÓZA 5% VIAFLO</t>
  </si>
  <si>
    <t>INF SOL 20X500ML</t>
  </si>
  <si>
    <t>101807</t>
  </si>
  <si>
    <t>40538</t>
  </si>
  <si>
    <t>DICYNONE</t>
  </si>
  <si>
    <t>TBL 30x 500 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</si>
  <si>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</si>
  <si>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</si>
  <si>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</si>
  <si>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</si>
  <si>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</si>
  <si>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</si>
  <si>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</si>
  <si>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128223</t>
  </si>
  <si>
    <t>28223</t>
  </si>
  <si>
    <t>POR CPSDUR 56X150MG</t>
  </si>
  <si>
    <t>141669</t>
  </si>
  <si>
    <t>41669</t>
  </si>
  <si>
    <t>ALENDRONATE-TEVA 70 MG</t>
  </si>
  <si>
    <t>POR TBL NOB 4X70MG</t>
  </si>
  <si>
    <t>175025</t>
  </si>
  <si>
    <t>75025</t>
  </si>
  <si>
    <t>THIAMIN LECIVA</t>
  </si>
  <si>
    <t>TBL 20X50MG(BLISTR)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</si>
  <si>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</si>
  <si>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</si>
  <si>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</si>
  <si>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</si>
  <si>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</si>
  <si>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</si>
  <si>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</si>
  <si>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</si>
  <si>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395019</t>
  </si>
  <si>
    <t>KL CHLADIVE MAZANI 450 g FAGRON</t>
  </si>
  <si>
    <t>DPH 15%</t>
  </si>
  <si>
    <t>847727</t>
  </si>
  <si>
    <t>500717</t>
  </si>
  <si>
    <t>XARELTO 10 MG</t>
  </si>
  <si>
    <t>POR TBL FLM 10X10MG</t>
  </si>
  <si>
    <t>848455</t>
  </si>
  <si>
    <t>199997</t>
  </si>
  <si>
    <t>ZEMPLAR 1 MCG TOBOLKY</t>
  </si>
  <si>
    <t>POR CPS MOL 4X7X1RG</t>
  </si>
  <si>
    <t>128831</t>
  </si>
  <si>
    <t>28831</t>
  </si>
  <si>
    <t>AERIUS 2,5 MG</t>
  </si>
  <si>
    <t>POR TBL DIS 30X2.5MG</t>
  </si>
  <si>
    <t>500686</t>
  </si>
  <si>
    <t xml:space="preserve">DZ PRONTODERM SHOWER GEL  100ML </t>
  </si>
  <si>
    <t>strong</t>
  </si>
  <si>
    <t>921547</t>
  </si>
  <si>
    <t>KL UNG.ELOCOM 45G,LENIENS AD 300G</t>
  </si>
  <si>
    <t>930127</t>
  </si>
  <si>
    <t>KL CHLADIVE MAZANI 800 g FAGRON</t>
  </si>
  <si>
    <t>140274</t>
  </si>
  <si>
    <t>40274</t>
  </si>
  <si>
    <t>TBL 50X10MG</t>
  </si>
  <si>
    <t>181425</t>
  </si>
  <si>
    <t>81425</t>
  </si>
  <si>
    <t>XALACOM</t>
  </si>
  <si>
    <t>OPH GTT SOL 1X2.5ML</t>
  </si>
  <si>
    <t>921394</t>
  </si>
  <si>
    <t>KL SUPP.BISACODYLI 0,01G  50KS</t>
  </si>
  <si>
    <t>921417</t>
  </si>
  <si>
    <t>KL SUPP.BISACODYLI 0,01G 100KS</t>
  </si>
  <si>
    <t>930115</t>
  </si>
  <si>
    <t>KL SUPP.BISACODYLI 0,01G  20KS</t>
  </si>
  <si>
    <t>141824</t>
  </si>
  <si>
    <t>41824</t>
  </si>
  <si>
    <t>DHC CONTINUS 60 MG</t>
  </si>
  <si>
    <t>PORTBLRET60X60MG B</t>
  </si>
  <si>
    <t>158659</t>
  </si>
  <si>
    <t>58659</t>
  </si>
  <si>
    <t>ATENOLOL AL 25</t>
  </si>
  <si>
    <t>POR TBL NOB 30X25MG</t>
  </si>
  <si>
    <t>920154</t>
  </si>
  <si>
    <t>DZ PRONTODERM PENA 200ml</t>
  </si>
  <si>
    <t>920358</t>
  </si>
  <si>
    <t>KL SOL.BORGLYCEROLI 3% 200 G</t>
  </si>
  <si>
    <t>116306</t>
  </si>
  <si>
    <t>16306</t>
  </si>
  <si>
    <t>MIFLONID 400</t>
  </si>
  <si>
    <t>INH PLV CPS60X400RG</t>
  </si>
  <si>
    <t>900497</t>
  </si>
  <si>
    <t>KL CPS KOLITICKA  SMES, 50 CPS</t>
  </si>
  <si>
    <t>900506</t>
  </si>
  <si>
    <t>KL CPS KOLITICKA SMES, 100CPS</t>
  </si>
  <si>
    <t>100584</t>
  </si>
  <si>
    <t>584</t>
  </si>
  <si>
    <t>PYRIDOXIN LECIVA</t>
  </si>
  <si>
    <t>INJ 5X1ML 50MG</t>
  </si>
  <si>
    <t>121698</t>
  </si>
  <si>
    <t>21698</t>
  </si>
  <si>
    <t>DEXAMETHASONE WZF POLFA</t>
  </si>
  <si>
    <t>OPHGTTSUS1X5ML0.1%</t>
  </si>
  <si>
    <t>920270</t>
  </si>
  <si>
    <t>KL PERSTERIL 10% 100 G</t>
  </si>
  <si>
    <t>187906</t>
  </si>
  <si>
    <t>87906</t>
  </si>
  <si>
    <t>KORYLAN</t>
  </si>
  <si>
    <t>843067</t>
  </si>
  <si>
    <t>KL SUPP.BISACODYLI 0,01G  40KS</t>
  </si>
  <si>
    <t>840239</t>
  </si>
  <si>
    <t>59490</t>
  </si>
  <si>
    <t>SENNA LIST LEROS</t>
  </si>
  <si>
    <t>SPC 1X40GM</t>
  </si>
  <si>
    <t>130508</t>
  </si>
  <si>
    <t>30508</t>
  </si>
  <si>
    <t>ARGOFAN 75 SR</t>
  </si>
  <si>
    <t>POR TBL PRO 30X75MG</t>
  </si>
  <si>
    <t>131345</t>
  </si>
  <si>
    <t>31345</t>
  </si>
  <si>
    <t>PK-MERZ INFUSION</t>
  </si>
  <si>
    <t>INF 10X500ML</t>
  </si>
  <si>
    <t>196484</t>
  </si>
  <si>
    <t>96484</t>
  </si>
  <si>
    <t>SURGAM</t>
  </si>
  <si>
    <t>TBL 20X300MG</t>
  </si>
  <si>
    <t>846745</t>
  </si>
  <si>
    <t>Hyal- Drop multi oční kapky</t>
  </si>
  <si>
    <t>850305</t>
  </si>
  <si>
    <t>Biopron9 tob.120</t>
  </si>
  <si>
    <t>162321</t>
  </si>
  <si>
    <t>62321</t>
  </si>
  <si>
    <t>BETADINE</t>
  </si>
  <si>
    <t>SUP VAG 14</t>
  </si>
  <si>
    <t>921441</t>
  </si>
  <si>
    <t>KL SOL.BORGLYCEROLI 3% 100G v sroubovacim kelimku</t>
  </si>
  <si>
    <t>169417</t>
  </si>
  <si>
    <t>69417</t>
  </si>
  <si>
    <t>DIAZEPAM DESITIN RECTAL TUBE</t>
  </si>
  <si>
    <t>ENM 5X2.5ML/5MG</t>
  </si>
  <si>
    <t>395164</t>
  </si>
  <si>
    <t>Hylo-Comod gtt. 2 x10 ml</t>
  </si>
  <si>
    <t>921135</t>
  </si>
  <si>
    <t>KL UNG.ICHT.2G,CaCO3 10G,ZnO 6G,VAS.LEN. AA AD</t>
  </si>
  <si>
    <t>100G, 2% ichtamolu</t>
  </si>
  <si>
    <t>845827</t>
  </si>
  <si>
    <t>Recugel oční gel 10g</t>
  </si>
  <si>
    <t>921117</t>
  </si>
  <si>
    <t>KL ONDREJOVA MAST, 50G</t>
  </si>
  <si>
    <t>183741</t>
  </si>
  <si>
    <t>83741</t>
  </si>
  <si>
    <t>GLUCAGEN 1MG HYPOKIT</t>
  </si>
  <si>
    <t>INJ SIC 1MG+STRIK.</t>
  </si>
  <si>
    <t>119570</t>
  </si>
  <si>
    <t>19570</t>
  </si>
  <si>
    <t>DRG 50X150MG</t>
  </si>
  <si>
    <t>114938</t>
  </si>
  <si>
    <t>14938</t>
  </si>
  <si>
    <t>ROCALTROL 0.50 MCG</t>
  </si>
  <si>
    <t>POR CPSMOL30X0.50RG</t>
  </si>
  <si>
    <t>153536</t>
  </si>
  <si>
    <t>MAALOX CITRON SUSPENZE</t>
  </si>
  <si>
    <t>POR SUS 20</t>
  </si>
  <si>
    <t>112895</t>
  </si>
  <si>
    <t>12895</t>
  </si>
  <si>
    <t>POR GRA SOL30SÁČKŮ</t>
  </si>
  <si>
    <t>849009</t>
  </si>
  <si>
    <t>162304</t>
  </si>
  <si>
    <t>TIMO-COMOD 0,5%</t>
  </si>
  <si>
    <t>OPH GTT SOL 1X10ML</t>
  </si>
  <si>
    <t>99884</t>
  </si>
  <si>
    <t>CINARIZIN LEK 75 MG</t>
  </si>
  <si>
    <t>POR TBL NOB 50X75MG</t>
  </si>
  <si>
    <t>19117</t>
  </si>
  <si>
    <t>FOSINOPRIL-TEVA 20 MG</t>
  </si>
  <si>
    <t>138541</t>
  </si>
  <si>
    <t>TARGIN 20/10 MG TABLETY S PRODLOUŽENÝM UVOLŇOVÁNÍM</t>
  </si>
  <si>
    <t>POR TBL PRO 60X20/10MG</t>
  </si>
  <si>
    <t>145961</t>
  </si>
  <si>
    <t>45961</t>
  </si>
  <si>
    <t>SERETIDE DISKUS 50/100</t>
  </si>
  <si>
    <t>INH PLV 60X50/100RG</t>
  </si>
  <si>
    <t>171539</t>
  </si>
  <si>
    <t>CARZAP 8 MG</t>
  </si>
  <si>
    <t>POR TBL NOB 28X8MG</t>
  </si>
  <si>
    <t>168903</t>
  </si>
  <si>
    <t>XARELTO 20 MG</t>
  </si>
  <si>
    <t>POR TBL FLM 28X20MG</t>
  </si>
  <si>
    <t>849055</t>
  </si>
  <si>
    <t>125314</t>
  </si>
  <si>
    <t>136089</t>
  </si>
  <si>
    <t>QUETIAPIN TEVA 25 MG POTAHOVANÉ TABLETY</t>
  </si>
  <si>
    <t>POR TBL FLM 30X25MG</t>
  </si>
  <si>
    <t>194169</t>
  </si>
  <si>
    <t>94169</t>
  </si>
  <si>
    <t>PLENDIL</t>
  </si>
  <si>
    <t>TBL FC 30X5MG</t>
  </si>
  <si>
    <t>500530</t>
  </si>
  <si>
    <t>KL UNG.ELOCOM 45G,LENIENS AD 500G</t>
  </si>
  <si>
    <t>131036</t>
  </si>
  <si>
    <t>31036</t>
  </si>
  <si>
    <t>JUMEX</t>
  </si>
  <si>
    <t>930256</t>
  </si>
  <si>
    <t>KL UNG.LENIENS FAGRON 500g</t>
  </si>
  <si>
    <t>116033</t>
  </si>
  <si>
    <t>16033</t>
  </si>
  <si>
    <t>LEPONEX 25 MG</t>
  </si>
  <si>
    <t>132738</t>
  </si>
  <si>
    <t>32738</t>
  </si>
  <si>
    <t>FLUZAK</t>
  </si>
  <si>
    <t>POR CPS DUR 30X20MG</t>
  </si>
  <si>
    <t>136107</t>
  </si>
  <si>
    <t>QUETIAPIN TEVA 200 MG POTAHOVANÉ TABLETY</t>
  </si>
  <si>
    <t>POR TBL FLM 60X200MG</t>
  </si>
  <si>
    <t>192216</t>
  </si>
  <si>
    <t>DIPROSONE</t>
  </si>
  <si>
    <t>197776</t>
  </si>
  <si>
    <t>97776</t>
  </si>
  <si>
    <t>ZOFRAN ZYDIS 4 MG</t>
  </si>
  <si>
    <t>TBL SOL 10X4MG</t>
  </si>
  <si>
    <t>114955</t>
  </si>
  <si>
    <t>14955</t>
  </si>
  <si>
    <t>MADOPAR HBS</t>
  </si>
  <si>
    <t>POR CPS DUR30X125MG</t>
  </si>
  <si>
    <t>126533</t>
  </si>
  <si>
    <t>26533</t>
  </si>
  <si>
    <t>EXELON 3 MG</t>
  </si>
  <si>
    <t>POR CPS DUR 56X3MG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</si>
  <si>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</si>
  <si>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</si>
  <si>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</si>
  <si>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</si>
  <si>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</si>
  <si>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</si>
  <si>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988011</t>
  </si>
  <si>
    <t>HemaGel PROCTO čípky 5ks</t>
  </si>
  <si>
    <t>126782</t>
  </si>
  <si>
    <t>26782</t>
  </si>
  <si>
    <t>NOVONORM 2 MG</t>
  </si>
  <si>
    <t>PORTBLNOB 90X2MG</t>
  </si>
  <si>
    <t>107812</t>
  </si>
  <si>
    <t>BRUFEN 400</t>
  </si>
  <si>
    <t>282667</t>
  </si>
  <si>
    <t>82667</t>
  </si>
  <si>
    <t>DEBRIECASAN ROZTOK 500 ML</t>
  </si>
  <si>
    <t>ROZPRAŠOVAČ  KAT.ČÍSLO  0210</t>
  </si>
  <si>
    <t>196187</t>
  </si>
  <si>
    <t>96187</t>
  </si>
  <si>
    <t>TBL 50X20MG</t>
  </si>
  <si>
    <t>199011</t>
  </si>
  <si>
    <t>POR SPC 20X1GM(SÁČKY)</t>
  </si>
  <si>
    <t>157871</t>
  </si>
  <si>
    <t>PARACETAMOL KABI 10 MG/ML</t>
  </si>
  <si>
    <t>INF SOL 10X50ML/500MG</t>
  </si>
  <si>
    <t>117008</t>
  </si>
  <si>
    <t>17008</t>
  </si>
  <si>
    <t>DOXIUM 500</t>
  </si>
  <si>
    <t>POR CPS DUR 30X500MG</t>
  </si>
  <si>
    <t>198190</t>
  </si>
  <si>
    <t>98190</t>
  </si>
  <si>
    <t>CYTEAL</t>
  </si>
  <si>
    <t>LIQ 1X250ML</t>
  </si>
  <si>
    <t>158892</t>
  </si>
  <si>
    <t>58892</t>
  </si>
  <si>
    <t>XALATAN</t>
  </si>
  <si>
    <t>GTT OPH 3X2.5ML</t>
  </si>
  <si>
    <t>158893</t>
  </si>
  <si>
    <t>58893</t>
  </si>
  <si>
    <t>GTT OPH 1X2.5ML</t>
  </si>
  <si>
    <t>842703</t>
  </si>
  <si>
    <t>Hypromeloza -P 10ml</t>
  </si>
  <si>
    <t>176954</t>
  </si>
  <si>
    <t>ALGIFEN NEO</t>
  </si>
  <si>
    <t>161158</t>
  </si>
  <si>
    <t>61158</t>
  </si>
  <si>
    <t>JODID 100</t>
  </si>
  <si>
    <t>TBL 100</t>
  </si>
  <si>
    <t>843709</t>
  </si>
  <si>
    <t>103386</t>
  </si>
  <si>
    <t>OPH GTT SOL 3X2.5ML</t>
  </si>
  <si>
    <t>394153</t>
  </si>
  <si>
    <t>Calcium pantotenicum mast 30g Generica</t>
  </si>
  <si>
    <t>201992</t>
  </si>
  <si>
    <t>POR TBL FLM 120X500MG</t>
  </si>
  <si>
    <t>171555</t>
  </si>
  <si>
    <t>CARZAP 32 MG</t>
  </si>
  <si>
    <t>POR TBL NOB 28X32MG</t>
  </si>
  <si>
    <t>115562</t>
  </si>
  <si>
    <t>VENLAFAXIN MYLAN 150 MG</t>
  </si>
  <si>
    <t>POR CPS PRO 30X150MG</t>
  </si>
  <si>
    <t>202701</t>
  </si>
  <si>
    <t>POR TBL ENT 90X20MG</t>
  </si>
  <si>
    <t>200305</t>
  </si>
  <si>
    <t>KREON 10 000</t>
  </si>
  <si>
    <t>POR CPS ETD 50</t>
  </si>
  <si>
    <t>198054</t>
  </si>
  <si>
    <t>SANVAL 10 MG</t>
  </si>
  <si>
    <t>POR TBL FLM 20X10MG</t>
  </si>
  <si>
    <t>202789</t>
  </si>
  <si>
    <t>VERAL 1% GEL</t>
  </si>
  <si>
    <t>DRM GEL 1X50GM II</t>
  </si>
  <si>
    <t>198058</t>
  </si>
  <si>
    <t>POR TBL FLM 100X10MG</t>
  </si>
  <si>
    <t>202924</t>
  </si>
  <si>
    <t>POR TBL FLM 10X250MG</t>
  </si>
  <si>
    <t>125251</t>
  </si>
  <si>
    <t>25251</t>
  </si>
  <si>
    <t>POR TBL NOB 20X5MG</t>
  </si>
  <si>
    <t>500829</t>
  </si>
  <si>
    <t>KL UNG.SEPT0,2gDEX 0,025gPROPYLENGL2,5gAMB.AD 100G</t>
  </si>
  <si>
    <t>100G</t>
  </si>
  <si>
    <t>197782</t>
  </si>
  <si>
    <t>URIZIA 6 MG/0,4 MG TABLETY S ŘÍZENÝM UVOLŇOVÁNÍM</t>
  </si>
  <si>
    <t>POR TBL FRT 30X6MG/0.4MG</t>
  </si>
  <si>
    <t>203055</t>
  </si>
  <si>
    <t>EPLERENON SANDOZ 50 MG</t>
  </si>
  <si>
    <t>POR TBL FLM 30X50MG</t>
  </si>
  <si>
    <t>202790</t>
  </si>
  <si>
    <t>DRM GEL 1X100GM II</t>
  </si>
  <si>
    <t>179333</t>
  </si>
  <si>
    <t>DORETA 75 MG/650 MG</t>
  </si>
  <si>
    <t>190958</t>
  </si>
  <si>
    <t>TRIPLIXAM 5 MG/1,25 MG/5 MG</t>
  </si>
  <si>
    <t>202821</t>
  </si>
  <si>
    <t>STOPTUSSIN SIRUP</t>
  </si>
  <si>
    <t>POR SIR 1X100ML + PIP</t>
  </si>
  <si>
    <t>191877</t>
  </si>
  <si>
    <t>INDAPAMID PMCS 2,5 MG</t>
  </si>
  <si>
    <t>POR TBL NOB 30X2.5MG</t>
  </si>
  <si>
    <t>179326</t>
  </si>
  <si>
    <t>988837</t>
  </si>
  <si>
    <t>Calcium pantothenicum krém Generica  30g</t>
  </si>
  <si>
    <t>100283</t>
  </si>
  <si>
    <t>MUCOSOLVAN JUNIOR</t>
  </si>
  <si>
    <t>989633</t>
  </si>
  <si>
    <t>Herbacos Octanový krém 100g</t>
  </si>
  <si>
    <t>846104</t>
  </si>
  <si>
    <t>122191</t>
  </si>
  <si>
    <t>GINGIO TABLETY</t>
  </si>
  <si>
    <t>POR TBL FLM 90X40MG</t>
  </si>
  <si>
    <t>500458</t>
  </si>
  <si>
    <t>B-komplex forte 100tbl. Zentiva</t>
  </si>
  <si>
    <t>202998</t>
  </si>
  <si>
    <t>ADVANTAN MLÉKO</t>
  </si>
  <si>
    <t>DRM EML 20GM</t>
  </si>
  <si>
    <t>124903</t>
  </si>
  <si>
    <t>SPASMED 30 MG</t>
  </si>
  <si>
    <t>POR TBL FLM 50X30MG</t>
  </si>
  <si>
    <t>990410</t>
  </si>
  <si>
    <t>196974</t>
  </si>
  <si>
    <t>CILOSTAZOL STADA 100 MG TABLETY</t>
  </si>
  <si>
    <t>POR TBL NOB 28X100MG</t>
  </si>
  <si>
    <t>203170</t>
  </si>
  <si>
    <t>GOPTEN 0,5 MG</t>
  </si>
  <si>
    <t>POR CPS DUR 28X0.5MG</t>
  </si>
  <si>
    <t>116032</t>
  </si>
  <si>
    <t>16032</t>
  </si>
  <si>
    <t>VOLTAREN RAPID 50 MG</t>
  </si>
  <si>
    <t>DRG 10X50MG</t>
  </si>
  <si>
    <t>188848</t>
  </si>
  <si>
    <t>STACYL 100 MG ENTEROSOLVENTNÍ TABLETY</t>
  </si>
  <si>
    <t>POR TBL ENT 60X100MG I</t>
  </si>
  <si>
    <t>192202</t>
  </si>
  <si>
    <t>ELOCOM</t>
  </si>
  <si>
    <t>DRM CRM 1X30GM 0.1%</t>
  </si>
  <si>
    <t>214902</t>
  </si>
  <si>
    <t>EUPHYLLIN CR N 100</t>
  </si>
  <si>
    <t>POR CPS PRO 50X100MG</t>
  </si>
  <si>
    <t>215172</t>
  </si>
  <si>
    <t>KREON 25 000</t>
  </si>
  <si>
    <t>988158</t>
  </si>
  <si>
    <t>500933</t>
  </si>
  <si>
    <t>AZARGA 10 MG/ML + 5 MG/ML</t>
  </si>
  <si>
    <t>OPH GTT SUS 1X5ML</t>
  </si>
  <si>
    <t>214421</t>
  </si>
  <si>
    <t>ALVESCO 160 INHALER</t>
  </si>
  <si>
    <t>INH SOL PSS 60X160RG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</si>
  <si>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</si>
  <si>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</si>
  <si>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</si>
  <si>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</si>
  <si>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</si>
  <si>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</si>
  <si>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</si>
  <si>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214904</t>
  </si>
  <si>
    <t>EUPHYLLIN CR N 200</t>
  </si>
  <si>
    <t>POR CPS PRO 50X200MG</t>
  </si>
  <si>
    <t>990723</t>
  </si>
  <si>
    <t>Indulona Original 85ml</t>
  </si>
  <si>
    <t>203954</t>
  </si>
  <si>
    <t>BISEPTOL 480</t>
  </si>
  <si>
    <t>POR TBL NOB 28X480MG</t>
  </si>
  <si>
    <t>214745</t>
  </si>
  <si>
    <t>THIOGAMMA TURBO SET 600 MG</t>
  </si>
  <si>
    <t>INJ SOL 10X50ML</t>
  </si>
  <si>
    <t>214615</t>
  </si>
  <si>
    <t>TENOLOC 200</t>
  </si>
  <si>
    <t>POR TBL FLM 30X200MG</t>
  </si>
  <si>
    <t>987491</t>
  </si>
  <si>
    <t>169660</t>
  </si>
  <si>
    <t>KAPIDIN 20 MG</t>
  </si>
  <si>
    <t>POR TBL FLM 100X20MG</t>
  </si>
  <si>
    <t>210402</t>
  </si>
  <si>
    <t>TOUJEO 300 JEDNOTEK/ML</t>
  </si>
  <si>
    <t>SDR INJ SOL 3X1.5ML</t>
  </si>
  <si>
    <t>189677</t>
  </si>
  <si>
    <t>TEZEO HCT 40 MG/12,5 MG</t>
  </si>
  <si>
    <t>202873</t>
  </si>
  <si>
    <t>HELICID 40 MG</t>
  </si>
  <si>
    <t>POR CPS ETD 7X4X40MG</t>
  </si>
  <si>
    <t>162083</t>
  </si>
  <si>
    <t>ENTEROL</t>
  </si>
  <si>
    <t>POR CPS DUR 50X250MG</t>
  </si>
  <si>
    <t>501542</t>
  </si>
  <si>
    <t>KL CPS NITROFURANTOIN 100MG</t>
  </si>
  <si>
    <t>50 CPS</t>
  </si>
  <si>
    <t>115318</t>
  </si>
  <si>
    <t>POR CPS ETD 90X20MG</t>
  </si>
  <si>
    <t>138847</t>
  </si>
  <si>
    <t>POR TBL FLM 9X10</t>
  </si>
  <si>
    <t>990947</t>
  </si>
  <si>
    <t>Klysma salinické 10x135ml</t>
  </si>
  <si>
    <t>197864</t>
  </si>
  <si>
    <t>97864</t>
  </si>
  <si>
    <t>CPS 50X250MG</t>
  </si>
  <si>
    <t>214598</t>
  </si>
  <si>
    <t>990977</t>
  </si>
  <si>
    <t>VitA-POS oční mast 5g</t>
  </si>
  <si>
    <t>185625</t>
  </si>
  <si>
    <t>POR TBL FLM 30X400MG</t>
  </si>
  <si>
    <t>215168</t>
  </si>
  <si>
    <t>127243</t>
  </si>
  <si>
    <t>27243</t>
  </si>
  <si>
    <t>RAPAMUNE 2 MG</t>
  </si>
  <si>
    <t>POR TBL OBD 30X2MG</t>
  </si>
  <si>
    <t>132577</t>
  </si>
  <si>
    <t>216199</t>
  </si>
  <si>
    <t>KLACID 500</t>
  </si>
  <si>
    <t>POR TBL FLM 14X500MG</t>
  </si>
  <si>
    <t>930586</t>
  </si>
  <si>
    <t>23988</t>
  </si>
  <si>
    <t>DZ OCTENISEPT 500 ml</t>
  </si>
  <si>
    <t>848281</t>
  </si>
  <si>
    <t>129437</t>
  </si>
  <si>
    <t>DERIN 25 MG POTAHOVANÉ TABLETY</t>
  </si>
  <si>
    <t>132799</t>
  </si>
  <si>
    <t>POR TBL NOB 90X10MG</t>
  </si>
  <si>
    <t>132638</t>
  </si>
  <si>
    <t>VASOCARDIN 50</t>
  </si>
  <si>
    <t>POR TBL NOB 50X50MG</t>
  </si>
  <si>
    <t>111110</t>
  </si>
  <si>
    <t>11110</t>
  </si>
  <si>
    <t>OXYCONTIN 40 MG</t>
  </si>
  <si>
    <t>POR TBL PRO 60X40MG</t>
  </si>
  <si>
    <t>215606</t>
  </si>
  <si>
    <t>156805</t>
  </si>
  <si>
    <t>56805</t>
  </si>
  <si>
    <t>TBL 100X40MG</t>
  </si>
  <si>
    <t>185724</t>
  </si>
  <si>
    <t>AFONILUM SR 125 MG</t>
  </si>
  <si>
    <t>POR CPS PRO 50X125MG</t>
  </si>
  <si>
    <t>111094</t>
  </si>
  <si>
    <t>11094</t>
  </si>
  <si>
    <t>OXYCONTIN 10 MG</t>
  </si>
  <si>
    <t>POR TBL PRO 60X10MG</t>
  </si>
  <si>
    <t>123815</t>
  </si>
  <si>
    <t>23815</t>
  </si>
  <si>
    <t>VELAXIN 50 MG</t>
  </si>
  <si>
    <t>POR TBLNOB60X50MG</t>
  </si>
  <si>
    <t>132670</t>
  </si>
  <si>
    <t>MILURIT 100</t>
  </si>
  <si>
    <t>POR TBL NOB 50X100MG</t>
  </si>
  <si>
    <t>194653</t>
  </si>
  <si>
    <t>94653</t>
  </si>
  <si>
    <t>HYTRIN 5 MG</t>
  </si>
  <si>
    <t>POR TBL NOB 84X5MG</t>
  </si>
  <si>
    <t>930500</t>
  </si>
  <si>
    <t>KL ALUMIN.ACETOTART.SOL. 250g</t>
  </si>
  <si>
    <t>215605</t>
  </si>
  <si>
    <t>991662</t>
  </si>
  <si>
    <t>216232</t>
  </si>
  <si>
    <t>GLYVENOL 400</t>
  </si>
  <si>
    <t>POR CPS MOL 60X400MG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</si>
  <si>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</si>
  <si>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</si>
  <si>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</si>
  <si>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</si>
  <si>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</si>
  <si>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</si>
  <si>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</si>
  <si>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</si>
  <si>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</si>
  <si>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</si>
  <si>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</si>
  <si>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112892</t>
  </si>
  <si>
    <t>12892</t>
  </si>
  <si>
    <t>113603</t>
  </si>
  <si>
    <t>13603</t>
  </si>
  <si>
    <t>LODOZ 5 MG</t>
  </si>
  <si>
    <t>113768</t>
  </si>
  <si>
    <t>13768</t>
  </si>
  <si>
    <t>CORDARONE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</si>
  <si>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</si>
  <si>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</si>
  <si>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</si>
  <si>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</si>
  <si>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</si>
  <si>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</si>
  <si>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</si>
  <si>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</si>
  <si>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</si>
  <si>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</si>
  <si>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</si>
  <si>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</si>
  <si>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</si>
  <si>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</si>
  <si>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</si>
  <si>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</si>
  <si>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</si>
  <si>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</si>
  <si>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</si>
  <si>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</si>
  <si>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</si>
  <si>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</si>
  <si>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</si>
  <si>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</si>
  <si>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</si>
  <si>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</si>
  <si>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</si>
  <si>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</si>
  <si>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</si>
  <si>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</si>
  <si>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</si>
  <si>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</si>
  <si>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</si>
  <si>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</si>
  <si>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</si>
  <si>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</si>
  <si>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</si>
  <si>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</si>
  <si>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</si>
  <si>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</si>
  <si>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</si>
  <si>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</si>
  <si>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</si>
  <si>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</si>
  <si>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</si>
  <si>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</si>
  <si>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</si>
  <si>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</si>
  <si>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</si>
  <si>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</si>
  <si>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147741</t>
  </si>
  <si>
    <t>47741</t>
  </si>
  <si>
    <t>RIVOCOR 10</t>
  </si>
  <si>
    <t>149123</t>
  </si>
  <si>
    <t>49123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</si>
  <si>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</si>
  <si>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</si>
  <si>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</si>
  <si>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</si>
  <si>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</si>
  <si>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</si>
  <si>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</si>
  <si>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</si>
  <si>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</si>
  <si>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</si>
  <si>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</si>
  <si>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</si>
  <si>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</si>
  <si>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</si>
  <si>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</si>
  <si>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</si>
  <si>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</si>
  <si>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</si>
  <si>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</si>
  <si>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157396</t>
  </si>
  <si>
    <t>57396</t>
  </si>
  <si>
    <t>ACC LONG</t>
  </si>
  <si>
    <t>TBL EFF 20X600MG</t>
  </si>
  <si>
    <t>158271</t>
  </si>
  <si>
    <t>58271</t>
  </si>
  <si>
    <t>LIPANTHYL 267 M</t>
  </si>
  <si>
    <t>POR CPS DUR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</si>
  <si>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</si>
  <si>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</si>
  <si>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</si>
  <si>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</si>
  <si>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</si>
  <si>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</si>
  <si>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</si>
  <si>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</si>
  <si>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</si>
  <si>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</si>
  <si>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</si>
  <si>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</si>
  <si>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</si>
  <si>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</si>
  <si>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164788</t>
  </si>
  <si>
    <t>64788</t>
  </si>
  <si>
    <t>ACCUZIDE 20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</si>
  <si>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</si>
  <si>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</si>
  <si>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</si>
  <si>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</si>
  <si>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</si>
  <si>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</si>
  <si>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</si>
  <si>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</si>
  <si>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176708</t>
  </si>
  <si>
    <t>76708</t>
  </si>
  <si>
    <t>ACCUZIDE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</si>
  <si>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</si>
  <si>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</si>
  <si>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</si>
  <si>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</si>
  <si>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</si>
  <si>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</si>
  <si>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</si>
  <si>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</si>
  <si>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</si>
  <si>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</si>
  <si>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</si>
  <si>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</si>
  <si>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</si>
  <si>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</si>
  <si>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</si>
  <si>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</si>
  <si>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</si>
  <si>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</si>
  <si>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</si>
  <si>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</si>
  <si>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</si>
  <si>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</si>
  <si>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</si>
  <si>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</si>
  <si>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</si>
  <si>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</si>
  <si>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</si>
  <si>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</si>
  <si>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</si>
  <si>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</si>
  <si>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</si>
  <si>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</si>
  <si>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</si>
  <si>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</si>
  <si>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</si>
  <si>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</si>
  <si>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</si>
  <si>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</si>
  <si>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</si>
  <si>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</si>
  <si>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</si>
  <si>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</si>
  <si>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</si>
  <si>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</si>
  <si>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</si>
  <si>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</si>
  <si>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</si>
  <si>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</si>
  <si>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</si>
  <si>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</si>
  <si>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</si>
  <si>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</si>
  <si>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</si>
  <si>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</si>
  <si>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</si>
  <si>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</si>
  <si>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</si>
  <si>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</si>
  <si>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</si>
  <si>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</si>
  <si>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</si>
  <si>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848905</t>
  </si>
  <si>
    <t>148074</t>
  </si>
  <si>
    <t>ROSUCARD 20 MG POTAHOVANÉ TABLETY</t>
  </si>
  <si>
    <t>POR TBL FLM 90X20MG</t>
  </si>
  <si>
    <t>848907</t>
  </si>
  <si>
    <t>148072</t>
  </si>
  <si>
    <t>849453</t>
  </si>
  <si>
    <t>163077</t>
  </si>
  <si>
    <t>AMARYL 2 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</si>
  <si>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</si>
  <si>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</si>
  <si>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</si>
  <si>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</si>
  <si>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</si>
  <si>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</si>
  <si>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</si>
  <si>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</si>
  <si>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</si>
  <si>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</si>
  <si>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850124</t>
  </si>
  <si>
    <t>125082</t>
  </si>
  <si>
    <t>APO-SIMVA 20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</si>
  <si>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</si>
  <si>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</si>
  <si>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</si>
  <si>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</si>
  <si>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</si>
  <si>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</si>
  <si>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</si>
  <si>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</si>
  <si>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</si>
  <si>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</si>
  <si>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</si>
  <si>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</si>
  <si>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</si>
  <si>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</si>
  <si>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</si>
  <si>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</si>
  <si>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</si>
  <si>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</si>
  <si>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</si>
  <si>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</si>
  <si>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</si>
  <si>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</si>
  <si>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</si>
  <si>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</si>
  <si>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</si>
  <si>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</si>
  <si>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</si>
  <si>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</si>
  <si>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</si>
  <si>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180050</t>
  </si>
  <si>
    <t>HELIDES 20 MG ENTEROSOLVENTNÍ TVRDÉ TOBOLKY</t>
  </si>
  <si>
    <t>183099</t>
  </si>
  <si>
    <t>83099</t>
  </si>
  <si>
    <t>XANAX SR</t>
  </si>
  <si>
    <t>TBL RET 30X0.5MG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</si>
  <si>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</si>
  <si>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</si>
  <si>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</si>
  <si>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</si>
  <si>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</si>
  <si>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</si>
  <si>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</si>
  <si>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</si>
  <si>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</si>
  <si>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</si>
  <si>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</si>
  <si>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</si>
  <si>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</si>
  <si>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</si>
  <si>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</si>
  <si>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</si>
  <si>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</si>
  <si>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</si>
  <si>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</si>
  <si>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</si>
  <si>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</si>
  <si>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</si>
  <si>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846340</t>
  </si>
  <si>
    <t>122690</t>
  </si>
  <si>
    <t>846824</t>
  </si>
  <si>
    <t>124087</t>
  </si>
  <si>
    <t>PRESTANCE 5 MG/5 MG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</si>
  <si>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</si>
  <si>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</si>
  <si>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</si>
  <si>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</si>
  <si>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</si>
  <si>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</si>
  <si>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</si>
  <si>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</si>
  <si>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</si>
  <si>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</si>
  <si>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</si>
  <si>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</si>
  <si>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849500</t>
  </si>
  <si>
    <t>120805</t>
  </si>
  <si>
    <t>APO-PERINDO 8 MG</t>
  </si>
  <si>
    <t>POR TBL NOB 30X8MG</t>
  </si>
  <si>
    <t>850365</t>
  </si>
  <si>
    <t>167258</t>
  </si>
  <si>
    <t>ONBREZ BREEZHALER 150 MCG</t>
  </si>
  <si>
    <t>INH PLV CPS DUR 30X150RG+INH</t>
  </si>
  <si>
    <t>199600</t>
  </si>
  <si>
    <t>99600</t>
  </si>
  <si>
    <t>POR TBL FLM 90X10MG</t>
  </si>
  <si>
    <t>125677</t>
  </si>
  <si>
    <t>25677</t>
  </si>
  <si>
    <t>INSULATARD PENFILL 100 IU/ML</t>
  </si>
  <si>
    <t>INJ SUS 5X3ML/300UT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</si>
  <si>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</si>
  <si>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</si>
  <si>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</si>
  <si>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</si>
  <si>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</si>
  <si>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</si>
  <si>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</si>
  <si>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153951</t>
  </si>
  <si>
    <t>53951</t>
  </si>
  <si>
    <t>ZOLOFT 100MG</t>
  </si>
  <si>
    <t>TBL OBD 28X100MG</t>
  </si>
  <si>
    <t>184262</t>
  </si>
  <si>
    <t>84262</t>
  </si>
  <si>
    <t>TRALGIT GTT.</t>
  </si>
  <si>
    <t>POR GTT SOL 1X96ML</t>
  </si>
  <si>
    <t>844306</t>
  </si>
  <si>
    <t>102674</t>
  </si>
  <si>
    <t>BETAHISTIN ACTAVIS 8 MG</t>
  </si>
  <si>
    <t>POR TBL NOB100X8MG</t>
  </si>
  <si>
    <t>850214</t>
  </si>
  <si>
    <t>126013</t>
  </si>
  <si>
    <t>PRENEWEL 2 MG/0,625 MG</t>
  </si>
  <si>
    <t>112354</t>
  </si>
  <si>
    <t>12354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</si>
  <si>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</si>
  <si>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</si>
  <si>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</si>
  <si>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</si>
  <si>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</si>
  <si>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</si>
  <si>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</si>
  <si>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190959</t>
  </si>
  <si>
    <t>90959</t>
  </si>
  <si>
    <t>TBL 30X0.5MG</t>
  </si>
  <si>
    <t>845219</t>
  </si>
  <si>
    <t>101233</t>
  </si>
  <si>
    <t>848895</t>
  </si>
  <si>
    <t>151056</t>
  </si>
  <si>
    <t>LAMICTAL 100 MG</t>
  </si>
  <si>
    <t>POR TBL NOB 42X100MG</t>
  </si>
  <si>
    <t>849767</t>
  </si>
  <si>
    <t>162012</t>
  </si>
  <si>
    <t>84401</t>
  </si>
  <si>
    <t>NEURONTIN 400MG</t>
  </si>
  <si>
    <t>POR CPS DUR 50X400MG</t>
  </si>
  <si>
    <t>109712</t>
  </si>
  <si>
    <t>9712</t>
  </si>
  <si>
    <t>SOLU-MEDROL</t>
  </si>
  <si>
    <t>INJ SIC 1X1GM+16ML</t>
  </si>
  <si>
    <t>117431</t>
  </si>
  <si>
    <t>17431</t>
  </si>
  <si>
    <t>CITALEC 20 ZENTIVA</t>
  </si>
  <si>
    <t>POR TBL FLM30X20MG</t>
  </si>
  <si>
    <t>132083</t>
  </si>
  <si>
    <t>32083</t>
  </si>
  <si>
    <t>153950</t>
  </si>
  <si>
    <t>53950</t>
  </si>
  <si>
    <t>ZOLOFT 50MG</t>
  </si>
  <si>
    <t>TBL OBD 28X50MG</t>
  </si>
  <si>
    <t>845493</t>
  </si>
  <si>
    <t>105844</t>
  </si>
  <si>
    <t>MIRTAZAPIN ORION 15 MG</t>
  </si>
  <si>
    <t>POR TBL DIS 30X15MG</t>
  </si>
  <si>
    <t>144997</t>
  </si>
  <si>
    <t>44997</t>
  </si>
  <si>
    <t>DEPAKINE CHRONO 500MG SECABLE</t>
  </si>
  <si>
    <t>TBL RET 100X500MG</t>
  </si>
  <si>
    <t>147458</t>
  </si>
  <si>
    <t>EUTHYROX 112 MIKROGRAMŮ</t>
  </si>
  <si>
    <t>POR TBL NOB 100X112RG II</t>
  </si>
  <si>
    <t>166760</t>
  </si>
  <si>
    <t>POR TBL FLM 100X50MG</t>
  </si>
  <si>
    <t>847766</t>
  </si>
  <si>
    <t>125520</t>
  </si>
  <si>
    <t>APO-TIC</t>
  </si>
  <si>
    <t>POR TBL FLM 30X250MG</t>
  </si>
  <si>
    <t>133152</t>
  </si>
  <si>
    <t>33152</t>
  </si>
  <si>
    <t>FANTOMALT</t>
  </si>
  <si>
    <t>POR PLV SOL 1X400GMenterar.</t>
  </si>
  <si>
    <t>849054</t>
  </si>
  <si>
    <t>107847</t>
  </si>
  <si>
    <t>APO-PAROX</t>
  </si>
  <si>
    <t>850106</t>
  </si>
  <si>
    <t>111898</t>
  </si>
  <si>
    <t>NITRESAN 10 MG</t>
  </si>
  <si>
    <t>117685</t>
  </si>
  <si>
    <t>17685</t>
  </si>
  <si>
    <t>MIRZATEN 30</t>
  </si>
  <si>
    <t>POR TBL FLM 30X30MG</t>
  </si>
  <si>
    <t>849151</t>
  </si>
  <si>
    <t>122210</t>
  </si>
  <si>
    <t>APO-FENO</t>
  </si>
  <si>
    <t>POR CPS DUR 30X200MG</t>
  </si>
  <si>
    <t>846979</t>
  </si>
  <si>
    <t>124133</t>
  </si>
  <si>
    <t>POR TBL NOB 90</t>
  </si>
  <si>
    <t>15317</t>
  </si>
  <si>
    <t>LOZAP H</t>
  </si>
  <si>
    <t>169191</t>
  </si>
  <si>
    <t>69191</t>
  </si>
  <si>
    <t>EUTHYROX 150</t>
  </si>
  <si>
    <t>TBL 100X150RG</t>
  </si>
  <si>
    <t>117135</t>
  </si>
  <si>
    <t>17135</t>
  </si>
  <si>
    <t>LAMICTAL 25 MG</t>
  </si>
  <si>
    <t>POR TBL NOB 42X25MG</t>
  </si>
  <si>
    <t>175080</t>
  </si>
  <si>
    <t>DRETACEN 250 MG</t>
  </si>
  <si>
    <t>POR TBL FLM 50X250MG</t>
  </si>
  <si>
    <t>850148</t>
  </si>
  <si>
    <t>115590</t>
  </si>
  <si>
    <t>MEDORAM PLUS H 5/25 MG</t>
  </si>
  <si>
    <t>113601</t>
  </si>
  <si>
    <t>13601</t>
  </si>
  <si>
    <t>LODOZ 2,5 MG</t>
  </si>
  <si>
    <t>142758</t>
  </si>
  <si>
    <t>42758</t>
  </si>
  <si>
    <t>TRANSTEC 52.5 MCG/H</t>
  </si>
  <si>
    <t>DRM EMP TDR 5X30MG</t>
  </si>
  <si>
    <t>16913</t>
  </si>
  <si>
    <t>MOXOSTAD 0,2 MG</t>
  </si>
  <si>
    <t>POR TBL FLM 30X0.2MG</t>
  </si>
  <si>
    <t>184401</t>
  </si>
  <si>
    <t>500566</t>
  </si>
  <si>
    <t>ZARZIO 30 MU/0,5 ML</t>
  </si>
  <si>
    <t>INJ+INF SOL 5X0.5ML</t>
  </si>
  <si>
    <t>850606</t>
  </si>
  <si>
    <t>500268</t>
  </si>
  <si>
    <t>OPRYMEA 0,18 MG</t>
  </si>
  <si>
    <t>POR TBL NOB 30X0.18MG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</si>
  <si>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</si>
  <si>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</si>
  <si>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</si>
  <si>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</si>
  <si>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</si>
  <si>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</si>
  <si>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</si>
  <si>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26794</t>
  </si>
  <si>
    <t>NOVORAPID FLEXPEN 100 U/ML</t>
  </si>
  <si>
    <t>187425</t>
  </si>
  <si>
    <t>LETROX 50</t>
  </si>
  <si>
    <t>POR TBL NOB 100X50RG II</t>
  </si>
  <si>
    <t>184245</t>
  </si>
  <si>
    <t>LETROX 75</t>
  </si>
  <si>
    <t>POR TBL NOB 100X75MCG II</t>
  </si>
  <si>
    <t>191922</t>
  </si>
  <si>
    <t>SIOFOR 1000</t>
  </si>
  <si>
    <t>POR TBL FLM 60X1000MG</t>
  </si>
  <si>
    <t>846141</t>
  </si>
  <si>
    <t>107794</t>
  </si>
  <si>
    <t>POR TBL NOB 90X4MG</t>
  </si>
  <si>
    <t>169714</t>
  </si>
  <si>
    <t>LETROX 125</t>
  </si>
  <si>
    <t>POR TBL NOB 100X125MCG</t>
  </si>
  <si>
    <t>111900</t>
  </si>
  <si>
    <t>POR TBL NOB 100X10MG</t>
  </si>
  <si>
    <t>848935</t>
  </si>
  <si>
    <t>148070</t>
  </si>
  <si>
    <t>203097</t>
  </si>
  <si>
    <t>AMOKSIKLAV 1 G</t>
  </si>
  <si>
    <t>POR TBL FLM 21X1GM</t>
  </si>
  <si>
    <t>24550</t>
  </si>
  <si>
    <t>ONDANSETRON KABI 2 MG/ML</t>
  </si>
  <si>
    <t>INJ SOL 5X4ML</t>
  </si>
  <si>
    <t>149483</t>
  </si>
  <si>
    <t>POR TBL FLM 56X75MG</t>
  </si>
  <si>
    <t>194361</t>
  </si>
  <si>
    <t>ULTIBRO BREEZHALER 85 MCG/43 MCG</t>
  </si>
  <si>
    <t>INH PLV CPS DUR 30X1+INH</t>
  </si>
  <si>
    <t>213480</t>
  </si>
  <si>
    <t>INJ SOL 10X0.6ML</t>
  </si>
  <si>
    <t>213477</t>
  </si>
  <si>
    <t>FRAXIPARIN MULTI</t>
  </si>
  <si>
    <t>INJ 10X5ML/47.5KU</t>
  </si>
  <si>
    <t>213494</t>
  </si>
  <si>
    <t>INJ SOL 10X0.4ML</t>
  </si>
  <si>
    <t>168326</t>
  </si>
  <si>
    <t>ELIQUIS 2,5 MG</t>
  </si>
  <si>
    <t>POR TBL FLM 20X2.5MG</t>
  </si>
  <si>
    <t>214427</t>
  </si>
  <si>
    <t>CONTROLOC I.V.</t>
  </si>
  <si>
    <t>INJ PLV SOL 1X40MG</t>
  </si>
  <si>
    <t>213487</t>
  </si>
  <si>
    <t>213489</t>
  </si>
  <si>
    <t>213490</t>
  </si>
  <si>
    <t>INJ SOL 10X1ML</t>
  </si>
  <si>
    <t>176192</t>
  </si>
  <si>
    <t>REQUIP-MODUTAB 2 MG</t>
  </si>
  <si>
    <t>POR TBL PRO 84X2MG</t>
  </si>
  <si>
    <t>132689</t>
  </si>
  <si>
    <t>POR TBL FLM 60X20MG</t>
  </si>
  <si>
    <t>990810</t>
  </si>
  <si>
    <t>195939</t>
  </si>
  <si>
    <t>SERTRALIN APOTEX 50 MG POTAHOVANÉ TABLETY</t>
  </si>
  <si>
    <t>214435</t>
  </si>
  <si>
    <t>POR TBL ENT 100X20MG</t>
  </si>
  <si>
    <t>124135</t>
  </si>
  <si>
    <t>POR TBL NOB 120</t>
  </si>
  <si>
    <t>207098</t>
  </si>
  <si>
    <t>50113006</t>
  </si>
  <si>
    <t>33557</t>
  </si>
  <si>
    <t>NUTRILAC NATURAL-Objednávat po 6 ks!</t>
  </si>
  <si>
    <t>POR SOL 1X500ML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</si>
  <si>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</si>
  <si>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</si>
  <si>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</si>
  <si>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</si>
  <si>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</si>
  <si>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</si>
  <si>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</si>
  <si>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988740</t>
  </si>
  <si>
    <t>Nutrison Advanced Diason 1000ml</t>
  </si>
  <si>
    <t>991213</t>
  </si>
  <si>
    <t>NutrilaC Natural 1 000 ml-Objednávat po 8ks!!</t>
  </si>
  <si>
    <t>33900</t>
  </si>
  <si>
    <t>NUTRISEN VANILKA 200 ML-Objednávat po 18ks!</t>
  </si>
  <si>
    <t>33901</t>
  </si>
  <si>
    <t>NUTRISEN ČOKOLÁDA 200 ML-Objednávat po 18ks!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</si>
  <si>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</si>
  <si>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</si>
  <si>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</si>
  <si>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</si>
  <si>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</si>
  <si>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</si>
  <si>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</si>
  <si>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</si>
  <si>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</si>
  <si>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</si>
  <si>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</si>
  <si>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</si>
  <si>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</si>
  <si>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</si>
  <si>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</si>
  <si>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</si>
  <si>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</si>
  <si>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</si>
  <si>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</si>
  <si>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</si>
  <si>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</si>
  <si>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</si>
  <si>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</si>
  <si>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</si>
  <si>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</si>
  <si>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</si>
  <si>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</si>
  <si>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</si>
  <si>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</si>
  <si>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</si>
  <si>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</si>
  <si>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</si>
  <si>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</si>
  <si>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</si>
  <si>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</si>
  <si>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</si>
  <si>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</si>
  <si>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</si>
  <si>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</si>
  <si>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</si>
  <si>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</si>
  <si>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846763</t>
  </si>
  <si>
    <t>33419</t>
  </si>
  <si>
    <t>NUTRIDRINK COMPACT S PŘÍCHUTÍ BANÁNOVOU</t>
  </si>
  <si>
    <t>POR SOL 4X125ML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</si>
  <si>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</si>
  <si>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</si>
  <si>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</si>
  <si>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</si>
  <si>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</si>
  <si>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</si>
  <si>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987792</t>
  </si>
  <si>
    <t>33749</t>
  </si>
  <si>
    <t>NUTRIDRINK CREME S PŘÍCHUTÍ BANÁNOVOU</t>
  </si>
  <si>
    <t>33677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</si>
  <si>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</si>
  <si>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</si>
  <si>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</si>
  <si>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</si>
  <si>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</si>
  <si>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</si>
  <si>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</si>
  <si>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</si>
  <si>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</si>
  <si>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</si>
  <si>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</si>
  <si>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</si>
  <si>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</si>
  <si>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33850</t>
  </si>
  <si>
    <t>NUTRIDRINK PROTEIN S PŘÍCHUTÍ ČOKOLÁDOVOU</t>
  </si>
  <si>
    <t>33856</t>
  </si>
  <si>
    <t>NUTRIDRINK YOGHURT S PŘÍCHUTÍ MALINA</t>
  </si>
  <si>
    <t>33857</t>
  </si>
  <si>
    <t>NUTRIDRINK YOGHURT S PŘÍCHUTÍ VANILKA A CITRÓN</t>
  </si>
  <si>
    <t>33898</t>
  </si>
  <si>
    <t>NUTRIDRINK COMPACT NEUTRAL</t>
  </si>
  <si>
    <t>50113013</t>
  </si>
  <si>
    <t>207116</t>
  </si>
  <si>
    <t>OFLOXIN INF</t>
  </si>
  <si>
    <t>INF SOL 10X100ML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</si>
  <si>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</si>
  <si>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</si>
  <si>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</si>
  <si>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</si>
  <si>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</si>
  <si>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</si>
  <si>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</si>
  <si>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</si>
  <si>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</si>
  <si>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</si>
  <si>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</si>
  <si>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</si>
  <si>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</si>
  <si>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</si>
  <si>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</si>
  <si>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</si>
  <si>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</si>
  <si>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</si>
  <si>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</si>
  <si>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</si>
  <si>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</si>
  <si>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</si>
  <si>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</si>
  <si>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</si>
  <si>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</si>
  <si>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</si>
  <si>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</si>
  <si>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</si>
  <si>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</si>
  <si>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</si>
  <si>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</si>
  <si>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</si>
  <si>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</si>
  <si>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</si>
  <si>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</si>
  <si>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</si>
  <si>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</si>
  <si>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</si>
  <si>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</si>
  <si>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</si>
  <si>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</si>
  <si>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</si>
  <si>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</si>
  <si>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194453</t>
  </si>
  <si>
    <t>94453</t>
  </si>
  <si>
    <t>CIPRINOL 250</t>
  </si>
  <si>
    <t>TBL OBD 10X250MG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</si>
  <si>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</si>
  <si>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</si>
  <si>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</si>
  <si>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</si>
  <si>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</si>
  <si>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</si>
  <si>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</si>
  <si>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</si>
  <si>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</si>
  <si>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</si>
  <si>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</si>
  <si>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</si>
  <si>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</si>
  <si>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</si>
  <si>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</si>
  <si>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</si>
  <si>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</si>
  <si>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</si>
  <si>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</si>
  <si>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</si>
  <si>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</si>
  <si>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</si>
  <si>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147725</t>
  </si>
  <si>
    <t>47725</t>
  </si>
  <si>
    <t>ZINNAT 250 MG</t>
  </si>
  <si>
    <t>131656</t>
  </si>
  <si>
    <t>CEFTAZIDIM KABI 2 GM</t>
  </si>
  <si>
    <t>INJ+INF PLV SOL 10X2GM</t>
  </si>
  <si>
    <t>148261</t>
  </si>
  <si>
    <t>48261</t>
  </si>
  <si>
    <t>PLV ADS 1X20GM</t>
  </si>
  <si>
    <t>111706</t>
  </si>
  <si>
    <t>11706</t>
  </si>
  <si>
    <t>INJ 10X5ML</t>
  </si>
  <si>
    <t>113973</t>
  </si>
  <si>
    <t>13973</t>
  </si>
  <si>
    <t>TOBREX LA</t>
  </si>
  <si>
    <t>OPH GTT SOL5ML/15MG</t>
  </si>
  <si>
    <t>141515</t>
  </si>
  <si>
    <t>41515</t>
  </si>
  <si>
    <t>PIMAFUCORT</t>
  </si>
  <si>
    <t>CRM 1X15GM</t>
  </si>
  <si>
    <t>184492</t>
  </si>
  <si>
    <t>84492</t>
  </si>
  <si>
    <t>FUCIDIN</t>
  </si>
  <si>
    <t>CRM 1X15GM 2%</t>
  </si>
  <si>
    <t>114875</t>
  </si>
  <si>
    <t>14875</t>
  </si>
  <si>
    <t>IALUGEN PLUS</t>
  </si>
  <si>
    <t>CRM 1X20GM</t>
  </si>
  <si>
    <t>188746</t>
  </si>
  <si>
    <t>88746</t>
  </si>
  <si>
    <t>UNG 1X15GM 2%</t>
  </si>
  <si>
    <t>175490</t>
  </si>
  <si>
    <t>75490</t>
  </si>
  <si>
    <t>KLACID 250MG</t>
  </si>
  <si>
    <t>TBL OBD 14X250MG</t>
  </si>
  <si>
    <t>72973</t>
  </si>
  <si>
    <t>AMOKSIKLAV 600 MG</t>
  </si>
  <si>
    <t>INJ PLV SOL 5X600MG</t>
  </si>
  <si>
    <t>118547</t>
  </si>
  <si>
    <t>18547</t>
  </si>
  <si>
    <t>XORIMAX 500 MG POTAH.TABLETY</t>
  </si>
  <si>
    <t>PORTBLFLM10X500MG</t>
  </si>
  <si>
    <t>112737</t>
  </si>
  <si>
    <t>12737</t>
  </si>
  <si>
    <t>DOXYHEXAL 200 TABS</t>
  </si>
  <si>
    <t>TBL 10X200MG</t>
  </si>
  <si>
    <t>193207</t>
  </si>
  <si>
    <t>93207</t>
  </si>
  <si>
    <t>TOBREX</t>
  </si>
  <si>
    <t>UNG OPH 3.5GM 0.3%</t>
  </si>
  <si>
    <t>132953</t>
  </si>
  <si>
    <t>32953</t>
  </si>
  <si>
    <t>DOXYHEXAL TABS</t>
  </si>
  <si>
    <t>TBL 10X100MG</t>
  </si>
  <si>
    <t>101069</t>
  </si>
  <si>
    <t>1069</t>
  </si>
  <si>
    <t>FUNGICIDIN LECIVA</t>
  </si>
  <si>
    <t>847759</t>
  </si>
  <si>
    <t>142077</t>
  </si>
  <si>
    <t>TIENAM 500 MG/500 MG I.V.</t>
  </si>
  <si>
    <t>INF PLV SOL 1X10LAH/20ML</t>
  </si>
  <si>
    <t>132954</t>
  </si>
  <si>
    <t>32954</t>
  </si>
  <si>
    <t>POR TBL NOB 20X100MG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</si>
  <si>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</si>
  <si>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</si>
  <si>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</si>
  <si>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</si>
  <si>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</si>
  <si>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</si>
  <si>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112738</t>
  </si>
  <si>
    <t>12738</t>
  </si>
  <si>
    <t>TBL 20X200MG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</si>
  <si>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</si>
  <si>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</si>
  <si>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</si>
  <si>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</si>
  <si>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</si>
  <si>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</si>
  <si>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</si>
  <si>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</si>
  <si>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</si>
  <si>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</si>
  <si>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</si>
  <si>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</si>
  <si>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</si>
  <si>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</si>
  <si>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</si>
  <si>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</si>
  <si>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</si>
  <si>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</si>
  <si>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</si>
  <si>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203854</t>
  </si>
  <si>
    <t>201970</t>
  </si>
  <si>
    <t>PAMYCON NA PŘÍPRAVU KAPEK</t>
  </si>
  <si>
    <t>DRM PLV SOL 1X1LAH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</si>
  <si>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</si>
  <si>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</si>
  <si>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</si>
  <si>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</si>
  <si>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</si>
  <si>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</si>
  <si>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</si>
  <si>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</si>
  <si>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</si>
  <si>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</si>
  <si>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</si>
  <si>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</si>
  <si>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</si>
  <si>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</si>
  <si>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</si>
  <si>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</si>
  <si>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</si>
  <si>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</si>
  <si>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</si>
  <si>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</si>
  <si>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</si>
  <si>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</si>
  <si>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</si>
  <si>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</si>
  <si>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</si>
  <si>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</si>
  <si>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</si>
  <si>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</si>
  <si>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</si>
  <si>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</si>
  <si>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</si>
  <si>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</si>
  <si>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</si>
  <si>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</si>
  <si>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</si>
  <si>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</si>
  <si>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</si>
  <si>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</si>
  <si>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</si>
  <si>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</si>
  <si>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INJ+INF PLV SOL 10X1GM</t>
  </si>
  <si>
    <t>183812</t>
  </si>
  <si>
    <t>ARCHIFAR 500 MG</t>
  </si>
  <si>
    <t>INJ+INF PLV SOL 10X500MG</t>
  </si>
  <si>
    <t>50113014</t>
  </si>
  <si>
    <t>166036</t>
  </si>
  <si>
    <t>66036</t>
  </si>
  <si>
    <t>MYCOMAX 100</t>
  </si>
  <si>
    <t>CPS 28X100MG</t>
  </si>
  <si>
    <t>113798</t>
  </si>
  <si>
    <t>13798</t>
  </si>
  <si>
    <t>CANESTEN KRÉM</t>
  </si>
  <si>
    <t>CRM 1X20GM/200MG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</si>
  <si>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</si>
  <si>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</si>
  <si>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</si>
  <si>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</si>
  <si>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</si>
  <si>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</si>
  <si>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</si>
  <si>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</si>
  <si>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</si>
  <si>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</si>
  <si>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176152</t>
  </si>
  <si>
    <t>76152</t>
  </si>
  <si>
    <t>LIQ 1X20ML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</si>
  <si>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</si>
  <si>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</si>
  <si>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</si>
  <si>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</si>
  <si>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</si>
  <si>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</si>
  <si>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164941</t>
  </si>
  <si>
    <t>64941</t>
  </si>
  <si>
    <t>DIFLUCAN</t>
  </si>
  <si>
    <t>CPS 1X150MG</t>
  </si>
  <si>
    <t>50113008</t>
  </si>
  <si>
    <t>0138455</t>
  </si>
  <si>
    <t>ALBUNORM 20%</t>
  </si>
  <si>
    <t>INF SOL 1X100MLX200G/L</t>
  </si>
  <si>
    <t>50113002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</si>
  <si>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</si>
  <si>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</si>
  <si>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</si>
  <si>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</si>
  <si>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</si>
  <si>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</si>
  <si>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</si>
  <si>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</si>
  <si>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</si>
  <si>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</si>
  <si>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</si>
  <si>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397302</t>
  </si>
  <si>
    <t>3290</t>
  </si>
  <si>
    <t>INF SOL 5X1000ML</t>
  </si>
  <si>
    <t>196610</t>
  </si>
  <si>
    <t>96610</t>
  </si>
  <si>
    <t>APAURIN</t>
  </si>
  <si>
    <t>INJ 10X2ML/10MG</t>
  </si>
  <si>
    <t>845815</t>
  </si>
  <si>
    <t>FOB test na okultní krvácení</t>
  </si>
  <si>
    <t>187659</t>
  </si>
  <si>
    <t>INJ SOL 100X10ML II</t>
  </si>
  <si>
    <t>187660</t>
  </si>
  <si>
    <t>INJ SOL 100X20ML II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</si>
  <si>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</si>
  <si>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</si>
  <si>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</si>
  <si>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</si>
  <si>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</si>
  <si>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</si>
  <si>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</si>
  <si>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</si>
  <si>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3011 - GER lůž. odd. 46, 47,-původně 90 lůž/ 15 uzav</t>
  </si>
  <si>
    <t>J01GB06 - Amikacin</t>
  </si>
  <si>
    <t>J01MA01 - Ofloxacin</t>
  </si>
  <si>
    <t>A10AB01 - Inzulin lidský</t>
  </si>
  <si>
    <t>J01GB03 - Gentamicin</t>
  </si>
  <si>
    <t>V06XX - Potraviny pro zvláštní lékařské účely (PZLÚ)</t>
  </si>
  <si>
    <t>J01DC02 - Cefuroxim</t>
  </si>
  <si>
    <t>A10AC01 - Inzulin lidský</t>
  </si>
  <si>
    <t>A02BC02 - Pantoprazol</t>
  </si>
  <si>
    <t>J01CR02 - Amoxicilin a enzymový inhibitor</t>
  </si>
  <si>
    <t>C08DA01 - Verapamil</t>
  </si>
  <si>
    <t>N02AX02 - Tramadol</t>
  </si>
  <si>
    <t>M01AX17 - Nimesulid</t>
  </si>
  <si>
    <t>C09AA04 - Perindopril</t>
  </si>
  <si>
    <t>A02BC05 - Esomeprazol</t>
  </si>
  <si>
    <t>N03AX14 - Levetiracetam</t>
  </si>
  <si>
    <t>L02BG04 - Letrozol</t>
  </si>
  <si>
    <t>C02AC05 - Moxonidin</t>
  </si>
  <si>
    <t>B01AF02 - Apixaban</t>
  </si>
  <si>
    <t>C02CA04 - Doxazosin</t>
  </si>
  <si>
    <t>J01XA01 - Vankomycin</t>
  </si>
  <si>
    <t>C07AB05 - Betaxolol</t>
  </si>
  <si>
    <t>B01AC05 - Tiklopidin</t>
  </si>
  <si>
    <t>C07AB07 - Bisoprolol</t>
  </si>
  <si>
    <t>A10BB12 - Glimepirid</t>
  </si>
  <si>
    <t>C07AG02 - Karvedilol</t>
  </si>
  <si>
    <t>J01FA09 - Klarithromycin</t>
  </si>
  <si>
    <t>C07BB07 - Bisoprolol a thiazidy</t>
  </si>
  <si>
    <t>A02BC03 - Lansoprazol</t>
  </si>
  <si>
    <t>C08CA08 - Nitrendipin</t>
  </si>
  <si>
    <t>J01XD01 - Metronidazol</t>
  </si>
  <si>
    <t>B01AB06 - Nadroparin</t>
  </si>
  <si>
    <t>B01AC04 - Klopidogrel</t>
  </si>
  <si>
    <t>N04BC05 - Pramipexol</t>
  </si>
  <si>
    <t>N03AX09 - Lamotrigin</t>
  </si>
  <si>
    <t>N06AB04 - Citalopram</t>
  </si>
  <si>
    <t>C01BD01 - Amiodaron</t>
  </si>
  <si>
    <t>B01AA03 - Warfarin</t>
  </si>
  <si>
    <t>N06AB06 - Sertralin</t>
  </si>
  <si>
    <t>C09AA05 - Ramipril</t>
  </si>
  <si>
    <t>R03AC02 - Salbutamol</t>
  </si>
  <si>
    <t>C09BA04 - Perindopril a diuretika</t>
  </si>
  <si>
    <t>R06AE09 - Levocetirizin</t>
  </si>
  <si>
    <t>C09BA06 - Chinapril a diuretika</t>
  </si>
  <si>
    <t>J01DH51 - Imipenem a enzymový inhibitor</t>
  </si>
  <si>
    <t>C09BB04 - Perindopril a amlodipin</t>
  </si>
  <si>
    <t>J01FA10 - Azithromycin</t>
  </si>
  <si>
    <t>C09CA01 - Losartan</t>
  </si>
  <si>
    <t>A06AD11 - Laktulóza</t>
  </si>
  <si>
    <t>C09CA07 - Telmisartan</t>
  </si>
  <si>
    <t>J01MA03 - Pefloxacin</t>
  </si>
  <si>
    <t>C10AA01 - Simvastatin</t>
  </si>
  <si>
    <t>J01XB01 - Kolistin</t>
  </si>
  <si>
    <t>C10AA05 - Atorvastatin</t>
  </si>
  <si>
    <t>J02AC01 - Flukonazol</t>
  </si>
  <si>
    <t>C10AA07 - Rosuvastatin</t>
  </si>
  <si>
    <t>L03AA02 - Filgrastim</t>
  </si>
  <si>
    <t>C10AB05 - Fenofibrát</t>
  </si>
  <si>
    <t>N02AE01 - Buprenorfin</t>
  </si>
  <si>
    <t>C10BX03 - Atorvastatin a amlodipin</t>
  </si>
  <si>
    <t>N03AG01 - Kyselina valproová</t>
  </si>
  <si>
    <t>G04CA02 - Tamsulosin</t>
  </si>
  <si>
    <t>N03AX12 - Gabapentin</t>
  </si>
  <si>
    <t>H02AB04 - Methylprednisolon</t>
  </si>
  <si>
    <t>N04BC04 - Ropinirol</t>
  </si>
  <si>
    <t>H03AA01 - Levothyroxin, sodná sůl</t>
  </si>
  <si>
    <t>N05BA12 - Alprazolam</t>
  </si>
  <si>
    <t>J01AA12 - Tigecyklin</t>
  </si>
  <si>
    <t>N06AB05 - Paroxetin</t>
  </si>
  <si>
    <t>J01CA01 - Ampicilin</t>
  </si>
  <si>
    <t>N06AB10 - Escitalopram</t>
  </si>
  <si>
    <t>N06AX11 - Mirtazapin</t>
  </si>
  <si>
    <t>N06BX18 - Vinpocetin</t>
  </si>
  <si>
    <t>N07CA01 - Betahistin</t>
  </si>
  <si>
    <t>J01CR05 - Piperacilin a enzymový inhibitor</t>
  </si>
  <si>
    <t>R03AC13 - Formoterol</t>
  </si>
  <si>
    <t>R03AC18 - Indakaterol</t>
  </si>
  <si>
    <t>R05CB01 - Acetylcystein</t>
  </si>
  <si>
    <t>R06AE07 - Cetirizin</t>
  </si>
  <si>
    <t>J01DD01 - Cefotaxim</t>
  </si>
  <si>
    <t>A10AB05 - Inzulin aspart</t>
  </si>
  <si>
    <t>J01DD02 - Ceftazidim</t>
  </si>
  <si>
    <t>A10BA02 - Metformin</t>
  </si>
  <si>
    <t>A03FA07 - Itopridum</t>
  </si>
  <si>
    <t>J01DH02 - Meropenem</t>
  </si>
  <si>
    <t>A02BC02</t>
  </si>
  <si>
    <t>TBL ENT 28X20MG I</t>
  </si>
  <si>
    <t>TBL ENT 100X20MG</t>
  </si>
  <si>
    <t>TBL ENT 100X40MG I</t>
  </si>
  <si>
    <t>TBL ENT 28X40MG I</t>
  </si>
  <si>
    <t>A02BC03</t>
  </si>
  <si>
    <t>CPS ETD 28X15MG</t>
  </si>
  <si>
    <t>A02BC05</t>
  </si>
  <si>
    <t>CPS ETD 28X20MG</t>
  </si>
  <si>
    <t>A03FA07</t>
  </si>
  <si>
    <t>TBL FLM 40X50MG</t>
  </si>
  <si>
    <t>TBL FLM 100X50MG</t>
  </si>
  <si>
    <t>A06AD11</t>
  </si>
  <si>
    <t>SIR 1X500MLX0,667GM/ML</t>
  </si>
  <si>
    <t>A10AB01</t>
  </si>
  <si>
    <t>ACTRAPID PENFILL 100 MEZINÁRODNÍCH JEDNOTEK/ML</t>
  </si>
  <si>
    <t>INJ SOL 5X3MLX100IU/ML</t>
  </si>
  <si>
    <t>INJ SOL ZVL 5X3MLX100IU/ML</t>
  </si>
  <si>
    <t>A10AB05</t>
  </si>
  <si>
    <t>NOVORAPID FLEXPEN 100 JEDNOTEK/ML</t>
  </si>
  <si>
    <t>INJ SOL 5X3MLX100UT/ML</t>
  </si>
  <si>
    <t>A10AC01</t>
  </si>
  <si>
    <t>HUMULIN N (NPH) CARTRIDGE</t>
  </si>
  <si>
    <t>INJ SUS 5X3MLX100IU/ML</t>
  </si>
  <si>
    <t>A10BA02</t>
  </si>
  <si>
    <t>TBL FLM 120X500MG I</t>
  </si>
  <si>
    <t>TBL FLM 60X1000MG</t>
  </si>
  <si>
    <t>TBL FLM 60X500MG I</t>
  </si>
  <si>
    <t>TBL FLM 60X850MG I</t>
  </si>
  <si>
    <t>A10BB12</t>
  </si>
  <si>
    <t>TBL NOB 30X2MG</t>
  </si>
  <si>
    <t>B01AA03</t>
  </si>
  <si>
    <t>TBL NOB 100X2MG I</t>
  </si>
  <si>
    <t>WARFARIN ORION 3 MG</t>
  </si>
  <si>
    <t>TBL NOB 100X3MG</t>
  </si>
  <si>
    <t>WARFARIN ORION 5 MG</t>
  </si>
  <si>
    <t>TBL NOB 100X5MG</t>
  </si>
  <si>
    <t>B01AB06</t>
  </si>
  <si>
    <t>INJ SOL 10X5MLX9500IU/ML</t>
  </si>
  <si>
    <t>INJ SOL ISP 10X0,6ML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</si>
  <si>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</si>
  <si>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</si>
  <si>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</si>
  <si>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</si>
  <si>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</si>
  <si>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INJ SOL ISP 10X0,8ML</t>
  </si>
  <si>
    <t>B01AC04</t>
  </si>
  <si>
    <t>TBL FLM 28X75MG</t>
  </si>
  <si>
    <t>TBL FLM 56X75MG</t>
  </si>
  <si>
    <t>B01AC05</t>
  </si>
  <si>
    <t>TBL FLM 30X250MG</t>
  </si>
  <si>
    <t>B01AF02</t>
  </si>
  <si>
    <t>TBL FLM 20X2,5MG</t>
  </si>
  <si>
    <t>C01BD01</t>
  </si>
  <si>
    <t>INJ SOL 6X3MLX50MG/ML</t>
  </si>
  <si>
    <t>TBL NOB 60X200MG</t>
  </si>
  <si>
    <t>C02AC05</t>
  </si>
  <si>
    <t>TBL FLM 30X0,2MG</t>
  </si>
  <si>
    <t>MOXOSTAD 0,3 MG</t>
  </si>
  <si>
    <t>TBL FLM 30X0,3MG</t>
  </si>
  <si>
    <t>MOXOSTAD 0,4 MG</t>
  </si>
  <si>
    <t>TBL FLM 30X0,4MG</t>
  </si>
  <si>
    <t>C02CA04</t>
  </si>
  <si>
    <t>TBL NOB 90X4MG</t>
  </si>
  <si>
    <t>TBL NOB 30X4MG</t>
  </si>
  <si>
    <t>C07AB05</t>
  </si>
  <si>
    <t>TBL FLM 28X20MG</t>
  </si>
  <si>
    <t>TBL FLM 98X20MG</t>
  </si>
  <si>
    <t>C07AB07</t>
  </si>
  <si>
    <t>TBL FLM 30X5MG</t>
  </si>
  <si>
    <t>TBL FLM 30X10MG</t>
  </si>
  <si>
    <t>C07AG02</t>
  </si>
  <si>
    <t>TBL NOB 30X6,25MG</t>
  </si>
  <si>
    <t>TBL NOB 30X25MG</t>
  </si>
  <si>
    <t>C07BB07</t>
  </si>
  <si>
    <t>LODOZ 2,5 MG/6,25 MG</t>
  </si>
  <si>
    <t>TBL FLM 30X2,5MG/6,25MG</t>
  </si>
  <si>
    <t>LODOZ 5 MG/6,25 MG</t>
  </si>
  <si>
    <t>TBL FLM 30X5MG/6,25MG</t>
  </si>
  <si>
    <t>C08CA08</t>
  </si>
  <si>
    <t>TBL NOB 30X10MG</t>
  </si>
  <si>
    <t>TBL NOB 100X10MG</t>
  </si>
  <si>
    <t>TBL NOB 30X20MG</t>
  </si>
  <si>
    <t>C08DA01</t>
  </si>
  <si>
    <t>TBL FLM 50X40MG</t>
  </si>
  <si>
    <t>C09AA04</t>
  </si>
  <si>
    <t>TBL FLM 90X5MG</t>
  </si>
  <si>
    <t>TBL FLM 90X10MG</t>
  </si>
  <si>
    <t>TBL NOB 30X8MG</t>
  </si>
  <si>
    <t>C09AA05</t>
  </si>
  <si>
    <t>TRITACE 10 MG</t>
  </si>
  <si>
    <t>TBL NOB 20X1,25MG</t>
  </si>
  <si>
    <t>TBL NOB 20X2,5MG</t>
  </si>
  <si>
    <t>TRITACE 5 MG</t>
  </si>
  <si>
    <t>TBL NOB 30X5MG</t>
  </si>
  <si>
    <t>C09BA04</t>
  </si>
  <si>
    <t>PRESTARIUM NEO COMBI 5 MG/1,25 MG</t>
  </si>
  <si>
    <t>TBL FLM 30X5MG/1,25MG</t>
  </si>
  <si>
    <t>TBL FLM 90X5MG/1,25MG</t>
  </si>
  <si>
    <t>TBL FLM 30X10MG/2,5MG</t>
  </si>
  <si>
    <t>TBL FLM 90X10MG/2,5MG</t>
  </si>
  <si>
    <t>C09BA06</t>
  </si>
  <si>
    <t>TBL FLM 30X20MG/12,5MG</t>
  </si>
  <si>
    <t>ACCUZIDE 10</t>
  </si>
  <si>
    <t>TBL FLM 30X10MG/12,5MG</t>
  </si>
  <si>
    <t>C09BB04</t>
  </si>
  <si>
    <t>TBL NOB 30X5MG/5MG</t>
  </si>
  <si>
    <t>TBL NOB 30X10MG/10MG</t>
  </si>
  <si>
    <t>TBL NOB 90X10MG/10MG</t>
  </si>
  <si>
    <t>TBL NOB 120X10MG/10MG</t>
  </si>
  <si>
    <t>C09CA01</t>
  </si>
  <si>
    <t>LOZAP 12,5 ZENTIVA</t>
  </si>
  <si>
    <t>TBL FLM 30X12,5MG PVC</t>
  </si>
  <si>
    <t>TBL FLM 30X50MG II</t>
  </si>
  <si>
    <t>C09CA07</t>
  </si>
  <si>
    <t>TBL NOB 30X80MG</t>
  </si>
  <si>
    <t>C10AA01</t>
  </si>
  <si>
    <t>TBL FLM 30X20MG</t>
  </si>
  <si>
    <t>C10AA05</t>
  </si>
  <si>
    <t>SORTIS 10 MG</t>
  </si>
  <si>
    <t>TBL FLM 100X20MG</t>
  </si>
  <si>
    <t>TBL FLM 30X40MG</t>
  </si>
  <si>
    <t>TBL FLM 100X40MG</t>
  </si>
  <si>
    <t>C10AA07</t>
  </si>
  <si>
    <t>C10AB05</t>
  </si>
  <si>
    <t>CPS DUR 30X200MG</t>
  </si>
  <si>
    <t>CPS DUR 30X267MG</t>
  </si>
  <si>
    <t>C10BX03</t>
  </si>
  <si>
    <t>CADUET 10 MG/10 MG</t>
  </si>
  <si>
    <t>TBL FLM 30X10MG/10MG</t>
  </si>
  <si>
    <t>G04CA02</t>
  </si>
  <si>
    <t>CPS RDR 30X0,4MG</t>
  </si>
  <si>
    <t>H02AB04</t>
  </si>
  <si>
    <t>TBL NOB 30X4MG I</t>
  </si>
  <si>
    <t>TBL NOB 50X16MG</t>
  </si>
  <si>
    <t>SOLU-MEDROL 62,5 MG/ML</t>
  </si>
  <si>
    <t>INJ PSO LQF 1GM+16MLX62,5MG/ML</t>
  </si>
  <si>
    <t>H03AA01</t>
  </si>
  <si>
    <t>TBL NOB 100X88RG II</t>
  </si>
  <si>
    <t>TBL NOB 100X112RG II</t>
  </si>
  <si>
    <t>TBL NOB 100X125RG II</t>
  </si>
  <si>
    <t>TBL NOB 100X75RG II</t>
  </si>
  <si>
    <t>TBL NOB 100X50RG II</t>
  </si>
  <si>
    <t>EUTHYROX 75 MIKROGRAMŮ</t>
  </si>
  <si>
    <t>TBL NOB 100X75RG</t>
  </si>
  <si>
    <t>EUTHYROX 50 MIKROGRAMŮ</t>
  </si>
  <si>
    <t>TBL NOB 100X50RG</t>
  </si>
  <si>
    <t>EUTHYROX 150 MIKROGRAMŮ</t>
  </si>
  <si>
    <t>TBL NOB 100X150RG</t>
  </si>
  <si>
    <t>J01AA12</t>
  </si>
  <si>
    <t>INF PLV SOL 10X50MG</t>
  </si>
  <si>
    <t>J01CA01</t>
  </si>
  <si>
    <t>J01CR02</t>
  </si>
  <si>
    <t>TBL FLM 14X875MG/125MG</t>
  </si>
  <si>
    <t>TBL FLM 21X875MG/125MG</t>
  </si>
  <si>
    <t>AMOKSIKLAV 1,2 G</t>
  </si>
  <si>
    <t>INJ+INF PLV SOL 5X1000MG/200MG</t>
  </si>
  <si>
    <t>INJ+INF PLV SOL 5X500MG/100MG</t>
  </si>
  <si>
    <t>J01CR05</t>
  </si>
  <si>
    <t>INF PLV SOL 10X4GM/0,5GM</t>
  </si>
  <si>
    <t>J01DC02</t>
  </si>
  <si>
    <t>XORIMAX 500 MG POTAHOVANÉ TABLETY</t>
  </si>
  <si>
    <t>TBL FLM 10X500MG</t>
  </si>
  <si>
    <t>J01DD01</t>
  </si>
  <si>
    <t>J01DD02</t>
  </si>
  <si>
    <t>CEFTAZIDIM KABI 2 G</t>
  </si>
  <si>
    <t>J01DH02</t>
  </si>
  <si>
    <t>J01DH51</t>
  </si>
  <si>
    <t>INF PLV SOL 1X10X500MG/500MG</t>
  </si>
  <si>
    <t>J01FA09</t>
  </si>
  <si>
    <t>J01FA10</t>
  </si>
  <si>
    <t>TBL FLM 3X500MG</t>
  </si>
  <si>
    <t>J01GB03</t>
  </si>
  <si>
    <t>GENTAMICIN B.BRAUN 3 MG/ML INFUZNÍ ROZTOK</t>
  </si>
  <si>
    <t>INF SOL 20X80MLX3MG/ML</t>
  </si>
  <si>
    <t>J01GB06</t>
  </si>
  <si>
    <t>INJ+INF SOL 10X2MLX250MG/ML</t>
  </si>
  <si>
    <t>J01MA01</t>
  </si>
  <si>
    <t>INF SOL 10X100MLX2MG/ML</t>
  </si>
  <si>
    <t>J01MA03</t>
  </si>
  <si>
    <t>ABAKTAL 400 MG/5 ML</t>
  </si>
  <si>
    <t>INF SOL 10X5MLX80MG/ML</t>
  </si>
  <si>
    <t>J01XA01</t>
  </si>
  <si>
    <t>J01XB01</t>
  </si>
  <si>
    <t>COLOMYCIN INJEKCE 1 000 000 MEZINÁRODNÍCH JEDNOTEK</t>
  </si>
  <si>
    <t>INJ PLV SOL+SOL NEB 10X1MUX1MU</t>
  </si>
  <si>
    <t>J01XD01</t>
  </si>
  <si>
    <t>METRONIDAZOLE 0,5%-POLPHARMA</t>
  </si>
  <si>
    <t>INF SOL 1X100MLX5MG/ML</t>
  </si>
  <si>
    <t>J02AC01</t>
  </si>
  <si>
    <t>CPS DUR 28X100MG I</t>
  </si>
  <si>
    <t>L02BG04</t>
  </si>
  <si>
    <t>TBL FLM 30(3X10)X2,5MG</t>
  </si>
  <si>
    <t>L03AA02</t>
  </si>
  <si>
    <t>INJ+INF SOL ISP 5X0,5MLX30MU I</t>
  </si>
  <si>
    <t>M01AX17</t>
  </si>
  <si>
    <t>TBL NOB 15X100MG</t>
  </si>
  <si>
    <t>TBL NOB 30X100MG</t>
  </si>
  <si>
    <t>N02AE01</t>
  </si>
  <si>
    <t>TDR EMP 5X35RG/H</t>
  </si>
  <si>
    <t>TRANSTEC 52,5 MCG/H</t>
  </si>
  <si>
    <t>TDR EMP 5X52,5RG/H</t>
  </si>
  <si>
    <t>N02AX02</t>
  </si>
  <si>
    <t>TRAMAL RETARD TABLETY 100 MG</t>
  </si>
  <si>
    <t>TBL PRO 10X100MG</t>
  </si>
  <si>
    <t>POR GTT SOL 1X10MLX100MG/ML</t>
  </si>
  <si>
    <t>CPS DUR 20X50MG</t>
  </si>
  <si>
    <t>INJ SOL 5X2MLX50MG/ML</t>
  </si>
  <si>
    <t>INJ SOL 5X1MLX50MG/ML</t>
  </si>
  <si>
    <t>TBL PRO 30X100MG</t>
  </si>
  <si>
    <t>TBL PRO 50X100MG</t>
  </si>
  <si>
    <t>POR GTT SOL 96MLX100MG/ML</t>
  </si>
  <si>
    <t>N03AG01</t>
  </si>
  <si>
    <t>DEPAKINE CHRONO 500 MG SÉCABLE</t>
  </si>
  <si>
    <t>N03AX09</t>
  </si>
  <si>
    <t>TBL NOB 42X100MG</t>
  </si>
  <si>
    <t>TBL NOB 42X25MG</t>
  </si>
  <si>
    <t>N03AX12</t>
  </si>
  <si>
    <t>NEURONTIN 100 MG</t>
  </si>
  <si>
    <t>CPS DUR 100X100MG</t>
  </si>
  <si>
    <t>CPS DUR 50X300MG</t>
  </si>
  <si>
    <t>CPS DUR 100X300MG</t>
  </si>
  <si>
    <t>NEURONTIN 400 MG</t>
  </si>
  <si>
    <t>CPS DUR 50X400MG</t>
  </si>
  <si>
    <t>N03AX14</t>
  </si>
  <si>
    <t>TBL FLM 50X250MG</t>
  </si>
  <si>
    <t>TBL FLM 100X500MG</t>
  </si>
  <si>
    <t>N04BC04</t>
  </si>
  <si>
    <t>TBL PRO 84X2MG II</t>
  </si>
  <si>
    <t>N04BC05</t>
  </si>
  <si>
    <t>TBL NOB 30X0,18MG</t>
  </si>
  <si>
    <t>N05BA12</t>
  </si>
  <si>
    <t>XANAX SR 0,5 MG</t>
  </si>
  <si>
    <t>TBL PRO 30X0,5MG</t>
  </si>
  <si>
    <t>XANAX 0,25 MG</t>
  </si>
  <si>
    <t>TBL NOB 30X0,25MG</t>
  </si>
  <si>
    <t>XANAX 0,5 MG</t>
  </si>
  <si>
    <t>TBL NOB 30X0,5MG</t>
  </si>
  <si>
    <t>XANAX 1 MG</t>
  </si>
  <si>
    <t>TBL NOB 30X1MG</t>
  </si>
  <si>
    <t>N06AB04</t>
  </si>
  <si>
    <t>TBL FLM 60X20MG</t>
  </si>
  <si>
    <t>N06AB05</t>
  </si>
  <si>
    <t>N06AB06</t>
  </si>
  <si>
    <t>TBL FLM 30X50MG</t>
  </si>
  <si>
    <t>ZOLOFT 50 MG</t>
  </si>
  <si>
    <t>TBL FLM 28X50MG</t>
  </si>
  <si>
    <t>ZOLOFT 100 MG</t>
  </si>
  <si>
    <t>TBL FLM 28X100MG</t>
  </si>
  <si>
    <t>N06AB10</t>
  </si>
  <si>
    <t>N06AX11</t>
  </si>
  <si>
    <t>N06BX18</t>
  </si>
  <si>
    <t>TBL NOB 90X10MG</t>
  </si>
  <si>
    <t>N07CA01</t>
  </si>
  <si>
    <t>TBL NOB 100X8MG</t>
  </si>
  <si>
    <t>TBL NOB 60X16MG</t>
  </si>
  <si>
    <t>TBL NOB 60X24MG</t>
  </si>
  <si>
    <t>R03AC02</t>
  </si>
  <si>
    <t>INH SUS PSS 200DÁVX100RG/DÁV</t>
  </si>
  <si>
    <t>R03AC13</t>
  </si>
  <si>
    <t>INH SOL PSS 100DÁVX12RG/DÁV</t>
  </si>
  <si>
    <t>R03AC18</t>
  </si>
  <si>
    <t>ONBREZ BREEZHALER 150 MIKROGRAMŮ</t>
  </si>
  <si>
    <t>INH PLV CPS DUR 30+INHX150RG</t>
  </si>
  <si>
    <t>R05CB01</t>
  </si>
  <si>
    <t>R06AE07</t>
  </si>
  <si>
    <t>TBL FLM 60X10MG</t>
  </si>
  <si>
    <t>R06AE09</t>
  </si>
  <si>
    <t>TBL FLM 30X5MG I</t>
  </si>
  <si>
    <t>V06XX</t>
  </si>
  <si>
    <t>POR PLV SOL 1X400GM</t>
  </si>
  <si>
    <t>PLV SOL 1X225GM</t>
  </si>
  <si>
    <t>CUBITAN S PŘÍCHUTÍ VANILKOVOU</t>
  </si>
  <si>
    <t>CUBITAN S PŘÍCHUTÍ ČOKOLÁDOVOU</t>
  </si>
  <si>
    <t>CUBITAN S PŘÍCHUTÍ JAHODOVOU</t>
  </si>
  <si>
    <t>NUTRISON ADVANCED DIASON LOW ENERGY</t>
  </si>
  <si>
    <t>NUTRILAC NATURAL</t>
  </si>
  <si>
    <t>NUTRILAC NATURAL PLUS</t>
  </si>
  <si>
    <t>NUTRIDRINK CREME S PŘÍCHUTÍ LESNÍHO OVOCE</t>
  </si>
  <si>
    <t>NUTRIDRINK BALÍČEK 5 + 1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</si>
  <si>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</si>
  <si>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</si>
  <si>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</si>
  <si>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</si>
  <si>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</si>
  <si>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</si>
  <si>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</si>
  <si>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</si>
  <si>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</si>
  <si>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</si>
  <si>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</si>
  <si>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</si>
  <si>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</si>
  <si>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</si>
  <si>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Bretšnajdrová Milena</t>
  </si>
  <si>
    <t>Doupal Vlastimil</t>
  </si>
  <si>
    <t>Hrčková Yvona</t>
  </si>
  <si>
    <t>Kurašová Jitka</t>
  </si>
  <si>
    <t>Mertová Eva</t>
  </si>
  <si>
    <t>Molitorová Ivana</t>
  </si>
  <si>
    <t>Pavlů Naděžda</t>
  </si>
  <si>
    <t>Šanová Hana</t>
  </si>
  <si>
    <t>Záboj Zdeněk</t>
  </si>
  <si>
    <t>Gajdošová Lucie</t>
  </si>
  <si>
    <t>Aiglová Renáta</t>
  </si>
  <si>
    <t>Střídová Eva</t>
  </si>
  <si>
    <t>Atorvastatin</t>
  </si>
  <si>
    <t>Furosemid</t>
  </si>
  <si>
    <t>98218</t>
  </si>
  <si>
    <t>FURON 40 MG</t>
  </si>
  <si>
    <t>TBL NOB 20X40MG</t>
  </si>
  <si>
    <t>Klopidogrel</t>
  </si>
  <si>
    <t>Nadroparin</t>
  </si>
  <si>
    <t>59806</t>
  </si>
  <si>
    <t>Pantoprazol</t>
  </si>
  <si>
    <t>49113</t>
  </si>
  <si>
    <t>Spironolakton</t>
  </si>
  <si>
    <t>TBL NOB 100X25MG</t>
  </si>
  <si>
    <t>Warfarin</t>
  </si>
  <si>
    <t>Aciklovir</t>
  </si>
  <si>
    <t>TBL NOB 25X400MG</t>
  </si>
  <si>
    <t>Alopurinol</t>
  </si>
  <si>
    <t>107868</t>
  </si>
  <si>
    <t>TBL NOB 50X100MG</t>
  </si>
  <si>
    <t>TBL NOB 100X100MG</t>
  </si>
  <si>
    <t>TBL NOB 30X300MG</t>
  </si>
  <si>
    <t>Alprazolam</t>
  </si>
  <si>
    <t>Amlodipin</t>
  </si>
  <si>
    <t>125045</t>
  </si>
  <si>
    <t>APO-AMLO 10</t>
  </si>
  <si>
    <t>125058</t>
  </si>
  <si>
    <t>TBL NOB 28X5MG</t>
  </si>
  <si>
    <t>125059</t>
  </si>
  <si>
    <t>Amoxicilin a enzymový inhibitor</t>
  </si>
  <si>
    <t>85525</t>
  </si>
  <si>
    <t>AMOKSIKLAV 625 MG</t>
  </si>
  <si>
    <t>TBL FLM 21X500MG/125MG</t>
  </si>
  <si>
    <t>Baklofen</t>
  </si>
  <si>
    <t>BACLOFEN-POLPHARMA 10 MG</t>
  </si>
  <si>
    <t>TBL NOB 50X10MG</t>
  </si>
  <si>
    <t>Betahistin</t>
  </si>
  <si>
    <t>Betaxolol</t>
  </si>
  <si>
    <t>Bisoprolol</t>
  </si>
  <si>
    <t>Cetirizin</t>
  </si>
  <si>
    <t>Ciprofloxacin</t>
  </si>
  <si>
    <t>Citalopram</t>
  </si>
  <si>
    <t>Dabigatran-etexilát</t>
  </si>
  <si>
    <t>29323</t>
  </si>
  <si>
    <t>PRADAXA 75 MG</t>
  </si>
  <si>
    <t>CPS DUR 30X1X75MG I</t>
  </si>
  <si>
    <t>CPS DUR 60X1X110MG I</t>
  </si>
  <si>
    <t>Digoxin</t>
  </si>
  <si>
    <t>DIGOXIN 0,125 LÉČIVA</t>
  </si>
  <si>
    <t>TBL NOB 30X0,125MG</t>
  </si>
  <si>
    <t>Diosmin, kombinace</t>
  </si>
  <si>
    <t>TBL FLM 60X500MG</t>
  </si>
  <si>
    <t>TBL FLM 30X500MG</t>
  </si>
  <si>
    <t>Domperidon</t>
  </si>
  <si>
    <t>Dosulepin</t>
  </si>
  <si>
    <t>PROTHIADEN 25</t>
  </si>
  <si>
    <t>TBL OBD 30X25MG</t>
  </si>
  <si>
    <t>Draslík</t>
  </si>
  <si>
    <t>TBL NOB 100X175MG/175MG</t>
  </si>
  <si>
    <t>Enalapril</t>
  </si>
  <si>
    <t>115479</t>
  </si>
  <si>
    <t>APO-ENALAPRIL 5 MG</t>
  </si>
  <si>
    <t>Etofylin-nikotinát</t>
  </si>
  <si>
    <t>17983</t>
  </si>
  <si>
    <t>OXYPHYLLIN</t>
  </si>
  <si>
    <t>Famotidin</t>
  </si>
  <si>
    <t>96193</t>
  </si>
  <si>
    <t>FAMOSAN 20 MG</t>
  </si>
  <si>
    <t>TBL FLM 20X20MG</t>
  </si>
  <si>
    <t>Fenytoin</t>
  </si>
  <si>
    <t>162694</t>
  </si>
  <si>
    <t>EPILAN D GEROT</t>
  </si>
  <si>
    <t>Fosinopril</t>
  </si>
  <si>
    <t>200207</t>
  </si>
  <si>
    <t>MONOPRIL 20 MG</t>
  </si>
  <si>
    <t>TBL NOB 28X20MG</t>
  </si>
  <si>
    <t>13459</t>
  </si>
  <si>
    <t>FUROSEMID - SLOVAKOFARMA FORTE</t>
  </si>
  <si>
    <t>TBL NOB 20X250MG</t>
  </si>
  <si>
    <t>TBL NOB 30X125MG</t>
  </si>
  <si>
    <t>TBL NOB 50X250MG</t>
  </si>
  <si>
    <t>TBL NOB 50X40MG</t>
  </si>
  <si>
    <t>Gabapentin</t>
  </si>
  <si>
    <t>Glimepirid</t>
  </si>
  <si>
    <t>Hydrogenované námelové alkaloidy</t>
  </si>
  <si>
    <t>SECATOXIN FORTE</t>
  </si>
  <si>
    <t>POR GTT SOL 25MLX2,5MG/ML</t>
  </si>
  <si>
    <t>Hydrochlorothiazid a kalium šetřící diuretika</t>
  </si>
  <si>
    <t>47477</t>
  </si>
  <si>
    <t>LORADUR MITE</t>
  </si>
  <si>
    <t>TBL NOB 20X2,5MG/25MG</t>
  </si>
  <si>
    <t>TBL NOB 30X5MG/50MG</t>
  </si>
  <si>
    <t>Chlorid draselný</t>
  </si>
  <si>
    <t>TBL PRO 30X1GM</t>
  </si>
  <si>
    <t>17188</t>
  </si>
  <si>
    <t>TBL ENT 50X500MG</t>
  </si>
  <si>
    <t>Cholekalciferol</t>
  </si>
  <si>
    <t>POR GTT SOL 1X10MLX0,5MG/ML</t>
  </si>
  <si>
    <t>Indapamid</t>
  </si>
  <si>
    <t>TBL NOB 30X2,5MG</t>
  </si>
  <si>
    <t>Irbesartan a diuretika</t>
  </si>
  <si>
    <t>168105</t>
  </si>
  <si>
    <t>IFIRMACOMBI 300 MG/12,5 MG</t>
  </si>
  <si>
    <t>TBL FLM 30X300MG/12,5MG</t>
  </si>
  <si>
    <t>Isosorbid-mononitrát</t>
  </si>
  <si>
    <t>164344</t>
  </si>
  <si>
    <t>MONO MACK DEPOT</t>
  </si>
  <si>
    <t>TBL PRO 28X100MG</t>
  </si>
  <si>
    <t>MONOSAN 20 MG</t>
  </si>
  <si>
    <t>164342</t>
  </si>
  <si>
    <t>TBL PRO 20X100MG</t>
  </si>
  <si>
    <t>Kalcitriol</t>
  </si>
  <si>
    <t>14935</t>
  </si>
  <si>
    <t>ROCALTROL 0,25 MIKROGRAMU</t>
  </si>
  <si>
    <t>CPS MOL 30X0,25RG</t>
  </si>
  <si>
    <t>Karbamazepin</t>
  </si>
  <si>
    <t>TBL PRO 50X200MG</t>
  </si>
  <si>
    <t>Karvedilol</t>
  </si>
  <si>
    <t>Klonazepam</t>
  </si>
  <si>
    <t>RIVOTRIL 0,5 MG</t>
  </si>
  <si>
    <t>TBL NOB 50X0,5MG</t>
  </si>
  <si>
    <t>143526</t>
  </si>
  <si>
    <t>CLOPIDOGREL ACTAVIS 75 MG</t>
  </si>
  <si>
    <t>TBL FLM 30X75MG I</t>
  </si>
  <si>
    <t>Kvetiapin</t>
  </si>
  <si>
    <t>129357</t>
  </si>
  <si>
    <t>QUETIAPIN ACTAVIS 200 MG</t>
  </si>
  <si>
    <t>TBL FLM 30X200MG I</t>
  </si>
  <si>
    <t>Kyselina acetylsalicylová</t>
  </si>
  <si>
    <t>151142</t>
  </si>
  <si>
    <t>ANOPYRIN 100 MG</t>
  </si>
  <si>
    <t>TBL ENT 28X100MG</t>
  </si>
  <si>
    <t>155780</t>
  </si>
  <si>
    <t>TBL NOB 20X100MG/50MG</t>
  </si>
  <si>
    <t>188843</t>
  </si>
  <si>
    <t>TBL ENT 20X100MG I</t>
  </si>
  <si>
    <t>188844</t>
  </si>
  <si>
    <t>TBL ENT 28X100MG I</t>
  </si>
  <si>
    <t>Kyselina listová</t>
  </si>
  <si>
    <t>ACIDUM FOLICUM LÉČIVA</t>
  </si>
  <si>
    <t>Lansoprazol</t>
  </si>
  <si>
    <t>Léčiva k terapii onemocnění jater</t>
  </si>
  <si>
    <t>Lerkanidipin</t>
  </si>
  <si>
    <t>169621</t>
  </si>
  <si>
    <t>TBL FLM 14X10MG II</t>
  </si>
  <si>
    <t>Levodopa a inhibitor dekarboxylázy</t>
  </si>
  <si>
    <t>45239</t>
  </si>
  <si>
    <t>TBL NOB 30X100MG/25MG</t>
  </si>
  <si>
    <t>Levothyroxin, sodná sůl</t>
  </si>
  <si>
    <t>147452</t>
  </si>
  <si>
    <t>TBL NOB 100X88RG I</t>
  </si>
  <si>
    <t>69190</t>
  </si>
  <si>
    <t>TBL NOB 50X50RG</t>
  </si>
  <si>
    <t>Linagliptin</t>
  </si>
  <si>
    <t>TBL FLM 30X1X5MG</t>
  </si>
  <si>
    <t>Losartan</t>
  </si>
  <si>
    <t>13892</t>
  </si>
  <si>
    <t>TBL FLM 30X50MG I</t>
  </si>
  <si>
    <t>13886</t>
  </si>
  <si>
    <t>TBL FLM 30X12,5MG AL</t>
  </si>
  <si>
    <t>Losartan a diuretika</t>
  </si>
  <si>
    <t>15316</t>
  </si>
  <si>
    <t>TBL FLM 30X50MG/12,5MG</t>
  </si>
  <si>
    <t>97027</t>
  </si>
  <si>
    <t>LORISTA H 50 MG/12,5 MG</t>
  </si>
  <si>
    <t>TBL FLM 28X50MG/12,5MG</t>
  </si>
  <si>
    <t>Magnesium-laktát</t>
  </si>
  <si>
    <t>TBL.MAGNESII LACTICI 0,5 GLO</t>
  </si>
  <si>
    <t>TBL NOB 100X500MG</t>
  </si>
  <si>
    <t>184525</t>
  </si>
  <si>
    <t>MAGNESII LACTICI 0,5 TBL. MEDICAMENTA</t>
  </si>
  <si>
    <t>TBL NOB 20X0,5GM</t>
  </si>
  <si>
    <t>Melperon</t>
  </si>
  <si>
    <t>69447</t>
  </si>
  <si>
    <t>TBL OBD 50X25MG</t>
  </si>
  <si>
    <t>Memantin</t>
  </si>
  <si>
    <t>26501</t>
  </si>
  <si>
    <t>TBL FLM 28X10MG I</t>
  </si>
  <si>
    <t>Metformin</t>
  </si>
  <si>
    <t>Methylprednisolon</t>
  </si>
  <si>
    <t>Metoprolol</t>
  </si>
  <si>
    <t>13778</t>
  </si>
  <si>
    <t>TBL PRO 28X25MG</t>
  </si>
  <si>
    <t>46981</t>
  </si>
  <si>
    <t>BETALOC SR 200 MG</t>
  </si>
  <si>
    <t>TBL PRO 30X200MG</t>
  </si>
  <si>
    <t>49934</t>
  </si>
  <si>
    <t>TBL PRO 30X25MG</t>
  </si>
  <si>
    <t>49937</t>
  </si>
  <si>
    <t>TBL PRO 28X50MG</t>
  </si>
  <si>
    <t>54150</t>
  </si>
  <si>
    <t>EGILOK 25 MG</t>
  </si>
  <si>
    <t>TBL NOB 60X25MG</t>
  </si>
  <si>
    <t>TBL PRO 30X50MG</t>
  </si>
  <si>
    <t>Mirtazapin</t>
  </si>
  <si>
    <t>MIRZATEN 30 MG</t>
  </si>
  <si>
    <t>TBL FLM 30X30MG</t>
  </si>
  <si>
    <t>Moxonidin</t>
  </si>
  <si>
    <t>32059</t>
  </si>
  <si>
    <t>32061</t>
  </si>
  <si>
    <t>Nitrendipin</t>
  </si>
  <si>
    <t>Nitrofurantoin</t>
  </si>
  <si>
    <t>Omeprazol</t>
  </si>
  <si>
    <t>122112</t>
  </si>
  <si>
    <t>APO-OME 20</t>
  </si>
  <si>
    <t>25366</t>
  </si>
  <si>
    <t>CPS ETD 90X20MG</t>
  </si>
  <si>
    <t>Parikalcitol</t>
  </si>
  <si>
    <t>199995</t>
  </si>
  <si>
    <t>CPS MOL 30X1RG</t>
  </si>
  <si>
    <t>Perindopril a diuretika</t>
  </si>
  <si>
    <t>Piracetam</t>
  </si>
  <si>
    <t>46128</t>
  </si>
  <si>
    <t>PIRACETAM-EGIS 400 MG</t>
  </si>
  <si>
    <t>TBL FLM 60X400MG</t>
  </si>
  <si>
    <t>66646</t>
  </si>
  <si>
    <t>PIRACETAM AL 800</t>
  </si>
  <si>
    <t>TBL FLM 30X800MG</t>
  </si>
  <si>
    <t>Ramipril</t>
  </si>
  <si>
    <t>56973</t>
  </si>
  <si>
    <t>TBL NOB 30X1,25MG</t>
  </si>
  <si>
    <t>Rilmenidin</t>
  </si>
  <si>
    <t>Risperidon</t>
  </si>
  <si>
    <t>RISPERDAL 1 MG</t>
  </si>
  <si>
    <t>TBL FLM 20X1MG</t>
  </si>
  <si>
    <t>Rivaroxaban</t>
  </si>
  <si>
    <t>168897</t>
  </si>
  <si>
    <t>XARELTO 15 MG</t>
  </si>
  <si>
    <t>TBL FLM 28X15MG II</t>
  </si>
  <si>
    <t>Rosuvastatin</t>
  </si>
  <si>
    <t>Rutosid, kombinace</t>
  </si>
  <si>
    <t>ASCORUTIN</t>
  </si>
  <si>
    <t>TBL FLM 50X100MG/20MG</t>
  </si>
  <si>
    <t>Silymarin</t>
  </si>
  <si>
    <t>103787</t>
  </si>
  <si>
    <t>TBL FLM 50X70MG</t>
  </si>
  <si>
    <t>Sodná sůl metamizolu</t>
  </si>
  <si>
    <t>NOVALGIN TABLETY</t>
  </si>
  <si>
    <t>TBL FLM 20X500MG</t>
  </si>
  <si>
    <t>TBL NOB 20X25MG</t>
  </si>
  <si>
    <t>Sulodexid</t>
  </si>
  <si>
    <t>CPS MOL 50X250UT</t>
  </si>
  <si>
    <t>Sultamicilin</t>
  </si>
  <si>
    <t>TBL FLM 12X375MG</t>
  </si>
  <si>
    <t>Telmisartan</t>
  </si>
  <si>
    <t>Theofylin</t>
  </si>
  <si>
    <t>44302</t>
  </si>
  <si>
    <t>CPS PRO 20X100MG</t>
  </si>
  <si>
    <t>44304</t>
  </si>
  <si>
    <t>CPS PRO 20X200MG</t>
  </si>
  <si>
    <t>44305</t>
  </si>
  <si>
    <t>CPS PRO 50X200MG</t>
  </si>
  <si>
    <t>214903</t>
  </si>
  <si>
    <t>Tiaprid</t>
  </si>
  <si>
    <t>48577</t>
  </si>
  <si>
    <t>TBL NOB 20X100MG</t>
  </si>
  <si>
    <t>Tramadol, kombinace</t>
  </si>
  <si>
    <t>TBL FLM 20X37,5MG/325MG I</t>
  </si>
  <si>
    <t>TBL FLM 30X37,5MG/325MG I</t>
  </si>
  <si>
    <t>179327</t>
  </si>
  <si>
    <t>TBL FLM 30X75MG/650MG I</t>
  </si>
  <si>
    <t>Trazodon</t>
  </si>
  <si>
    <t>54093</t>
  </si>
  <si>
    <t>TBL RET 20X150MG</t>
  </si>
  <si>
    <t>Trimetazidin</t>
  </si>
  <si>
    <t>32915</t>
  </si>
  <si>
    <t>TBL RET 30X35MG</t>
  </si>
  <si>
    <t>32914</t>
  </si>
  <si>
    <t>TBL RET 28X35MG</t>
  </si>
  <si>
    <t>32913</t>
  </si>
  <si>
    <t>TBL RET 20X35MG</t>
  </si>
  <si>
    <t>Trospium</t>
  </si>
  <si>
    <t>TBL FLM 30X15MG</t>
  </si>
  <si>
    <t>Urapidil</t>
  </si>
  <si>
    <t>83270</t>
  </si>
  <si>
    <t>CPS PRO 50X30MG</t>
  </si>
  <si>
    <t>83272</t>
  </si>
  <si>
    <t>CPS PRO 50X60MG</t>
  </si>
  <si>
    <t>Valsartan</t>
  </si>
  <si>
    <t>TBL FLM 28X80MG</t>
  </si>
  <si>
    <t>Vápník, kombinace s vitaminem D a/nebo jinými léčivy</t>
  </si>
  <si>
    <t>164886</t>
  </si>
  <si>
    <t>TBL FLM 30X600MG/400IU</t>
  </si>
  <si>
    <t>TBL FLM 30</t>
  </si>
  <si>
    <t>189086</t>
  </si>
  <si>
    <t>CALCICHEW D3 LEMON 500 MG/400 IU</t>
  </si>
  <si>
    <t>TBL MND 30X500MG/400IU</t>
  </si>
  <si>
    <t>Verapamil</t>
  </si>
  <si>
    <t>43877</t>
  </si>
  <si>
    <t>VEROGALID ER 240 MG</t>
  </si>
  <si>
    <t>TBL PRO 30X240MG</t>
  </si>
  <si>
    <t>54032</t>
  </si>
  <si>
    <t>VERAPAMIL AL 240 RETARD</t>
  </si>
  <si>
    <t>TBL RET 50X240MG</t>
  </si>
  <si>
    <t>Vinpocetin</t>
  </si>
  <si>
    <t>TBL NOB 50X5MG</t>
  </si>
  <si>
    <t>Apixaban</t>
  </si>
  <si>
    <t>Itopridum</t>
  </si>
  <si>
    <t>Jiná</t>
  </si>
  <si>
    <t>*1004</t>
  </si>
  <si>
    <t>Jiný</t>
  </si>
  <si>
    <t>*1006</t>
  </si>
  <si>
    <t>*3012</t>
  </si>
  <si>
    <t>Kompenzační pomůcky pro tělesně postižené</t>
  </si>
  <si>
    <t>23796</t>
  </si>
  <si>
    <t>KŘESLO KLOZETOVÉ POJÍZDNÉ 512 E</t>
  </si>
  <si>
    <t>ODNÍMATELNÁ MADLA A OPĚRKA ZAD,PLASTOVÁ NÁDOBA,BRZDY</t>
  </si>
  <si>
    <t>23799</t>
  </si>
  <si>
    <t>KŘESLO KLOZETOVÉ PEVNÉ 513 S</t>
  </si>
  <si>
    <t>NASTAVITELNÁ VÝŠKA,ODNÍMATELNÁ MADLA,PLASTOVÁ NÁDOBA S VÍKEM</t>
  </si>
  <si>
    <t>Amiodaron</t>
  </si>
  <si>
    <t>13767</t>
  </si>
  <si>
    <t>TBL NOB 30X200MG</t>
  </si>
  <si>
    <t>125046</t>
  </si>
  <si>
    <t>19592</t>
  </si>
  <si>
    <t>TORVACARD 20</t>
  </si>
  <si>
    <t>TBL FLM 30X20MG BLI AL</t>
  </si>
  <si>
    <t>176913</t>
  </si>
  <si>
    <t>Bisoprolol a thiazidy</t>
  </si>
  <si>
    <t>Bromazepam</t>
  </si>
  <si>
    <t>LEXAURIN 1,5</t>
  </si>
  <si>
    <t>TBL NOB 30X1,5MG</t>
  </si>
  <si>
    <t>Cinarizin</t>
  </si>
  <si>
    <t>TBL NOB 50X75MG</t>
  </si>
  <si>
    <t>Cinchokain</t>
  </si>
  <si>
    <t>93124</t>
  </si>
  <si>
    <t>FAKTU</t>
  </si>
  <si>
    <t>RCT UNG 20GMX1GM/200MG</t>
  </si>
  <si>
    <t>29327</t>
  </si>
  <si>
    <t>CPS DUR 30X1X110MG I</t>
  </si>
  <si>
    <t>Dehty</t>
  </si>
  <si>
    <t>UNG 30GMX20MG/GM</t>
  </si>
  <si>
    <t>Donepezil</t>
  </si>
  <si>
    <t>154025</t>
  </si>
  <si>
    <t>ALZIL 5 MG</t>
  </si>
  <si>
    <t>TBL FLM 28X5MG</t>
  </si>
  <si>
    <t>16459</t>
  </si>
  <si>
    <t>ARICEPT 10 MG</t>
  </si>
  <si>
    <t>TBL FLM 28X10MG</t>
  </si>
  <si>
    <t>Doxazosin</t>
  </si>
  <si>
    <t>Escitalopram</t>
  </si>
  <si>
    <t>TBL NOB 50X125MG</t>
  </si>
  <si>
    <t>47478</t>
  </si>
  <si>
    <t>TBL NOB 50X2,5MG/25MG</t>
  </si>
  <si>
    <t>TBL ENT 100X500MG</t>
  </si>
  <si>
    <t>CPS DUR 30X2,5MG</t>
  </si>
  <si>
    <t>Ipratropium-bromid</t>
  </si>
  <si>
    <t>INH SOL PSS 200DÁVX20RG/DÁV</t>
  </si>
  <si>
    <t>Isradipin</t>
  </si>
  <si>
    <t>16439</t>
  </si>
  <si>
    <t>LOMIR SRO</t>
  </si>
  <si>
    <t>CPS PRO 30X5MG</t>
  </si>
  <si>
    <t>21856</t>
  </si>
  <si>
    <t>CORYOL 3,125 MG</t>
  </si>
  <si>
    <t>TBL NOB 30X3,125MG</t>
  </si>
  <si>
    <t>Kyanokobalamin</t>
  </si>
  <si>
    <t>VITAMIN B12 LÉČIVA 1000 MCG</t>
  </si>
  <si>
    <t>INJ SOL 5X1MLX1MG/ML</t>
  </si>
  <si>
    <t>TBL NOB 50X100MG/50MG</t>
  </si>
  <si>
    <t>TBL ENT 50X100MG</t>
  </si>
  <si>
    <t>TBL ENT 60X100MG I</t>
  </si>
  <si>
    <t>Kyselina alendronová</t>
  </si>
  <si>
    <t>83230</t>
  </si>
  <si>
    <t>ALENDROGEN 70 MG</t>
  </si>
  <si>
    <t>TBL NOB 4X70MG</t>
  </si>
  <si>
    <t>Laktulóza</t>
  </si>
  <si>
    <t>TBL NOB 100X100MG/25MG</t>
  </si>
  <si>
    <t>ISICOM 250 MG</t>
  </si>
  <si>
    <t>TBL NOB 100X250MG/25MG</t>
  </si>
  <si>
    <t>Makrogol</t>
  </si>
  <si>
    <t>58827</t>
  </si>
  <si>
    <t>FORTRANS</t>
  </si>
  <si>
    <t>POR PLV SOL 4X64GM</t>
  </si>
  <si>
    <t>Medazepam</t>
  </si>
  <si>
    <t>ANSILAN 10 MG TVRDÉ TOBOLKY</t>
  </si>
  <si>
    <t>CPS DUR 25X10MG</t>
  </si>
  <si>
    <t>Meloxikam</t>
  </si>
  <si>
    <t>13281</t>
  </si>
  <si>
    <t>RECOXA 15</t>
  </si>
  <si>
    <t>TBL NOB 20X15MG</t>
  </si>
  <si>
    <t>TBL FLM 56X10MG I</t>
  </si>
  <si>
    <t>195131</t>
  </si>
  <si>
    <t>MEMANTIN APOTEX 10 MG POTAHOVANÉ TABLETY</t>
  </si>
  <si>
    <t>TBL FLM 56X10MG</t>
  </si>
  <si>
    <t>132559</t>
  </si>
  <si>
    <t>TBL NOB 50X50MG</t>
  </si>
  <si>
    <t>Metronidazol</t>
  </si>
  <si>
    <t>Multienzymové přípravky (lipáza, proteáza apod.)</t>
  </si>
  <si>
    <t>40378</t>
  </si>
  <si>
    <t>PANZYNORM FORTE-N</t>
  </si>
  <si>
    <t>TBL FLM 30X20000UT</t>
  </si>
  <si>
    <t>Nebivolol</t>
  </si>
  <si>
    <t>53761</t>
  </si>
  <si>
    <t>NEBILET</t>
  </si>
  <si>
    <t>13316</t>
  </si>
  <si>
    <t>LUSOPRESS</t>
  </si>
  <si>
    <t>3079</t>
  </si>
  <si>
    <t>UNIPRES 10</t>
  </si>
  <si>
    <t>154748</t>
  </si>
  <si>
    <t>NITROFURANTOIN - RATIOPHARM 100 MG</t>
  </si>
  <si>
    <t>25364</t>
  </si>
  <si>
    <t>CPS ETD 14X20MG</t>
  </si>
  <si>
    <t>25365</t>
  </si>
  <si>
    <t>Organo-heparinoid</t>
  </si>
  <si>
    <t>HEPAROID LÉČIVA</t>
  </si>
  <si>
    <t>CRM 30GMX2MG/GM</t>
  </si>
  <si>
    <t>119688</t>
  </si>
  <si>
    <t>180578</t>
  </si>
  <si>
    <t>TBL ENT 90X20MG II</t>
  </si>
  <si>
    <t>Paracetamol</t>
  </si>
  <si>
    <t>TBL NOB 24X500MG</t>
  </si>
  <si>
    <t>Perindopril</t>
  </si>
  <si>
    <t>Perindopril a amlodipin</t>
  </si>
  <si>
    <t>Prednison</t>
  </si>
  <si>
    <t>PREDNISON 5 LÉČIVA</t>
  </si>
  <si>
    <t>TBL NOB 20X5MG</t>
  </si>
  <si>
    <t>Ramipril a felodipin</t>
  </si>
  <si>
    <t>TBL RET 30X5MG/5MG</t>
  </si>
  <si>
    <t>166421</t>
  </si>
  <si>
    <t>RILMENIDIN TEVA 1 MG TABLETY</t>
  </si>
  <si>
    <t>Rivastigmin</t>
  </si>
  <si>
    <t>TDR EMP 30X18MGX9,5MG/24H</t>
  </si>
  <si>
    <t>Různé jiné kombinace železa</t>
  </si>
  <si>
    <t>97402</t>
  </si>
  <si>
    <t>TBL FLM 50X320MG/60MG</t>
  </si>
  <si>
    <t>19572</t>
  </si>
  <si>
    <t>TBL OBD 25X150MG</t>
  </si>
  <si>
    <t>Simvastatin</t>
  </si>
  <si>
    <t>46755</t>
  </si>
  <si>
    <t>VEROSPIRON 50 MG</t>
  </si>
  <si>
    <t>CPS DUR 30X50MG</t>
  </si>
  <si>
    <t>Tramadol</t>
  </si>
  <si>
    <t>TBL FLM 90X75MG/650MG I</t>
  </si>
  <si>
    <t>TBL RET 60X35MG</t>
  </si>
  <si>
    <t>TBL FLM 90X600MG/400IU</t>
  </si>
  <si>
    <t>CALCICHEW D3 500 MG/ 200 IU</t>
  </si>
  <si>
    <t>TBL MND 60X500MG/200IU</t>
  </si>
  <si>
    <t>TBL MND 20X500MG/200IU</t>
  </si>
  <si>
    <t>Zolpidem</t>
  </si>
  <si>
    <t>198051</t>
  </si>
  <si>
    <t>TBL FLM 10X10MG</t>
  </si>
  <si>
    <t>198053</t>
  </si>
  <si>
    <t>TBL FLM 15X10MG</t>
  </si>
  <si>
    <t>193745</t>
  </si>
  <si>
    <t>ELIQUIS 5 MG</t>
  </si>
  <si>
    <t>TBL FLM 60X5MG</t>
  </si>
  <si>
    <t>*2053</t>
  </si>
  <si>
    <t>Kompresní punčochy a návleky</t>
  </si>
  <si>
    <t>45389</t>
  </si>
  <si>
    <t>PUNČOCHY KOMPRESNÍ STEHENNÍ II.K.T.</t>
  </si>
  <si>
    <t>MAXIS COMFORT A-G</t>
  </si>
  <si>
    <t>TBL NOB 25X200MG</t>
  </si>
  <si>
    <t>Atenolol</t>
  </si>
  <si>
    <t>2949</t>
  </si>
  <si>
    <t>ATENOLOL AL 50</t>
  </si>
  <si>
    <t>TBL NOB 30X50MG</t>
  </si>
  <si>
    <t>122632</t>
  </si>
  <si>
    <t>SORTIS 80 MG</t>
  </si>
  <si>
    <t>TBL FLM 30X80MG</t>
  </si>
  <si>
    <t>132528</t>
  </si>
  <si>
    <t>BACLOFEN-POLPHARMA 25 MG</t>
  </si>
  <si>
    <t>TBL NOB 50X25MG</t>
  </si>
  <si>
    <t>Dexamethason</t>
  </si>
  <si>
    <t>52336</t>
  </si>
  <si>
    <t>TBL NOB 100X4MG</t>
  </si>
  <si>
    <t>3542</t>
  </si>
  <si>
    <t>DIGOXIN 0,250 LÉČIVA</t>
  </si>
  <si>
    <t>Eplerenon</t>
  </si>
  <si>
    <t>174335</t>
  </si>
  <si>
    <t>EPLERENON ACTAVIS 50 MG</t>
  </si>
  <si>
    <t>TBL FLM 10X50MG</t>
  </si>
  <si>
    <t>Ezetimib</t>
  </si>
  <si>
    <t>8673</t>
  </si>
  <si>
    <t>TBL NOB 30X10MG A</t>
  </si>
  <si>
    <t>Felodipin</t>
  </si>
  <si>
    <t>TBL PRO 30X5MG</t>
  </si>
  <si>
    <t>84396</t>
  </si>
  <si>
    <t>CPS DUR 20X100MG</t>
  </si>
  <si>
    <t>Gliklazid</t>
  </si>
  <si>
    <t>1244</t>
  </si>
  <si>
    <t>TBL RET 30X30MG</t>
  </si>
  <si>
    <t>Chinapril a diuretika</t>
  </si>
  <si>
    <t>168113</t>
  </si>
  <si>
    <t>IFIRMACOMBI 300 MG/25 MG</t>
  </si>
  <si>
    <t>TBL FLM 30X300MG/25MG</t>
  </si>
  <si>
    <t>Klindamycin</t>
  </si>
  <si>
    <t>83459</t>
  </si>
  <si>
    <t>149479</t>
  </si>
  <si>
    <t>TBL FLM 14X75MG</t>
  </si>
  <si>
    <t>136321</t>
  </si>
  <si>
    <t>QUETIAPIN MYLAN 25 MG</t>
  </si>
  <si>
    <t>TBL FLM 28X25MG</t>
  </si>
  <si>
    <t>TBL NOB 100X100MG/50MG</t>
  </si>
  <si>
    <t>TBL NOB 2X10X100MG</t>
  </si>
  <si>
    <t>Kyselina ursodeoxycholová</t>
  </si>
  <si>
    <t>CPS DUR 50X250MG</t>
  </si>
  <si>
    <t>Kyselina valproová</t>
  </si>
  <si>
    <t>92034</t>
  </si>
  <si>
    <t>DEPAKINE CHRONO 300 MG SÉCABLE</t>
  </si>
  <si>
    <t>TBL RET 100X300MG</t>
  </si>
  <si>
    <t>42546</t>
  </si>
  <si>
    <t>SIR 1X200MLX0,667GM/ML</t>
  </si>
  <si>
    <t>Lamotrigin</t>
  </si>
  <si>
    <t>17141</t>
  </si>
  <si>
    <t>LANZUL 30 MG</t>
  </si>
  <si>
    <t>CPS DUR 28X30MG</t>
  </si>
  <si>
    <t>TBL FLM 30X10MG II</t>
  </si>
  <si>
    <t>45242</t>
  </si>
  <si>
    <t>TBL NOB 30X250MG/25MG</t>
  </si>
  <si>
    <t>187427</t>
  </si>
  <si>
    <t>LETROX 100</t>
  </si>
  <si>
    <t>TBL NOB 100X100RG II</t>
  </si>
  <si>
    <t>46693</t>
  </si>
  <si>
    <t>EUTHYROX 125 MIKROGRAMŮ</t>
  </si>
  <si>
    <t>TBL NOB 50X125RG</t>
  </si>
  <si>
    <t>97186</t>
  </si>
  <si>
    <t>EUTHYROX 100 MIKROGRAMŮ</t>
  </si>
  <si>
    <t>TBL NOB 100X100RG</t>
  </si>
  <si>
    <t>69192</t>
  </si>
  <si>
    <t>TBL NOB 50X150RG</t>
  </si>
  <si>
    <t>29468</t>
  </si>
  <si>
    <t>EBIXA 20 MG</t>
  </si>
  <si>
    <t>TBL FLM 28X20MG I</t>
  </si>
  <si>
    <t>163135</t>
  </si>
  <si>
    <t>VASOCARDIN 100</t>
  </si>
  <si>
    <t>Molsidomin</t>
  </si>
  <si>
    <t>215171</t>
  </si>
  <si>
    <t>CPS ETD 20X25000UT</t>
  </si>
  <si>
    <t>49122</t>
  </si>
  <si>
    <t>TBL ENT 28X40MG</t>
  </si>
  <si>
    <t>180640</t>
  </si>
  <si>
    <t>TBL ENT 30X40MG II</t>
  </si>
  <si>
    <t>Pentoxifylin</t>
  </si>
  <si>
    <t>214618</t>
  </si>
  <si>
    <t>TRENTAL 400</t>
  </si>
  <si>
    <t>TBL PRO 20X400MG</t>
  </si>
  <si>
    <t>GERATAM 1200 MG</t>
  </si>
  <si>
    <t>TBL FLM 60X1200MG</t>
  </si>
  <si>
    <t>Pitofenon a analgetika</t>
  </si>
  <si>
    <t>Potraviny pro zvláštní lékařské účely (PZLÚ)</t>
  </si>
  <si>
    <t>Propafenon</t>
  </si>
  <si>
    <t>53535</t>
  </si>
  <si>
    <t>PROPAFENON AL 150</t>
  </si>
  <si>
    <t>TBL FLM 50X150MG</t>
  </si>
  <si>
    <t>56977</t>
  </si>
  <si>
    <t>TBL FLM 28X20MG II</t>
  </si>
  <si>
    <t>Saccharomyces Boulardii</t>
  </si>
  <si>
    <t>Sertralin</t>
  </si>
  <si>
    <t>107885</t>
  </si>
  <si>
    <t>APO-SERTRAL 50</t>
  </si>
  <si>
    <t>Silikony</t>
  </si>
  <si>
    <t>20583</t>
  </si>
  <si>
    <t>CPS MOL 50X40MG</t>
  </si>
  <si>
    <t>Sulfamethoxazol a trimethoprim</t>
  </si>
  <si>
    <t>3377</t>
  </si>
  <si>
    <t>TBL NOB 20X400MG/80MG</t>
  </si>
  <si>
    <t>Telmisartan a diuretika</t>
  </si>
  <si>
    <t>26577</t>
  </si>
  <si>
    <t>MICARDISPLUS 80 MG/12,5 MG</t>
  </si>
  <si>
    <t>TBL NOB 28X1X80MG/12,5MG</t>
  </si>
  <si>
    <t>Tianeptin</t>
  </si>
  <si>
    <t>TBL OBD 90X12,5MG</t>
  </si>
  <si>
    <t>67436</t>
  </si>
  <si>
    <t>TBL OBD 30X12,5MG</t>
  </si>
  <si>
    <t>POR GTT SOL 30MLX0,14GM/ML</t>
  </si>
  <si>
    <t>Timolol</t>
  </si>
  <si>
    <t>163304</t>
  </si>
  <si>
    <t>TIMOLOL-POS 0,5%</t>
  </si>
  <si>
    <t>OPH GTT SOL 5MLX5MG/ML</t>
  </si>
  <si>
    <t>Trandolapril</t>
  </si>
  <si>
    <t>100480</t>
  </si>
  <si>
    <t>CPS DUR 28X0,5MG</t>
  </si>
  <si>
    <t>Valsartan a diuretika</t>
  </si>
  <si>
    <t>134271</t>
  </si>
  <si>
    <t>VALSACOMBI 80 MG/12,5 MG</t>
  </si>
  <si>
    <t>TBL FLM 30X80MG/12,5MG</t>
  </si>
  <si>
    <t>134270</t>
  </si>
  <si>
    <t>TBL FLM 28X80MG/12,5MG</t>
  </si>
  <si>
    <t>192341</t>
  </si>
  <si>
    <t>WARFARIN PMCS 5 MG</t>
  </si>
  <si>
    <t>TBL NOB 50X5MG I</t>
  </si>
  <si>
    <t>198055</t>
  </si>
  <si>
    <t>168327</t>
  </si>
  <si>
    <t>TBL FLM 60X2,5MG</t>
  </si>
  <si>
    <t>166774</t>
  </si>
  <si>
    <t>ITOPRID PMCS 50 MG</t>
  </si>
  <si>
    <t>TBL FLM 40X50MG I</t>
  </si>
  <si>
    <t>Acebutolol</t>
  </si>
  <si>
    <t>SECTRAL 400 MG</t>
  </si>
  <si>
    <t>TBL FLM 30X400MG</t>
  </si>
  <si>
    <t>53202</t>
  </si>
  <si>
    <t>CIPHIN 500</t>
  </si>
  <si>
    <t>132632</t>
  </si>
  <si>
    <t>Hořčík (různé sole v kombinaci)</t>
  </si>
  <si>
    <t>POR GRA SOL SCC 30X365MG</t>
  </si>
  <si>
    <t>181293</t>
  </si>
  <si>
    <t>ESSENTIALE FORTE 600 MG</t>
  </si>
  <si>
    <t>CPS DUR 30X600MG</t>
  </si>
  <si>
    <t>168446</t>
  </si>
  <si>
    <t>TBL FLM 28X1X5MG</t>
  </si>
  <si>
    <t>14811</t>
  </si>
  <si>
    <t>CPS ETD 50X25000UT</t>
  </si>
  <si>
    <t>125073</t>
  </si>
  <si>
    <t>APO-SIMVA 10</t>
  </si>
  <si>
    <t>Telmisartan a amlodipin</t>
  </si>
  <si>
    <t>TBL NOB 28X80MG/5MG</t>
  </si>
  <si>
    <t>26576</t>
  </si>
  <si>
    <t>TBL NOB 56X80MG/12,5MG</t>
  </si>
  <si>
    <t>TBL FLM 20X10MG</t>
  </si>
  <si>
    <t>91788</t>
  </si>
  <si>
    <t>NEUROL 0,25</t>
  </si>
  <si>
    <t>Cefuroxim</t>
  </si>
  <si>
    <t>Distigmin</t>
  </si>
  <si>
    <t>2360</t>
  </si>
  <si>
    <t>UBRETID 5 MG</t>
  </si>
  <si>
    <t>Fentanyl</t>
  </si>
  <si>
    <t>DUROGESIC 25 MCG/H</t>
  </si>
  <si>
    <t>TDR EMP 5X4,2MGX25RG/H</t>
  </si>
  <si>
    <t>21793</t>
  </si>
  <si>
    <t>141036</t>
  </si>
  <si>
    <t>TROMBEX 75 MG POTAHOVANÉ TABLETY</t>
  </si>
  <si>
    <t>TBL FLM 90X75MG</t>
  </si>
  <si>
    <t>169251</t>
  </si>
  <si>
    <t>TBL FLM 30X75MG</t>
  </si>
  <si>
    <t>TBL NOB 3X20X100MG</t>
  </si>
  <si>
    <t>CPS RDR 30X100MG/25MG</t>
  </si>
  <si>
    <t>Oxikonazol</t>
  </si>
  <si>
    <t>CRM 30GMX10MG/GM</t>
  </si>
  <si>
    <t>124101</t>
  </si>
  <si>
    <t>PRESTANCE 5 MG/10 MG</t>
  </si>
  <si>
    <t>TBL NOB 30X5MG/10MG</t>
  </si>
  <si>
    <t>TBL NOB 28X400MG/80MG</t>
  </si>
  <si>
    <t>TBL NOB 28X80MG/12,5MG</t>
  </si>
  <si>
    <t>Perindopril, amlodipin a indapamid</t>
  </si>
  <si>
    <t>190973</t>
  </si>
  <si>
    <t>TRIPLIXAM 10 MG/2,5 MG/10 MG</t>
  </si>
  <si>
    <t>TBL FLM 30X10MG/2,5MG/10MG</t>
  </si>
  <si>
    <t>*1005</t>
  </si>
  <si>
    <t>19594</t>
  </si>
  <si>
    <t>TORVACARD 40</t>
  </si>
  <si>
    <t>TBL FLM 30X40MG BLI AL</t>
  </si>
  <si>
    <t>132727</t>
  </si>
  <si>
    <t>49114</t>
  </si>
  <si>
    <t>TBL ENT 56X20MG</t>
  </si>
  <si>
    <t>148076</t>
  </si>
  <si>
    <t>ROSUCARD 40 MG POTAHOVANÉ TABLETY</t>
  </si>
  <si>
    <t>192223</t>
  </si>
  <si>
    <t>ZOREM 5 MG</t>
  </si>
  <si>
    <t>174314</t>
  </si>
  <si>
    <t>EPLERENON ACTAVIS 25 MG</t>
  </si>
  <si>
    <t>24803</t>
  </si>
  <si>
    <t>171577</t>
  </si>
  <si>
    <t>MAGNESIUM LACTATE BIOMEDICA 500 MG TABLETY</t>
  </si>
  <si>
    <t>TBL NOB 50X500MG</t>
  </si>
  <si>
    <t>49560</t>
  </si>
  <si>
    <t>MOLSIHEXAL RETARD</t>
  </si>
  <si>
    <t>TBL PRO 30X8MG</t>
  </si>
  <si>
    <t>59805</t>
  </si>
  <si>
    <t>INJ SOL ISP 2X0,6MLX19000IU/ML</t>
  </si>
  <si>
    <t>59807</t>
  </si>
  <si>
    <t>INJ SOL ISP 2X0,8MLX19000IU/ML</t>
  </si>
  <si>
    <t>59810</t>
  </si>
  <si>
    <t>INJ SOL ISP 10X1MLX19000IU/ML</t>
  </si>
  <si>
    <t>213479</t>
  </si>
  <si>
    <t>49112</t>
  </si>
  <si>
    <t>TBL ENT 14X20MG I</t>
  </si>
  <si>
    <t>VEROSPIRON 100 MG</t>
  </si>
  <si>
    <t>CPS DUR 30X100MG</t>
  </si>
  <si>
    <t>159752</t>
  </si>
  <si>
    <t>TRIMETAZIDIN MYLAN 35 MG</t>
  </si>
  <si>
    <t>TBL PRO 10X35MG II</t>
  </si>
  <si>
    <t>190968</t>
  </si>
  <si>
    <t>TRIPLIXAM 10 MG/2,5 MG/5 MG</t>
  </si>
  <si>
    <t>TBL FLM 30X10MG/2,5MG/5MG</t>
  </si>
  <si>
    <t>Aceklofenak</t>
  </si>
  <si>
    <t>191730</t>
  </si>
  <si>
    <t>BIOFENAC 100 MG POTAHOVANÉ TABLETY</t>
  </si>
  <si>
    <t>TBL FLM 60X100MG</t>
  </si>
  <si>
    <t>Alfakalcidol</t>
  </si>
  <si>
    <t>14398</t>
  </si>
  <si>
    <t>ALPHA D3 1 MIKROGRAM</t>
  </si>
  <si>
    <t>216284</t>
  </si>
  <si>
    <t>TBL NOB 90X100MG</t>
  </si>
  <si>
    <t>125064</t>
  </si>
  <si>
    <t>TBL NOB 90X5MG</t>
  </si>
  <si>
    <t>12494</t>
  </si>
  <si>
    <t>AUGMENTIN 1 G</t>
  </si>
  <si>
    <t>TBL FLM 14X875MG/125MG I</t>
  </si>
  <si>
    <t>132711</t>
  </si>
  <si>
    <t>Antiagregancia kromě heparinu, kombinace</t>
  </si>
  <si>
    <t>57364</t>
  </si>
  <si>
    <t>AGGRENOX</t>
  </si>
  <si>
    <t>CPS RDR 60X25MG/200MG</t>
  </si>
  <si>
    <t>132529</t>
  </si>
  <si>
    <t>TBL FLM 90X20MG</t>
  </si>
  <si>
    <t>19593</t>
  </si>
  <si>
    <t>TBL FLM 90X20MG BLI AL</t>
  </si>
  <si>
    <t>102681</t>
  </si>
  <si>
    <t>TBL NOB 20X16MG</t>
  </si>
  <si>
    <t>3801</t>
  </si>
  <si>
    <t>CONCOR COR 2,5 MG</t>
  </si>
  <si>
    <t>TBL FLM 28X2,5MG</t>
  </si>
  <si>
    <t>3802</t>
  </si>
  <si>
    <t>TBL FLM 56X2,5MG</t>
  </si>
  <si>
    <t>94164</t>
  </si>
  <si>
    <t>CONCOR 5</t>
  </si>
  <si>
    <t>Bisoprolol a jiná antihypertenziva</t>
  </si>
  <si>
    <t>184286</t>
  </si>
  <si>
    <t>TBL NOB 90X5MG/5MG</t>
  </si>
  <si>
    <t>184290</t>
  </si>
  <si>
    <t>TBL NOB 90X5MG/10MG</t>
  </si>
  <si>
    <t>132676</t>
  </si>
  <si>
    <t>Bromhexin</t>
  </si>
  <si>
    <t>10225</t>
  </si>
  <si>
    <t>BROMHEXIN 12 KM-KAPKY</t>
  </si>
  <si>
    <t>POR GTT SOL 50MLX12MG/ML</t>
  </si>
  <si>
    <t>Ciklopirox</t>
  </si>
  <si>
    <t>BATRAFEN KRÉM</t>
  </si>
  <si>
    <t>CRM 20GMX10MG/GM</t>
  </si>
  <si>
    <t>30381</t>
  </si>
  <si>
    <t>STUGERON</t>
  </si>
  <si>
    <t>Desloratadin</t>
  </si>
  <si>
    <t>168949</t>
  </si>
  <si>
    <t>DESLORATADINE ACTAVIS 5 MG</t>
  </si>
  <si>
    <t>Dihydrokodein</t>
  </si>
  <si>
    <t>80452</t>
  </si>
  <si>
    <t>DHC CONTINUS 90 MG</t>
  </si>
  <si>
    <t>TBL RET 56X90MG</t>
  </si>
  <si>
    <t>41798</t>
  </si>
  <si>
    <t>TBL RET 30X60MG</t>
  </si>
  <si>
    <t>Diklofenak</t>
  </si>
  <si>
    <t>CPS RDR 30X75MG I</t>
  </si>
  <si>
    <t>125121</t>
  </si>
  <si>
    <t>APO-DICLO SR 100</t>
  </si>
  <si>
    <t>125122</t>
  </si>
  <si>
    <t>216669</t>
  </si>
  <si>
    <t>CPS RDR 30X75MG II</t>
  </si>
  <si>
    <t>132660</t>
  </si>
  <si>
    <t>Doxycyklin</t>
  </si>
  <si>
    <t>4014</t>
  </si>
  <si>
    <t>DOXYBENE 200 MG TABLETY</t>
  </si>
  <si>
    <t>TBL NOB 20X200MG</t>
  </si>
  <si>
    <t>90986</t>
  </si>
  <si>
    <t>DEOXYMYKOIN</t>
  </si>
  <si>
    <t>TBL NOB 10X100MG</t>
  </si>
  <si>
    <t>DOXYBENE 100 MG</t>
  </si>
  <si>
    <t>CPS MOL 10X100MG</t>
  </si>
  <si>
    <t>TBL NOB 10X200MG</t>
  </si>
  <si>
    <t>Dronedaron</t>
  </si>
  <si>
    <t>167351</t>
  </si>
  <si>
    <t>MULTAQ 400 MG</t>
  </si>
  <si>
    <t>167350</t>
  </si>
  <si>
    <t>TBL FLM 50X400MG</t>
  </si>
  <si>
    <t>45274</t>
  </si>
  <si>
    <t>ENAP 10 MG</t>
  </si>
  <si>
    <t>59595</t>
  </si>
  <si>
    <t>TBL FLM 50X20MG</t>
  </si>
  <si>
    <t>46327</t>
  </si>
  <si>
    <t>FAMOSAN 10 MG</t>
  </si>
  <si>
    <t>Fenofibrát</t>
  </si>
  <si>
    <t>11014</t>
  </si>
  <si>
    <t>CPS DUR 90X267MG</t>
  </si>
  <si>
    <t>163085</t>
  </si>
  <si>
    <t>AMARYL 3 MG</t>
  </si>
  <si>
    <t>TBL NOB 30X3MG</t>
  </si>
  <si>
    <t>Gliquidon</t>
  </si>
  <si>
    <t>TBL NOB 30X30MG</t>
  </si>
  <si>
    <t>Guajfenesin</t>
  </si>
  <si>
    <t>GUAJACURAN 5%</t>
  </si>
  <si>
    <t>INJ SOL 10X10MLX50MG/ML</t>
  </si>
  <si>
    <t>Haloperidol</t>
  </si>
  <si>
    <t>2537</t>
  </si>
  <si>
    <t>HALOPERIDOL-RICHTER 1,5 MG</t>
  </si>
  <si>
    <t>TBL NOB 50X1,5MG</t>
  </si>
  <si>
    <t>215978</t>
  </si>
  <si>
    <t>47476</t>
  </si>
  <si>
    <t>LORADUR</t>
  </si>
  <si>
    <t>TBL NOB 50X5MG/50MG</t>
  </si>
  <si>
    <t>Chlortalidon a kalium šetřící diuretika</t>
  </si>
  <si>
    <t>88518</t>
  </si>
  <si>
    <t>AMICLOTON</t>
  </si>
  <si>
    <t>TBL NOB 30X2,5MG/25MG</t>
  </si>
  <si>
    <t>103788</t>
  </si>
  <si>
    <t>Chondroitin-sulfát</t>
  </si>
  <si>
    <t>160155</t>
  </si>
  <si>
    <t>CONDROSULF 800 TABLETY</t>
  </si>
  <si>
    <t>TBL NOB 90X800MG</t>
  </si>
  <si>
    <t>158287</t>
  </si>
  <si>
    <t>INDAP 2,5 MG</t>
  </si>
  <si>
    <t>TBL NOB 3X10X2,5MG</t>
  </si>
  <si>
    <t>Inzulin lidský</t>
  </si>
  <si>
    <t>Jiná antibiotika pro lokální aplikaci</t>
  </si>
  <si>
    <t>55759</t>
  </si>
  <si>
    <t>DRM PLV SOL 1</t>
  </si>
  <si>
    <t>Jodovaný povidon</t>
  </si>
  <si>
    <t>62320</t>
  </si>
  <si>
    <t>UNG 20GMX100MG/GM</t>
  </si>
  <si>
    <t>Kaptopril</t>
  </si>
  <si>
    <t>TENSIOMIN 25 MG</t>
  </si>
  <si>
    <t>107135</t>
  </si>
  <si>
    <t>DALACIN C 150 MG</t>
  </si>
  <si>
    <t>CPS DUR 16X150MG</t>
  </si>
  <si>
    <t>Kodein</t>
  </si>
  <si>
    <t>88</t>
  </si>
  <si>
    <t>CODEIN SLOVAKOFARMA 15 MG</t>
  </si>
  <si>
    <t>TBL NOB 10X15MG</t>
  </si>
  <si>
    <t>TBL ENT 98X100MG</t>
  </si>
  <si>
    <t>188845</t>
  </si>
  <si>
    <t>TBL ENT 30X100MG I</t>
  </si>
  <si>
    <t>Kyselina askorbová (vitamin C)</t>
  </si>
  <si>
    <t>92729</t>
  </si>
  <si>
    <t>ACIDUM ASCORBICUM BIOTIKA</t>
  </si>
  <si>
    <t>INJ SOL 5X5MLX100MG/ML</t>
  </si>
  <si>
    <t>45243</t>
  </si>
  <si>
    <t>TBL NOB 60X250MG/25MG</t>
  </si>
  <si>
    <t>147464</t>
  </si>
  <si>
    <t>EUTHYROX 137 MIKROGRAMŮ</t>
  </si>
  <si>
    <t>TBL NOB 100X137RG I</t>
  </si>
  <si>
    <t>Loperamid</t>
  </si>
  <si>
    <t>CPS DUR 20X2MG</t>
  </si>
  <si>
    <t>Loratadin</t>
  </si>
  <si>
    <t>83827</t>
  </si>
  <si>
    <t>FLONIDAN 10 MG DISTAB</t>
  </si>
  <si>
    <t>POR TBL DIS 10X10MG</t>
  </si>
  <si>
    <t>107174</t>
  </si>
  <si>
    <t>LORISTA 25</t>
  </si>
  <si>
    <t>TBL FLM 50X25MG</t>
  </si>
  <si>
    <t>125036</t>
  </si>
  <si>
    <t>TBL FLM 30X25MG</t>
  </si>
  <si>
    <t>TBL FLM 90X50MG/12,5MG</t>
  </si>
  <si>
    <t>163923</t>
  </si>
  <si>
    <t>122109</t>
  </si>
  <si>
    <t>LORISTA H 100 MG/25 MG</t>
  </si>
  <si>
    <t>TBL FLM 98X100MG/25MG</t>
  </si>
  <si>
    <t>Mebendazol</t>
  </si>
  <si>
    <t>122198</t>
  </si>
  <si>
    <t>VERMOX</t>
  </si>
  <si>
    <t>TBL NOB 6X100MG</t>
  </si>
  <si>
    <t>Medroxyprogesteron a estrogen</t>
  </si>
  <si>
    <t>14628</t>
  </si>
  <si>
    <t>DIVINA</t>
  </si>
  <si>
    <t>TBL NOB 3X21</t>
  </si>
  <si>
    <t>Měkký parafin a tukové produkty</t>
  </si>
  <si>
    <t>100272</t>
  </si>
  <si>
    <t>LIPOBASE</t>
  </si>
  <si>
    <t>100273</t>
  </si>
  <si>
    <t>CRM 1X100GM</t>
  </si>
  <si>
    <t>12356</t>
  </si>
  <si>
    <t>TBL FLM 120X850MG I</t>
  </si>
  <si>
    <t>18630</t>
  </si>
  <si>
    <t>Naftidrofuryl</t>
  </si>
  <si>
    <t>Nimesulid</t>
  </si>
  <si>
    <t>17187</t>
  </si>
  <si>
    <t>NIMESIL</t>
  </si>
  <si>
    <t>POR GRA SUS 30X100MG</t>
  </si>
  <si>
    <t>180645</t>
  </si>
  <si>
    <t>TBL ENT 90X40MG II</t>
  </si>
  <si>
    <t>180563</t>
  </si>
  <si>
    <t>TBL ENT 90X20MG I</t>
  </si>
  <si>
    <t>109402</t>
  </si>
  <si>
    <t>NOLPAZA 20 MG ENTEROSOLVENTNÍ TABLETY</t>
  </si>
  <si>
    <t>TBL ENT 60X20MG</t>
  </si>
  <si>
    <t>184100</t>
  </si>
  <si>
    <t>PANTOPRAZOL MYLAN 40 MG</t>
  </si>
  <si>
    <t>TBL ENT 30X40MG</t>
  </si>
  <si>
    <t>20027</t>
  </si>
  <si>
    <t>AGAPURIN SR 400</t>
  </si>
  <si>
    <t>TBL PRO 50X400MG</t>
  </si>
  <si>
    <t>53200</t>
  </si>
  <si>
    <t>AGAPURIN</t>
  </si>
  <si>
    <t>INJ SOL 5X5MLX20MG/ML</t>
  </si>
  <si>
    <t>120795</t>
  </si>
  <si>
    <t>APO-PERINDO 4 MG</t>
  </si>
  <si>
    <t>85159</t>
  </si>
  <si>
    <t>PRENESSA 4 MG</t>
  </si>
  <si>
    <t>50335</t>
  </si>
  <si>
    <t>PREDNISON 20 LÉČIVA</t>
  </si>
  <si>
    <t>TBL NOB 20X20MG</t>
  </si>
  <si>
    <t>50118</t>
  </si>
  <si>
    <t>TRIASYN 2,5/2,5 MG</t>
  </si>
  <si>
    <t>TBL RET 30X2,5MG/2,5MG</t>
  </si>
  <si>
    <t>Ranitidin</t>
  </si>
  <si>
    <t>58293</t>
  </si>
  <si>
    <t>RANISAN 75 MG</t>
  </si>
  <si>
    <t>TBL FLM 20X75MG</t>
  </si>
  <si>
    <t>Rifaximin</t>
  </si>
  <si>
    <t>TBL FLM 28X200MG</t>
  </si>
  <si>
    <t>EXELON 3,0 MG</t>
  </si>
  <si>
    <t>CPS DUR 56X3MG</t>
  </si>
  <si>
    <t>26534</t>
  </si>
  <si>
    <t>CPS DUR 28X3MG</t>
  </si>
  <si>
    <t>132768</t>
  </si>
  <si>
    <t>ASENTRA 50</t>
  </si>
  <si>
    <t>13701</t>
  </si>
  <si>
    <t>SIMGAL 20 MG</t>
  </si>
  <si>
    <t>TBL FLM 84X20MG</t>
  </si>
  <si>
    <t>NOVALGIN INJEKCE</t>
  </si>
  <si>
    <t>INJ SOL 5X5MLX500MG/ML</t>
  </si>
  <si>
    <t>167863</t>
  </si>
  <si>
    <t>TBL NOB 98X80MG/10MG</t>
  </si>
  <si>
    <t>167862</t>
  </si>
  <si>
    <t>TBL NOB 90X1X80MG/10MG</t>
  </si>
  <si>
    <t>167855</t>
  </si>
  <si>
    <t>TBL NOB 90X1X80MG/5MG</t>
  </si>
  <si>
    <t>26575</t>
  </si>
  <si>
    <t>TBL NOB 98X80MG/12,5MG</t>
  </si>
  <si>
    <t>29679</t>
  </si>
  <si>
    <t>TBL NOB 90X1X80MG/12,5MG</t>
  </si>
  <si>
    <t>Thiamazol</t>
  </si>
  <si>
    <t>146119</t>
  </si>
  <si>
    <t>Tolperison</t>
  </si>
  <si>
    <t>MYDOCALM 150 MG</t>
  </si>
  <si>
    <t>TBL FLM 30X150MG</t>
  </si>
  <si>
    <t>201612</t>
  </si>
  <si>
    <t>ZALDIAR</t>
  </si>
  <si>
    <t>TBL FLM 60X1X37,5MG/325MG</t>
  </si>
  <si>
    <t>Triamcinolon</t>
  </si>
  <si>
    <t>2828</t>
  </si>
  <si>
    <t>TRIAMCINOLON LÉČIVA CRM</t>
  </si>
  <si>
    <t>CRM 10GMX1MG/GM</t>
  </si>
  <si>
    <t>32916</t>
  </si>
  <si>
    <t>TBL RET 56X35MG</t>
  </si>
  <si>
    <t>32918</t>
  </si>
  <si>
    <t>TBL RET 90X35MG</t>
  </si>
  <si>
    <t>10253</t>
  </si>
  <si>
    <t>146893</t>
  </si>
  <si>
    <t>ZOLPIDEM MYLAN 10 MG</t>
  </si>
  <si>
    <t>146894</t>
  </si>
  <si>
    <t>146898</t>
  </si>
  <si>
    <t>146899</t>
  </si>
  <si>
    <t>TBL FLM 50X10MG</t>
  </si>
  <si>
    <t>16286</t>
  </si>
  <si>
    <t>STILNOX</t>
  </si>
  <si>
    <t>146897</t>
  </si>
  <si>
    <t>132603</t>
  </si>
  <si>
    <t>Železo v kombinaci s kyanokobalaminem a kyselinou listovou</t>
  </si>
  <si>
    <t>59570</t>
  </si>
  <si>
    <t>FERRO-FOLGAMMA</t>
  </si>
  <si>
    <t>CPS MOL 50X37MG/5MG/0,01MG</t>
  </si>
  <si>
    <t>Sodná sůl pentosan-polysulfátu</t>
  </si>
  <si>
    <t>21783</t>
  </si>
  <si>
    <t>THROMBOCID GEL</t>
  </si>
  <si>
    <t>GEL 100MGX15MG/GM</t>
  </si>
  <si>
    <t>193747</t>
  </si>
  <si>
    <t>TBL FLM 168X5MG</t>
  </si>
  <si>
    <t>*2002</t>
  </si>
  <si>
    <t>Obvazový materiál, náplasti</t>
  </si>
  <si>
    <t>170141</t>
  </si>
  <si>
    <t>KRYTÍ MEPILEX</t>
  </si>
  <si>
    <t>20X20CM,SE SILIKONOVOU VRSTVOU SAFETAC,POUZE K VÝKONU 09565,CENA ZA 1KS</t>
  </si>
  <si>
    <t>28839</t>
  </si>
  <si>
    <t>AERIUS 0,5 MG/ML</t>
  </si>
  <si>
    <t>POR SOL 120ML+LŽIČKAX0,5MG/ML</t>
  </si>
  <si>
    <t>185435</t>
  </si>
  <si>
    <t>TBL FLM 120X500MG</t>
  </si>
  <si>
    <t>Klenbuterol</t>
  </si>
  <si>
    <t>13361</t>
  </si>
  <si>
    <t>SPIROPENT</t>
  </si>
  <si>
    <t>TBL NOB 100X0,02MG</t>
  </si>
  <si>
    <t>132718</t>
  </si>
  <si>
    <t>MOVALIS 15 MG</t>
  </si>
  <si>
    <t>DRM PLV SOL 1X33KU/2,5KU</t>
  </si>
  <si>
    <t>Kombinace různých antibiotik</t>
  </si>
  <si>
    <t>OPH UNG 1X5GM</t>
  </si>
  <si>
    <t>Nifuratel</t>
  </si>
  <si>
    <t>70498</t>
  </si>
  <si>
    <t>MACMIROR</t>
  </si>
  <si>
    <t>TBL OBD 20X200MG</t>
  </si>
  <si>
    <t>Nystatin, kombinace</t>
  </si>
  <si>
    <t>41146</t>
  </si>
  <si>
    <t>MACMIROR COMPLEX 500</t>
  </si>
  <si>
    <t>VAG CPS MOL 12X500MG/200KU</t>
  </si>
  <si>
    <t>214601</t>
  </si>
  <si>
    <t>HYPNOGEN</t>
  </si>
  <si>
    <t>Benzoyl-peroxid</t>
  </si>
  <si>
    <t>47279</t>
  </si>
  <si>
    <t>ECLARAN 5</t>
  </si>
  <si>
    <t>GEL 45GMX5GM/100GM</t>
  </si>
  <si>
    <t>29475</t>
  </si>
  <si>
    <t>TBL FLM 98X20MG I</t>
  </si>
  <si>
    <t>58874</t>
  </si>
  <si>
    <t>AMLOZEK 5</t>
  </si>
  <si>
    <t>93015</t>
  </si>
  <si>
    <t>TBL FLM 100X10MG</t>
  </si>
  <si>
    <t>Betamethason</t>
  </si>
  <si>
    <t>17169</t>
  </si>
  <si>
    <t>DRM SOL 100MLX0,5MG/20MG/G</t>
  </si>
  <si>
    <t>47728</t>
  </si>
  <si>
    <t>TBL FLM 14X500MG</t>
  </si>
  <si>
    <t>Celiprolol</t>
  </si>
  <si>
    <t>163143</t>
  </si>
  <si>
    <t>TBL FLM 30X200MG</t>
  </si>
  <si>
    <t>Ciprofibrát</t>
  </si>
  <si>
    <t>47683</t>
  </si>
  <si>
    <t>LIPANOR</t>
  </si>
  <si>
    <t>16031</t>
  </si>
  <si>
    <t>VOLTAREN 50</t>
  </si>
  <si>
    <t>TBL ENT 20X50MG</t>
  </si>
  <si>
    <t>46621</t>
  </si>
  <si>
    <t>UNO</t>
  </si>
  <si>
    <t>TBL PRO 20X150MG</t>
  </si>
  <si>
    <t>170544</t>
  </si>
  <si>
    <t>KOGNEZIL 5 MG POTAHOVANÉ TABLETY</t>
  </si>
  <si>
    <t>Flutikason-furoát</t>
  </si>
  <si>
    <t>29815</t>
  </si>
  <si>
    <t>AVAMYS 27,5 MIKROGRAMŮ/DÁVKA</t>
  </si>
  <si>
    <t>NAS SPR SUS 1X60DÁVX27,5RG/DÁV</t>
  </si>
  <si>
    <t>Fluvastatin</t>
  </si>
  <si>
    <t>200993</t>
  </si>
  <si>
    <t>TBL PRO 30X80MG</t>
  </si>
  <si>
    <t>158283</t>
  </si>
  <si>
    <t>INDAP 1,25 MG</t>
  </si>
  <si>
    <t>TBL NOB 3X10X1,25MG</t>
  </si>
  <si>
    <t>Klarithromycin</t>
  </si>
  <si>
    <t>53853</t>
  </si>
  <si>
    <t>55449</t>
  </si>
  <si>
    <t>SIR 1X100MLX1RG/ML</t>
  </si>
  <si>
    <t>90</t>
  </si>
  <si>
    <t>CODEIN SLOVAKOFARMA 30 MG</t>
  </si>
  <si>
    <t>TBL NOB 10X30MG</t>
  </si>
  <si>
    <t>179027</t>
  </si>
  <si>
    <t>179042</t>
  </si>
  <si>
    <t>188846</t>
  </si>
  <si>
    <t>TBL ENT 50X100MG I</t>
  </si>
  <si>
    <t>Levocetirizin</t>
  </si>
  <si>
    <t>124346</t>
  </si>
  <si>
    <t>TBL FLM 90X5MG I</t>
  </si>
  <si>
    <t>Mefenoxalon</t>
  </si>
  <si>
    <t>3645</t>
  </si>
  <si>
    <t>DIMEXOL</t>
  </si>
  <si>
    <t>DORSIFLEX 200 MG</t>
  </si>
  <si>
    <t>Mesalazin</t>
  </si>
  <si>
    <t>46616</t>
  </si>
  <si>
    <t>125516</t>
  </si>
  <si>
    <t>APO-METOPROLOL 50</t>
  </si>
  <si>
    <t>TBL NOB 100X50MG</t>
  </si>
  <si>
    <t>Midazolam</t>
  </si>
  <si>
    <t>15013</t>
  </si>
  <si>
    <t>DORMICUM 7,5 MG</t>
  </si>
  <si>
    <t>TBL FLM 10X7,5MG</t>
  </si>
  <si>
    <t>14812</t>
  </si>
  <si>
    <t>CPS ETD 100X25000UT</t>
  </si>
  <si>
    <t>92628</t>
  </si>
  <si>
    <t>PANZYTRAT 25 000</t>
  </si>
  <si>
    <t>CPS ETD 50X25000UT I</t>
  </si>
  <si>
    <t>POR GRA SUS 30X100MG I</t>
  </si>
  <si>
    <t>111904</t>
  </si>
  <si>
    <t>TBL NOB 100X20MG</t>
  </si>
  <si>
    <t>Paroxetin</t>
  </si>
  <si>
    <t>47085</t>
  </si>
  <si>
    <t>PENTOMER RETARD 400 MG</t>
  </si>
  <si>
    <t>TBL PRO 100X400MG</t>
  </si>
  <si>
    <t>124115</t>
  </si>
  <si>
    <t>PRESTANCE 10 MG/5 MG</t>
  </si>
  <si>
    <t>TBL NOB 30X10MG/5MG</t>
  </si>
  <si>
    <t>Salbutamol</t>
  </si>
  <si>
    <t>198056</t>
  </si>
  <si>
    <t>45387</t>
  </si>
  <si>
    <t>PUNČOCHY KOMPRESNÍ LÝTKOVÉ II.K.T.</t>
  </si>
  <si>
    <t>MAXIS COMFORT A-D</t>
  </si>
  <si>
    <t>19591</t>
  </si>
  <si>
    <t>TORVACARD 10</t>
  </si>
  <si>
    <t>TBL FLM 90X10MG BLI AL</t>
  </si>
  <si>
    <t>58880</t>
  </si>
  <si>
    <t>DOLMINA 100 SR</t>
  </si>
  <si>
    <t>Fluoxetin</t>
  </si>
  <si>
    <t>98791</t>
  </si>
  <si>
    <t>DEPREX LÉČIVA</t>
  </si>
  <si>
    <t>CPS DUR 30X20MG</t>
  </si>
  <si>
    <t>169252</t>
  </si>
  <si>
    <t>VITAMIN B12 LÉČIVA 300 MCG</t>
  </si>
  <si>
    <t>INJ SOL 5X1MLX0,3MG/ML</t>
  </si>
  <si>
    <t>203564</t>
  </si>
  <si>
    <t>Methotrexát (pouze perorální)</t>
  </si>
  <si>
    <t>157119</t>
  </si>
  <si>
    <t>METHOTREXAT EBEWE 2,5 MG TABLETY</t>
  </si>
  <si>
    <t>TBL NOB 50X2,5MG</t>
  </si>
  <si>
    <t>Mometason</t>
  </si>
  <si>
    <t>170760</t>
  </si>
  <si>
    <t>MOMMOX 0,05 MG/DÁVKU</t>
  </si>
  <si>
    <t>NAS SPR SUS 140DÁVX50RG/DÁV</t>
  </si>
  <si>
    <t>Oxazepam</t>
  </si>
  <si>
    <t>OXAZEPAM LÉČIVA</t>
  </si>
  <si>
    <t>TBL NOB 20X10MG</t>
  </si>
  <si>
    <t>124091</t>
  </si>
  <si>
    <t>Prednisolon a antiseptika</t>
  </si>
  <si>
    <t>Pseudoefedrin, kombinace</t>
  </si>
  <si>
    <t>202893</t>
  </si>
  <si>
    <t>CLARINASE REPETABS</t>
  </si>
  <si>
    <t>TBL PRO 14X120MG/5MG II</t>
  </si>
  <si>
    <t>TBL FLM 100X320MG/60MG</t>
  </si>
  <si>
    <t>94584</t>
  </si>
  <si>
    <t>AKTIFERRIN</t>
  </si>
  <si>
    <t>POR CPS MOL 50</t>
  </si>
  <si>
    <t>TBL FLM 30X5MG/1,25MG/5MG</t>
  </si>
  <si>
    <t>*2016</t>
  </si>
  <si>
    <t>119773</t>
  </si>
  <si>
    <t>Atenolol a thiazidy</t>
  </si>
  <si>
    <t>76715</t>
  </si>
  <si>
    <t>TENORETIC</t>
  </si>
  <si>
    <t>TBL FLM 28X100MG/25MG</t>
  </si>
  <si>
    <t>187500</t>
  </si>
  <si>
    <t>187486</t>
  </si>
  <si>
    <t>187487</t>
  </si>
  <si>
    <t>187515</t>
  </si>
  <si>
    <t>TBL FLM 90X40MG</t>
  </si>
  <si>
    <t>187518</t>
  </si>
  <si>
    <t>97655</t>
  </si>
  <si>
    <t>CPS MOL 20X100MG</t>
  </si>
  <si>
    <t>Erdostein</t>
  </si>
  <si>
    <t>95560</t>
  </si>
  <si>
    <t>CPS DUR 30X300MG</t>
  </si>
  <si>
    <t>Ergokalciferol</t>
  </si>
  <si>
    <t>353</t>
  </si>
  <si>
    <t>VITAMIN D SLOVAKOFARMA</t>
  </si>
  <si>
    <t>CPS MOL 1X300KU</t>
  </si>
  <si>
    <t>Fenoxymethylpenicilin</t>
  </si>
  <si>
    <t>132893</t>
  </si>
  <si>
    <t>OSPEN 1500</t>
  </si>
  <si>
    <t>TBL FLM 30X1500KU</t>
  </si>
  <si>
    <t>29816</t>
  </si>
  <si>
    <t>AVAMYS 27,5 MIKROGRAMŮ</t>
  </si>
  <si>
    <t>NAS SPR SUS 1X120DÁV</t>
  </si>
  <si>
    <t>Ibuprofen</t>
  </si>
  <si>
    <t>180794</t>
  </si>
  <si>
    <t>IBALGIN DUO EFFECT</t>
  </si>
  <si>
    <t>CRM 100GMX50MG/2MG/GM</t>
  </si>
  <si>
    <t>Jiná kapiláry stabilizující látky</t>
  </si>
  <si>
    <t>TBL ENT 90X20MG</t>
  </si>
  <si>
    <t>10081</t>
  </si>
  <si>
    <t>136249</t>
  </si>
  <si>
    <t>PROPANORM 150 MG</t>
  </si>
  <si>
    <t>TBL FLM 100X150MG</t>
  </si>
  <si>
    <t>191949</t>
  </si>
  <si>
    <t>TBL RET 14X120MG/5MG I</t>
  </si>
  <si>
    <t>TBL OBD 100X150MG</t>
  </si>
  <si>
    <t>207222</t>
  </si>
  <si>
    <t>Sukralfát</t>
  </si>
  <si>
    <t>91217</t>
  </si>
  <si>
    <t>VENTER</t>
  </si>
  <si>
    <t>TBL NOB 50X1GM</t>
  </si>
  <si>
    <t>163146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</si>
  <si>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</si>
  <si>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</si>
  <si>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</si>
  <si>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</si>
  <si>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</si>
  <si>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R06AX27 - Desloratadin</t>
  </si>
  <si>
    <t>C09DA01 - Losartan a diuretika</t>
  </si>
  <si>
    <t>M01AC06 - Meloxikam</t>
  </si>
  <si>
    <t>N05CD08 - Midazolam</t>
  </si>
  <si>
    <t>R01AD09 - Mometason</t>
  </si>
  <si>
    <t>A02BA02 - Ranitidin</t>
  </si>
  <si>
    <t>R06AX13 - Loratadin</t>
  </si>
  <si>
    <t>A02BA02</t>
  </si>
  <si>
    <t>C09DA01</t>
  </si>
  <si>
    <t>R06AX13</t>
  </si>
  <si>
    <t>R06AX27</t>
  </si>
  <si>
    <t>M01AC06</t>
  </si>
  <si>
    <t>C01BC03</t>
  </si>
  <si>
    <t>N05CD08</t>
  </si>
  <si>
    <t>R01AD09</t>
  </si>
  <si>
    <t>Přehled plnění PL - Preskripce léčivých přípravků - orientační přehled</t>
  </si>
  <si>
    <t>ZA314</t>
  </si>
  <si>
    <t>Obinadlo idealast-haft 8 cm x   4 m 9311113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</si>
  <si>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</si>
  <si>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</si>
  <si>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</si>
  <si>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</si>
  <si>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</si>
  <si>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</si>
  <si>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</si>
  <si>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</si>
  <si>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</si>
  <si>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</si>
  <si>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</si>
  <si>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</si>
  <si>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ZA443</t>
  </si>
  <si>
    <t>Šátek trojcípý pletený 125 x 85 x 85 cm 20001</t>
  </si>
  <si>
    <t>ZA446</t>
  </si>
  <si>
    <t>Vata buničitá přířezy 20 x 30 cm 1230200129</t>
  </si>
  <si>
    <t>ZA459</t>
  </si>
  <si>
    <t>Kompresa AB 10 x 20 cm/1 ks sterilní NT savá 1230114021</t>
  </si>
  <si>
    <t>ZA476</t>
  </si>
  <si>
    <t>Krytí mepilex border lite 10 x 10 cm bal. á 5 ks 281300-00</t>
  </si>
  <si>
    <t>ZA478</t>
  </si>
  <si>
    <t>Krytí actisorb plus 10,5 x 10,5 cm bal. á 10 ks s aktivním uhlím SYSMAP105_1/5</t>
  </si>
  <si>
    <t>Krytí actisorb plus 10,5 x 10,5 cm bal. á 10 ks s aktivním uhlím SYSMAP105EE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</si>
  <si>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</si>
  <si>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</si>
  <si>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</si>
  <si>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</si>
  <si>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</si>
  <si>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</si>
  <si>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</si>
  <si>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</si>
  <si>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ZA561</t>
  </si>
  <si>
    <t>Kompresa AB 20 x 40 cm/1 ks sterilní NT savá 1230114051</t>
  </si>
  <si>
    <t>ZA563</t>
  </si>
  <si>
    <t>Kompresa AB 20 x 20 cm/1 ks sterilní NT savá 1230114041</t>
  </si>
  <si>
    <t>ZA569</t>
  </si>
  <si>
    <t>Podkolenky cambren C  K3 velké 997396/2</t>
  </si>
  <si>
    <t>ZA593</t>
  </si>
  <si>
    <t>Tampon sterilní stáčený 20 x 20 cm / 5 ks 28003+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</si>
  <si>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</si>
  <si>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</si>
  <si>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</si>
  <si>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</si>
  <si>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</si>
  <si>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</si>
  <si>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</si>
  <si>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</si>
  <si>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</si>
  <si>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</si>
  <si>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ZC845</t>
  </si>
  <si>
    <t>Kompresa NT 10 x 20 cm/5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</si>
  <si>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</si>
  <si>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</si>
  <si>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</si>
  <si>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</si>
  <si>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</si>
  <si>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</si>
  <si>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</si>
  <si>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</si>
  <si>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</si>
  <si>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9,10 m 840W-1</t>
  </si>
  <si>
    <t>ZI599</t>
  </si>
  <si>
    <t>Náplast curapor 10 x   8 cm 22121 ( náhrada za cosmopor )</t>
  </si>
  <si>
    <t>ZI600</t>
  </si>
  <si>
    <t>Náplast curapor 10 x 15 cm 22122 ( náhrada za cosmopor )</t>
  </si>
  <si>
    <t>Náplast curapor 10 x 15 cm 32914 ( náhrada za cosmopor )</t>
  </si>
  <si>
    <t>ZI601</t>
  </si>
  <si>
    <t>Náplast curapor 10 x 20 cm 22123 ( náhrada za cosmopor )</t>
  </si>
  <si>
    <t>ZA526</t>
  </si>
  <si>
    <t>Krytí sorbalgon 10 x 10 cm bal. á 10 ks 999595</t>
  </si>
  <si>
    <t>ZA588</t>
  </si>
  <si>
    <t>Sada k odstranění stehů PEHA 9919004</t>
  </si>
  <si>
    <t>Sada k odstranění stehů PEHA bal. á 30 ks 9919004</t>
  </si>
  <si>
    <t>ZL410</t>
  </si>
  <si>
    <t>Krytí gelové Hemagel 100 g A2681147</t>
  </si>
  <si>
    <t>ZL667</t>
  </si>
  <si>
    <t>Náplast tegaderm i.v. advanced 6,5 cm x 7,0 cm bal. á 100 ks 1683</t>
  </si>
  <si>
    <t>ZL854</t>
  </si>
  <si>
    <t>Krytí mastný tyl jelonet 10 x 10 cm á 36 ks 66007478</t>
  </si>
  <si>
    <t>ZK087</t>
  </si>
  <si>
    <t>Krém cavilon ochranný bariérový á 28 g bal. á 12 ks 3391E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</si>
  <si>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</si>
  <si>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</si>
  <si>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</si>
  <si>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</si>
  <si>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</si>
  <si>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</si>
  <si>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ZF042</t>
  </si>
  <si>
    <t>Krytí mastný tyl jelonet 10 x 10 cm á 10 ks 7404</t>
  </si>
  <si>
    <t>ZD819</t>
  </si>
  <si>
    <t>Krytí debrisoft 10 x 10 cm bal. á 5 ks 31222</t>
  </si>
  <si>
    <t>ZA492</t>
  </si>
  <si>
    <t>Krytí suprasorb H 10 x 10 cm hydrokoloidní standard bal. á 10 ks 20403</t>
  </si>
  <si>
    <t>ZL853</t>
  </si>
  <si>
    <t>Krytí mastný tyl jelonet 10 x 40 cm á 10 ks 7459</t>
  </si>
  <si>
    <t>ZM325</t>
  </si>
  <si>
    <t>Krytí - gel Hyiodine na chronické rány á 22 g HYIODINE22</t>
  </si>
  <si>
    <t>ZN366</t>
  </si>
  <si>
    <t>Náplast poinjekční elastická tkaná jednotl. baleno 19 mm x 72 mm P-CURE1972ELAST</t>
  </si>
  <si>
    <t>ZN477</t>
  </si>
  <si>
    <t>Obinadlo elastické universal 12 cm x 5 m 1323100314</t>
  </si>
  <si>
    <t>ZN895</t>
  </si>
  <si>
    <t>Krytí reston nesterilní 10,0 cm x 5,0 cm x 5 m role 1563L</t>
  </si>
  <si>
    <t>ZG614</t>
  </si>
  <si>
    <t>Krytí mepitel one 12 x 15 cm bal. á 5 ks 289400</t>
  </si>
  <si>
    <t>ZF838</t>
  </si>
  <si>
    <t>Krytí hydroclean (tenderwet 24 active-609213) 7,5 x 7,5 cm bal. á 10 ks 609306</t>
  </si>
  <si>
    <t>ZA639</t>
  </si>
  <si>
    <t>Krytí hydroclean (tenderwet 24 active-609214) 10 x 10 cm bal. á 20 ks 609307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</si>
  <si>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</si>
  <si>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</si>
  <si>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</si>
  <si>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</si>
  <si>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</si>
  <si>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</si>
  <si>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</si>
  <si>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</si>
  <si>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</si>
  <si>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</si>
  <si>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</si>
  <si>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</si>
  <si>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</si>
  <si>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</si>
  <si>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</si>
  <si>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</si>
  <si>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</si>
  <si>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</si>
  <si>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</si>
  <si>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</si>
  <si>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ZA967</t>
  </si>
  <si>
    <t>Flocare 800 Pack set Transition nový pro enter. vaky ( APA 3227171) 586511</t>
  </si>
  <si>
    <t>ZB006</t>
  </si>
  <si>
    <t>Teploměr digitální thermoval basic 9250391</t>
  </si>
  <si>
    <t>ZB066</t>
  </si>
  <si>
    <t>Stříkačka janett 3-dílná 100 ml sterilní vyplachovací adaptér PLS1710</t>
  </si>
  <si>
    <t>ZB075</t>
  </si>
  <si>
    <t>Hadička kyslíková 2 m s koncovkami H-103007</t>
  </si>
  <si>
    <t>ZB102</t>
  </si>
  <si>
    <t>Láhev k odsávačce flovac 1l hadice 1,8 m á 45 ks 000-036-020</t>
  </si>
  <si>
    <t>ZB103</t>
  </si>
  <si>
    <t>Láhev k odsávačce flovac 2l hadice 1,8 m 000-036-021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</si>
  <si>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</si>
  <si>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</si>
  <si>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</si>
  <si>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</si>
  <si>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</si>
  <si>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</si>
  <si>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</si>
  <si>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</si>
  <si>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</si>
  <si>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</si>
  <si>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</si>
  <si>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</si>
  <si>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</si>
  <si>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</si>
  <si>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</si>
  <si>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</si>
  <si>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</si>
  <si>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</si>
  <si>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</si>
  <si>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</si>
  <si>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</si>
  <si>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454329</t>
  </si>
  <si>
    <t>ZB777</t>
  </si>
  <si>
    <t>Zkumavka červená 4 ml gel 454071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</si>
  <si>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</si>
  <si>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</si>
  <si>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</si>
  <si>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</si>
  <si>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</si>
  <si>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</si>
  <si>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ZC074</t>
  </si>
  <si>
    <t>Nebulizátor Typ 753 pro dospělé 01.000.08.753</t>
  </si>
  <si>
    <t>ZC498</t>
  </si>
  <si>
    <t>Držák močových sáčků UH 800800100</t>
  </si>
  <si>
    <t>ZD010</t>
  </si>
  <si>
    <t>Set sterilní pro žilní katetrizaci Mediset bal. á 22 ks 4752003</t>
  </si>
  <si>
    <t>ZD616</t>
  </si>
  <si>
    <t>Set sterilní pro močovou katetrizaci+ aqua permanent 4 Mediset bal. á 54 ks 753882</t>
  </si>
  <si>
    <t>ZD808</t>
  </si>
  <si>
    <t>Kanyla vasofix 22G modrá safety 4269098S-01</t>
  </si>
  <si>
    <t>ZD809</t>
  </si>
  <si>
    <t>Kanyla vasofix 20G růžová safety 4269110S-01</t>
  </si>
  <si>
    <t>ZD903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</si>
  <si>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</si>
  <si>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</si>
  <si>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</si>
  <si>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</si>
  <si>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</si>
  <si>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</si>
  <si>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</si>
  <si>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</si>
  <si>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</si>
  <si>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</si>
  <si>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</si>
  <si>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</si>
  <si>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</si>
  <si>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</si>
  <si>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</si>
  <si>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</si>
  <si>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</si>
  <si>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</si>
  <si>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</si>
  <si>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</si>
  <si>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</si>
  <si>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</si>
  <si>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</si>
  <si>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</si>
  <si>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</si>
  <si>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</si>
  <si>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</si>
  <si>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ZK978</t>
  </si>
  <si>
    <t>Cévka odsávací CH16 s přerušovačem sání P01175a</t>
  </si>
  <si>
    <t>ZK979</t>
  </si>
  <si>
    <t>Cévka odsávací CH18 s přerušovačem sání P01177a</t>
  </si>
  <si>
    <t>ZB320</t>
  </si>
  <si>
    <t>Irigátor z PVC kompl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</si>
  <si>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</si>
  <si>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</si>
  <si>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</si>
  <si>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</si>
  <si>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</si>
  <si>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</si>
  <si>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ZB966</t>
  </si>
  <si>
    <t>Nůžky rovné chirurgické hrotnaté 150 mm B397113920005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</si>
  <si>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</si>
  <si>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</si>
  <si>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</si>
  <si>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</si>
  <si>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</si>
  <si>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</si>
  <si>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</si>
  <si>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</si>
  <si>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</si>
  <si>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</si>
  <si>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</si>
  <si>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</si>
  <si>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</si>
  <si>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</si>
  <si>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ZN646</t>
  </si>
  <si>
    <t>Fonendoskop oboustranný různé barvy 710045-s</t>
  </si>
  <si>
    <t>ZK857</t>
  </si>
  <si>
    <t>Láhev zvlhčovače kyslíku RotaOx 000-070-507</t>
  </si>
  <si>
    <t>ZC052</t>
  </si>
  <si>
    <t>Tlouček drsný 24 x 115 mm JIZE213A/1</t>
  </si>
  <si>
    <t>ZC048</t>
  </si>
  <si>
    <t>Miska třecí drsná 211a/0 6,0 cm JIZE211A/0</t>
  </si>
  <si>
    <t>ZE027</t>
  </si>
  <si>
    <t>Katetr CVC 1 lumen 5 Fr x 30 cm certofix mono ECO 330 bal. á 10 ks 4160282E</t>
  </si>
  <si>
    <t>ZA715</t>
  </si>
  <si>
    <t>Set infuzní intrafix primeline classic 150 cm 4062957</t>
  </si>
  <si>
    <t>ZB217</t>
  </si>
  <si>
    <t>Šití dafilon modrý 3/0 (2) bal. á 36 ks C0932353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</si>
  <si>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</si>
  <si>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</si>
  <si>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</si>
  <si>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</si>
  <si>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</si>
  <si>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</si>
  <si>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</si>
  <si>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</si>
  <si>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</si>
  <si>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</si>
  <si>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</si>
  <si>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</si>
  <si>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</si>
  <si>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</si>
  <si>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</si>
  <si>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</si>
  <si>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</si>
  <si>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</si>
  <si>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</si>
  <si>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</si>
  <si>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</si>
  <si>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</si>
  <si>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</si>
  <si>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</si>
  <si>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</si>
  <si>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</si>
  <si>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ZB173</t>
  </si>
  <si>
    <t>Maska kyslíková s hadičkou a nosní svorkou dospělá H-103013</t>
  </si>
  <si>
    <t>ZB754</t>
  </si>
  <si>
    <t>Zkumavka černá 2 ml 454073</t>
  </si>
  <si>
    <t>ZB763</t>
  </si>
  <si>
    <t>Zkumavka červená 9 ml 455092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</si>
  <si>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</si>
  <si>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</si>
  <si>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</si>
  <si>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</si>
  <si>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</si>
  <si>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</si>
  <si>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</si>
  <si>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</si>
  <si>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</si>
  <si>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</si>
  <si>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</si>
  <si>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</si>
  <si>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</si>
  <si>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</si>
  <si>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</si>
  <si>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</si>
  <si>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</si>
  <si>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</si>
  <si>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</si>
  <si>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</si>
  <si>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</si>
  <si>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</si>
  <si>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</si>
  <si>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106 - Pracoviště geriatrie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</si>
  <si>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</si>
  <si>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</si>
  <si>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</si>
  <si>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</si>
  <si>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101</t>
  </si>
  <si>
    <t>1</t>
  </si>
  <si>
    <t>0000499</t>
  </si>
  <si>
    <t>MAGNESIUM SULFURICUM BIOTIKA 20%</t>
  </si>
  <si>
    <t>0007981</t>
  </si>
  <si>
    <t>0089212</t>
  </si>
  <si>
    <t>INJECTIO PROCAINII CHLORATI 0,2% ARDEAPHARMA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</si>
  <si>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</si>
  <si>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</si>
  <si>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</si>
  <si>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</si>
  <si>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</si>
  <si>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</si>
  <si>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</si>
  <si>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</si>
  <si>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</si>
  <si>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</si>
  <si>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</si>
  <si>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</si>
  <si>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</si>
  <si>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</si>
  <si>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</si>
  <si>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</si>
  <si>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</si>
  <si>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</si>
  <si>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</si>
  <si>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</si>
  <si>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</si>
  <si>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</si>
  <si>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</si>
  <si>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106</t>
  </si>
  <si>
    <t>0055824</t>
  </si>
  <si>
    <t>0214745</t>
  </si>
  <si>
    <t>09127</t>
  </si>
  <si>
    <t>EKG VYŠETŘENÍ</t>
  </si>
  <si>
    <t>09237</t>
  </si>
  <si>
    <t>OŠETŘENÍ A PŘEVAZ RÁNY VČETNĚ OŠETŘENÍ KOŽNÍCH A P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</si>
  <si>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</si>
  <si>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</si>
  <si>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</si>
  <si>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</si>
  <si>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</si>
  <si>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</si>
  <si>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</si>
  <si>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</si>
  <si>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</si>
  <si>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</si>
  <si>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</si>
  <si>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</si>
  <si>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</si>
  <si>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</si>
  <si>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</si>
  <si>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</si>
  <si>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</si>
  <si>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</si>
  <si>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</si>
  <si>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</si>
  <si>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</si>
  <si>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</si>
  <si>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</si>
  <si>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</si>
  <si>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</si>
  <si>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</si>
  <si>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</si>
  <si>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</si>
  <si>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</si>
  <si>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</si>
  <si>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</si>
  <si>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</si>
  <si>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</si>
  <si>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</si>
  <si>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</si>
  <si>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</si>
  <si>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</si>
  <si>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</si>
  <si>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</si>
  <si>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</si>
  <si>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</si>
  <si>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</si>
  <si>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</si>
  <si>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</si>
  <si>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</si>
  <si>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</si>
  <si>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</si>
  <si>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</si>
  <si>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</si>
  <si>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1F6</t>
  </si>
  <si>
    <t>0003952</t>
  </si>
  <si>
    <t>AMIKIN 500 MG</t>
  </si>
  <si>
    <t>0004234</t>
  </si>
  <si>
    <t>DALACIN C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</si>
  <si>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</si>
  <si>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</si>
  <si>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</si>
  <si>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</si>
  <si>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</si>
  <si>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</si>
  <si>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</si>
  <si>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0017041</t>
  </si>
  <si>
    <t>CEFOBID 1 G</t>
  </si>
  <si>
    <t>0020605</t>
  </si>
  <si>
    <t>0025746</t>
  </si>
  <si>
    <t>INVANZ 1 G</t>
  </si>
  <si>
    <t>0026127</t>
  </si>
  <si>
    <t>0053922</t>
  </si>
  <si>
    <t>CIPHIN PRO INFUSIONE 200 MG/100 ML</t>
  </si>
  <si>
    <t>0065989</t>
  </si>
  <si>
    <t>MYCOMAX INF</t>
  </si>
  <si>
    <t>0066137</t>
  </si>
  <si>
    <t>0072972</t>
  </si>
  <si>
    <t>0072973</t>
  </si>
  <si>
    <t>0076353</t>
  </si>
  <si>
    <t>FORTUM 1 G</t>
  </si>
  <si>
    <t>0076360</t>
  </si>
  <si>
    <t>ZINACEF 1,5 G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</si>
  <si>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</si>
  <si>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</si>
  <si>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</si>
  <si>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</si>
  <si>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</si>
  <si>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</si>
  <si>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</si>
  <si>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0092289</t>
  </si>
  <si>
    <t>EDICIN 0,5 G</t>
  </si>
  <si>
    <t>0092290</t>
  </si>
  <si>
    <t>EDICIN 1 G</t>
  </si>
  <si>
    <t>0094155</t>
  </si>
  <si>
    <t>0094176</t>
  </si>
  <si>
    <t>0096040</t>
  </si>
  <si>
    <t>CIPRINOL 100 MG/10 ML</t>
  </si>
  <si>
    <t>0096414</t>
  </si>
  <si>
    <t>0097910</t>
  </si>
  <si>
    <t>HUMAN ALBUMIN GRIFOLS 20%</t>
  </si>
  <si>
    <t>0112782</t>
  </si>
  <si>
    <t>0127511</t>
  </si>
  <si>
    <t>0129767</t>
  </si>
  <si>
    <t>IMIPENEM/CILASTATIN KABI 500 MG/500 MG</t>
  </si>
  <si>
    <t>0131654</t>
  </si>
  <si>
    <t>CEFTAZIDIM KABI 1 G</t>
  </si>
  <si>
    <t>0131656</t>
  </si>
  <si>
    <t>0137499</t>
  </si>
  <si>
    <t>0141838</t>
  </si>
  <si>
    <t>AMIKACIN B.BRAUN 10 MG/ML</t>
  </si>
  <si>
    <t>0142077</t>
  </si>
  <si>
    <t>0151458</t>
  </si>
  <si>
    <t>0156258</t>
  </si>
  <si>
    <t>VANCOMYCIN KABI 500 MG</t>
  </si>
  <si>
    <t>0162180</t>
  </si>
  <si>
    <t>CIPROFLOXACIN KABI 200 MG/100 ML INFUZNÍ ROZTOK</t>
  </si>
  <si>
    <t>0162187</t>
  </si>
  <si>
    <t>0164350</t>
  </si>
  <si>
    <t>TAZOCIN 4 G/0,5 G</t>
  </si>
  <si>
    <t>0164401</t>
  </si>
  <si>
    <t>0166269</t>
  </si>
  <si>
    <t>0164407</t>
  </si>
  <si>
    <t>0141836</t>
  </si>
  <si>
    <t>AMIKACIN B. BRAUN 5 MG/ML</t>
  </si>
  <si>
    <t>0113453</t>
  </si>
  <si>
    <t>0166265</t>
  </si>
  <si>
    <t>0195147</t>
  </si>
  <si>
    <t>0183812</t>
  </si>
  <si>
    <t>0183817</t>
  </si>
  <si>
    <t>0076355</t>
  </si>
  <si>
    <t>FORTUM 500 MG</t>
  </si>
  <si>
    <t>2</t>
  </si>
  <si>
    <t>0007905</t>
  </si>
  <si>
    <t>0007917</t>
  </si>
  <si>
    <t>0007955</t>
  </si>
  <si>
    <t>0207921</t>
  </si>
  <si>
    <t>0407942</t>
  </si>
  <si>
    <t>3</t>
  </si>
  <si>
    <t>0038482</t>
  </si>
  <si>
    <t>DRÁT VODÍCÍ GUIDE WIRE M</t>
  </si>
  <si>
    <t>00601</t>
  </si>
  <si>
    <t>OD TYPU 01 - PRO NEMOCNICE TYPU 3, (KATEGORIE 6)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</si>
  <si>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</si>
  <si>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</si>
  <si>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</si>
  <si>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</si>
  <si>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</si>
  <si>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</si>
  <si>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</si>
  <si>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</si>
  <si>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</si>
  <si>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</si>
  <si>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</si>
  <si>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</si>
  <si>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</si>
  <si>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</si>
  <si>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</si>
  <si>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</si>
  <si>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</si>
  <si>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</si>
  <si>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</si>
  <si>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</si>
  <si>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</si>
  <si>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</si>
  <si>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</si>
  <si>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</si>
  <si>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</si>
  <si>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</si>
  <si>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</si>
  <si>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</si>
  <si>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</si>
  <si>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00123</t>
  </si>
  <si>
    <t>00131</t>
  </si>
  <si>
    <t>00132</t>
  </si>
  <si>
    <t>00133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</si>
  <si>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</si>
  <si>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</si>
  <si>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</si>
  <si>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</si>
  <si>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</si>
  <si>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</si>
  <si>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</si>
  <si>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</si>
  <si>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</si>
  <si>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</si>
  <si>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</si>
  <si>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</si>
  <si>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01063</t>
  </si>
  <si>
    <t xml:space="preserve">JINÉ VÝKONY PŘI ONEMOCNĚNÍCH A PORUCHÁCH NERVOVÉHO SYST                                             </t>
  </si>
  <si>
    <t>01070</t>
  </si>
  <si>
    <t xml:space="preserve">ENDOVASKULÁRNÍ VÝKONY PŘI MOZKOVÉM INFARKTU                                                         </t>
  </si>
  <si>
    <t>01080</t>
  </si>
  <si>
    <t xml:space="preserve">ENDOVASKULÁRNÍ VÝKONY PŘI JINÝCH ONEMOCNĚNÍCH NERVOVÉHO                                             </t>
  </si>
  <si>
    <t>01302</t>
  </si>
  <si>
    <t xml:space="preserve">PORUCHY A PORANĚNÍ MÍCHY S CC                                                                       </t>
  </si>
  <si>
    <t>01303</t>
  </si>
  <si>
    <t xml:space="preserve">PORUCHY A PORANĚNÍ MÍCHY S MCC                                                                      </t>
  </si>
  <si>
    <t>01311</t>
  </si>
  <si>
    <t xml:space="preserve">MALIGNÍ ONEMOCNĚNÍ, NĚKTERÉ INFEKCE A DEGENERATIVNÍ POR                                             </t>
  </si>
  <si>
    <t>01312</t>
  </si>
  <si>
    <t>01313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</si>
  <si>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</si>
  <si>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</si>
  <si>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</si>
  <si>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</si>
  <si>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</si>
  <si>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</si>
  <si>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</si>
  <si>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</si>
  <si>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</si>
  <si>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</si>
  <si>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</si>
  <si>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</si>
  <si>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</si>
  <si>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                                             </t>
  </si>
  <si>
    <t>01352</t>
  </si>
  <si>
    <t>01353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</si>
  <si>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</si>
  <si>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</si>
  <si>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</si>
  <si>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</si>
  <si>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</si>
  <si>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</si>
  <si>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01381</t>
  </si>
  <si>
    <t xml:space="preserve">BAKTERIÁLNÍ A TUBERKULÓZNÍ INFEKCE NERVOVÉHO SYSTÉMU BE                                             </t>
  </si>
  <si>
    <t>01411</t>
  </si>
  <si>
    <t xml:space="preserve">NETRAUMATICKÁ PORUCHA VĚDOMÍ A KÓMA BEZ CC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</si>
  <si>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</si>
  <si>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</si>
  <si>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</si>
  <si>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</si>
  <si>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</si>
  <si>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</si>
  <si>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</si>
  <si>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</si>
  <si>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</si>
  <si>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</si>
  <si>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</si>
  <si>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</si>
  <si>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</si>
  <si>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</si>
  <si>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</si>
  <si>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</si>
  <si>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</si>
  <si>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</si>
  <si>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</si>
  <si>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</si>
  <si>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</si>
  <si>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</si>
  <si>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</si>
  <si>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</si>
  <si>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03352</t>
  </si>
  <si>
    <t xml:space="preserve">JINÉ PORUCHY UŠÍ, NOSU, ÚST A HRDLA S CC                                                            </t>
  </si>
  <si>
    <t>04032</t>
  </si>
  <si>
    <t xml:space="preserve">JINÉ VÝKONY PŘI PORUCHÁCH A ONEMOCNĚNÍCH DÝCHACÍHO SYST        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</si>
  <si>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</si>
  <si>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</si>
  <si>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</si>
  <si>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</si>
  <si>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</si>
  <si>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</si>
  <si>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</si>
  <si>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</si>
  <si>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</si>
  <si>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</si>
  <si>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</si>
  <si>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</si>
  <si>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</si>
  <si>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</si>
  <si>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</si>
  <si>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</si>
  <si>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</si>
  <si>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</si>
  <si>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</si>
  <si>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</si>
  <si>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</si>
  <si>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</si>
  <si>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</si>
  <si>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</si>
  <si>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</si>
  <si>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</si>
  <si>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</si>
  <si>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</si>
  <si>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04413</t>
  </si>
  <si>
    <t>05000</t>
  </si>
  <si>
    <t xml:space="preserve">ÚMRTÍ DO 5 DNÍ OD PŘÍJMU PŘI HLAVNÍ DIAGNÓZE OBĚHOVÉHO                                              </t>
  </si>
  <si>
    <t>05011</t>
  </si>
  <si>
    <t xml:space="preserve">SRDEČNÍ DEFIBRILÁTOR A IMPLANTÁT PRO PODPORU FUNKCE SRD                                             </t>
  </si>
  <si>
    <t>05012</t>
  </si>
  <si>
    <t>05023</t>
  </si>
  <si>
    <t xml:space="preserve">VÝKONY NA SRDEČNÍ CHLOPNI SE SRDEČNÍ KATETRIZACÍ S MCC                                              </t>
  </si>
  <si>
    <t>05070</t>
  </si>
  <si>
    <t xml:space="preserve">IMPLANTACE TRVALÉHO KARDIOSTIMULÁTORU U AKUTNÍHO INFARK                                             </t>
  </si>
  <si>
    <t>05101</t>
  </si>
  <si>
    <t xml:space="preserve">JINÉ PERKUTÁNNÍ KARDIOVASKULÁRNÍ VÝKONY PŘI AKUTNÍM INF                                             </t>
  </si>
  <si>
    <t>05102</t>
  </si>
  <si>
    <t>05111</t>
  </si>
  <si>
    <t xml:space="preserve">IMPLANTACE TRVALÉHO KARDIOSTIMULÁTORU BEZ AKUTNÍHO INFA                                             </t>
  </si>
  <si>
    <t>05112</t>
  </si>
  <si>
    <t>05113</t>
  </si>
  <si>
    <t>05131</t>
  </si>
  <si>
    <t xml:space="preserve">JINÉ PERKUTÁNNÍ KARDIOVASKULÁRNÍ VÝKONY BEZ AKUTNÍHO IN                                             </t>
  </si>
  <si>
    <t>05132</t>
  </si>
  <si>
    <t>05133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</si>
  <si>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</si>
  <si>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</si>
  <si>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</si>
  <si>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</si>
  <si>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05201</t>
  </si>
  <si>
    <t xml:space="preserve">JINÉ VÝKONY PŘI ONEMOCNĚNÍCH A PORUCHÁCH OBĚHOVÉHO SYST                                             </t>
  </si>
  <si>
    <t>05202</t>
  </si>
  <si>
    <t>05203</t>
  </si>
  <si>
    <t>05232</t>
  </si>
  <si>
    <t xml:space="preserve">PERKUTÁNNÍ KORONÁRNÍ ANGIOPLASTIKA, &lt;=2 POTAHOVANÉ STEN                                             </t>
  </si>
  <si>
    <t>05261</t>
  </si>
  <si>
    <t xml:space="preserve">PERKUTÁNNÍ KORONÁRNÍ ANGIOPLASTIKA, &gt;=3 POTAHOVANÉ STEN                                             </t>
  </si>
  <si>
    <t>05271</t>
  </si>
  <si>
    <t>05272</t>
  </si>
  <si>
    <t>05273</t>
  </si>
  <si>
    <t>05311</t>
  </si>
  <si>
    <t xml:space="preserve">SRDEČNÍ KATETRIZACE PŘI ISCHEMICKÉ CHOROBĚ SRDEČNÍ BEZ   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</si>
  <si>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</si>
  <si>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</si>
  <si>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</si>
  <si>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                                             </t>
  </si>
  <si>
    <t>05321</t>
  </si>
  <si>
    <t xml:space="preserve">SRDEČNÍ KATETRIZACE PŘI JINÝCH PORUCHÁCH OBĚHOVÉHO SYST                                             </t>
  </si>
  <si>
    <t>05323</t>
  </si>
  <si>
    <t>05331</t>
  </si>
  <si>
    <t xml:space="preserve">AKUTNÍ INFARKT MYOKARDU BEZ CC                                                                      </t>
  </si>
  <si>
    <t>05333</t>
  </si>
  <si>
    <t xml:space="preserve">AKUTNÍ INFARKT MYOKARDU S MCC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</si>
  <si>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</si>
  <si>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</si>
  <si>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</si>
  <si>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</si>
  <si>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</si>
  <si>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</si>
  <si>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</si>
  <si>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</si>
  <si>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</si>
  <si>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</si>
  <si>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</si>
  <si>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</si>
  <si>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</si>
  <si>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</si>
  <si>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</si>
  <si>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</si>
  <si>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</si>
  <si>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</si>
  <si>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</si>
  <si>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</si>
  <si>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</si>
  <si>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</si>
  <si>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</si>
  <si>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</si>
  <si>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</si>
  <si>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</si>
  <si>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</si>
  <si>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</si>
  <si>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</si>
  <si>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</si>
  <si>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</si>
  <si>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</si>
  <si>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</si>
  <si>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</si>
  <si>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</si>
  <si>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</si>
  <si>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</si>
  <si>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</si>
  <si>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</si>
  <si>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</si>
  <si>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</si>
  <si>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</si>
  <si>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</si>
  <si>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</si>
  <si>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</si>
  <si>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</si>
  <si>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</si>
  <si>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</si>
  <si>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05503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</si>
  <si>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</si>
  <si>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</si>
  <si>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</si>
  <si>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</si>
  <si>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</si>
  <si>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</si>
  <si>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</si>
  <si>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</si>
  <si>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</si>
  <si>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</si>
  <si>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</si>
  <si>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</si>
  <si>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06081</t>
  </si>
  <si>
    <t xml:space="preserve">LAPAROTOMICKÉ VÝKONY PŘI TŘÍSELNÉ, STEHENNÍ, UMBILIKÁLN                                             </t>
  </si>
  <si>
    <t>06083</t>
  </si>
  <si>
    <t>06101</t>
  </si>
  <si>
    <t xml:space="preserve">JINÉ VÝKONY PŘI PORUCHÁCH A ONEMOCNĚNÍCH TRÁVICÍHO SYST                                             </t>
  </si>
  <si>
    <t>06103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</si>
  <si>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</si>
  <si>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</si>
  <si>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</si>
  <si>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</si>
  <si>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</si>
  <si>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</si>
  <si>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</si>
  <si>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</si>
  <si>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</si>
  <si>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</si>
  <si>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06331</t>
  </si>
  <si>
    <t xml:space="preserve">DIVERTIKULITIDA, DIVERTIKULÓZA A ZÁNĚTLIVÉ ONEMOCNĚNÍ S                                             </t>
  </si>
  <si>
    <t>06332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</si>
  <si>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</si>
  <si>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</si>
  <si>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</si>
  <si>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</si>
  <si>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</si>
  <si>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</si>
  <si>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</si>
  <si>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</si>
  <si>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</si>
  <si>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</si>
  <si>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</si>
  <si>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</si>
  <si>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</si>
  <si>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</si>
  <si>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</si>
  <si>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</si>
  <si>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07053</t>
  </si>
  <si>
    <t xml:space="preserve">JINÉ VÝKONY PŘI PORUCHÁCH A ONEMOCNĚNÍCH HEPATOBILIÁRNÍ                                             </t>
  </si>
  <si>
    <t>07302</t>
  </si>
  <si>
    <t xml:space="preserve">CIRHÓZA A ALKOHOLICKÁ HEPATITIDA S CC                                                               </t>
  </si>
  <si>
    <t>07312</t>
  </si>
  <si>
    <t xml:space="preserve">MALIGNÍ ONEMOCNĚNÍ HEPATOBILIÁRNÍHO SYSTÉMU A PANKREATU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</si>
  <si>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</si>
  <si>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</si>
  <si>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</si>
  <si>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</si>
  <si>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</si>
  <si>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                                             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</si>
  <si>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</si>
  <si>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</si>
  <si>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</si>
  <si>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</si>
  <si>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</si>
  <si>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</si>
  <si>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</si>
  <si>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</si>
  <si>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</si>
  <si>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</si>
  <si>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</si>
  <si>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</si>
  <si>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</si>
  <si>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</si>
  <si>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                                             </t>
  </si>
  <si>
    <t>08042</t>
  </si>
  <si>
    <t>08043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</si>
  <si>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</si>
  <si>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</si>
  <si>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</si>
  <si>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</si>
  <si>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08082</t>
  </si>
  <si>
    <t>08083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</si>
  <si>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</si>
  <si>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</si>
  <si>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</si>
  <si>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</si>
  <si>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</si>
  <si>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A ALOP                                             </t>
  </si>
  <si>
    <t>08112</t>
  </si>
  <si>
    <t>08113</t>
  </si>
  <si>
    <t>08131</t>
  </si>
  <si>
    <t xml:space="preserve">MÍSTNÍ RESEKCE NA MUSKULOSKELETÁLNÍM SYSTÉMU BEZ CC                                                 </t>
  </si>
  <si>
    <t>08152</t>
  </si>
  <si>
    <t xml:space="preserve">VÝKONY NA HORNÍCH KONČETINÁCH S CC                                                                  </t>
  </si>
  <si>
    <t>08183</t>
  </si>
  <si>
    <t xml:space="preserve">TOTÁLNÍ ENDOPROTÉZY KOLENA, HLEZNA s MCC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</si>
  <si>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</si>
  <si>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</si>
  <si>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</si>
  <si>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</si>
  <si>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</si>
  <si>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</si>
  <si>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</si>
  <si>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</si>
  <si>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</si>
  <si>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</si>
  <si>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</si>
  <si>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</si>
  <si>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</si>
  <si>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                                             </t>
  </si>
  <si>
    <t>08322</t>
  </si>
  <si>
    <t>08323</t>
  </si>
  <si>
    <t>08331</t>
  </si>
  <si>
    <t xml:space="preserve">MALIGNÍ ONEMOCNĚNÍ MUSKULOSKELETÁLNÍHO SYSTÉMU A POJIVO                                             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</si>
  <si>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</si>
  <si>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</si>
  <si>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</si>
  <si>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</si>
  <si>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</si>
  <si>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</si>
  <si>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</si>
  <si>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</si>
  <si>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</si>
  <si>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</si>
  <si>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</si>
  <si>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</si>
  <si>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</si>
  <si>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</si>
  <si>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</si>
  <si>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</si>
  <si>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</si>
  <si>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SELHÁNÍ, REAKCE A KOMPLIKACE ORTOPEDICKÉHO PŘÍSTROJE NE                                             </t>
  </si>
  <si>
    <t>08392</t>
  </si>
  <si>
    <t>08411</t>
  </si>
  <si>
    <t xml:space="preserve">JINÉ PORUCHY MUSKULOSKELETÁLNÍHO SYSTÉMU A POJIVOVÉ TKÁ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</si>
  <si>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</si>
  <si>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</si>
  <si>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</si>
  <si>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</si>
  <si>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</si>
  <si>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</si>
  <si>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</si>
  <si>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</si>
  <si>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</si>
  <si>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</si>
  <si>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</si>
  <si>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</si>
  <si>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09342</t>
  </si>
  <si>
    <t xml:space="preserve">JINÉ PORUCHY KŮŽE A PRSU S CC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</si>
  <si>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</si>
  <si>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</si>
  <si>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</si>
  <si>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</si>
  <si>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</si>
  <si>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</si>
  <si>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</si>
  <si>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</si>
  <si>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</si>
  <si>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</si>
  <si>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</si>
  <si>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</si>
  <si>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</si>
  <si>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</si>
  <si>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</si>
  <si>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</si>
  <si>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</si>
  <si>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</si>
  <si>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</si>
  <si>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</si>
  <si>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</si>
  <si>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</si>
  <si>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</si>
  <si>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</si>
  <si>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</si>
  <si>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</si>
  <si>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</si>
  <si>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                                             </t>
  </si>
  <si>
    <t>11071</t>
  </si>
  <si>
    <t xml:space="preserve">URETRÁLNÍ A TRANSURETRÁLNÍ VÝKONY BEZ CC                                                            </t>
  </si>
  <si>
    <t>11301</t>
  </si>
  <si>
    <t xml:space="preserve">MALIGNÍ ONEMOCNĚNÍ LEDVIN A MOČOVÝCH CEST A LEDVINOVÉ S                                             </t>
  </si>
  <si>
    <t>11302</t>
  </si>
  <si>
    <t>11303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</si>
  <si>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</si>
  <si>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</si>
  <si>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</si>
  <si>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</si>
  <si>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</si>
  <si>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</si>
  <si>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</si>
  <si>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</si>
  <si>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</si>
  <si>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</si>
  <si>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12042</t>
  </si>
  <si>
    <t xml:space="preserve">VÝKONY NA VARLATECH S CC                                                                            </t>
  </si>
  <si>
    <t>12311</t>
  </si>
  <si>
    <t xml:space="preserve">PORUCHY MUŽSKÉHO REPRODUKČNÍHO SYSTÉMU, KROMĚ MALIGNÍHO                                             </t>
  </si>
  <si>
    <t>13322</t>
  </si>
  <si>
    <t xml:space="preserve">MENSTRUAČNÍ A JINÉ PORUCHY ŽENSKÉHO REPRODUKČNÍHO SYSTÉ                                             </t>
  </si>
  <si>
    <t>16332</t>
  </si>
  <si>
    <t xml:space="preserve">PORUCHY ČERVENÝCH KRVINEK, KROMĚ SRPKOVITÉ CHUDOKREVNOS                                             </t>
  </si>
  <si>
    <t>16333</t>
  </si>
  <si>
    <t>17312</t>
  </si>
  <si>
    <t xml:space="preserve">LYMFOM A NEAKUTNÍ LEUKÉMIE S CC                              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</si>
  <si>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</si>
  <si>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</si>
  <si>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</si>
  <si>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                                             </t>
  </si>
  <si>
    <t>17343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</si>
  <si>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</si>
  <si>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</si>
  <si>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</si>
  <si>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</si>
  <si>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</si>
  <si>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</si>
  <si>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18323</t>
  </si>
  <si>
    <t xml:space="preserve">HOREČKA NEZNÁMÉHO PŮVODU S MCC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</si>
  <si>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</si>
  <si>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</si>
  <si>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</si>
  <si>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</si>
  <si>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</si>
  <si>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</si>
  <si>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</si>
  <si>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</si>
  <si>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</si>
  <si>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</si>
  <si>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22522</t>
  </si>
  <si>
    <t xml:space="preserve">NEROZSÁHLÉ POPÁLENINY SKRZ CELOU KŮŽI, S KOŽNÍM ŠTĚPEM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</si>
  <si>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</si>
  <si>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</si>
  <si>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</si>
  <si>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KRANIOTOMIE, VELKÝ VÝKON NA PÁTEŘI, KYČLI A KONČ. PŘI M                                             </t>
  </si>
  <si>
    <t>25302</t>
  </si>
  <si>
    <t xml:space="preserve">DIAGNÓZY TÝKAJÍCÍ SE HLAVY, HRUDNÍKU A DOLNÍCH KONČETIN                                             </t>
  </si>
  <si>
    <t>25303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</si>
  <si>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</si>
  <si>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</si>
  <si>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</si>
  <si>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</si>
  <si>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</si>
  <si>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</si>
  <si>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</si>
  <si>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</si>
  <si>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</si>
  <si>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</si>
  <si>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</si>
  <si>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</si>
  <si>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</si>
  <si>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</si>
  <si>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</si>
  <si>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</si>
  <si>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</si>
  <si>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</si>
  <si>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</si>
  <si>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</si>
  <si>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</si>
  <si>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809</t>
  </si>
  <si>
    <t>89173</t>
  </si>
  <si>
    <t>ANTEGRÁDNÍ PYELOGRAFIE JEDNOSTRANNÁ</t>
  </si>
  <si>
    <t>89198</t>
  </si>
  <si>
    <t>SKIASKOPIE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</si>
  <si>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</si>
  <si>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</si>
  <si>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</si>
  <si>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</si>
  <si>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</si>
  <si>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</si>
  <si>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</si>
  <si>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</si>
  <si>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</si>
  <si>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</si>
  <si>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</si>
  <si>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</si>
  <si>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</si>
  <si>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</si>
  <si>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</si>
  <si>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</si>
  <si>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</si>
  <si>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</si>
  <si>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</si>
  <si>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</si>
  <si>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</si>
  <si>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0002015</t>
  </si>
  <si>
    <t>0002018</t>
  </si>
  <si>
    <t>0002027</t>
  </si>
  <si>
    <t>0002061</t>
  </si>
  <si>
    <t>0002067</t>
  </si>
  <si>
    <t>0002073</t>
  </si>
  <si>
    <t>0002087</t>
  </si>
  <si>
    <t>0110740</t>
  </si>
  <si>
    <t>VÁLCE (DVA) STERILNÍ, JEDNORÁZOVÉ DO INJEKTORU, CE</t>
  </si>
  <si>
    <t>47023</t>
  </si>
  <si>
    <t>KONTROLNÍ VYŠETŘENÍ LÉKAŘEM SE SPECIALIZOVANOU ZPŮ</t>
  </si>
  <si>
    <t>47153</t>
  </si>
  <si>
    <t>SCINTIGRAFIE PŘÍŠTÍTNÝCH TĚLÍSEK</t>
  </si>
  <si>
    <t>47245</t>
  </si>
  <si>
    <t>SCINTIGRAFIE SKELETU CÍLENÁ TŘÍFÁZOVÁ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</si>
  <si>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</si>
  <si>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</si>
  <si>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</si>
  <si>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</si>
  <si>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</si>
  <si>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</si>
  <si>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</si>
  <si>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</si>
  <si>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</si>
  <si>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</si>
  <si>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</si>
  <si>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</si>
  <si>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</si>
  <si>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</si>
  <si>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</si>
  <si>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</si>
  <si>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</si>
  <si>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</si>
  <si>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</si>
  <si>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</si>
  <si>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</si>
  <si>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</si>
  <si>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</si>
  <si>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</si>
  <si>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</si>
  <si>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</si>
  <si>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</si>
  <si>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</si>
  <si>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</si>
  <si>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</si>
  <si>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</si>
  <si>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</si>
  <si>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</si>
  <si>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</si>
  <si>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</si>
  <si>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</si>
  <si>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</si>
  <si>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</si>
  <si>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</si>
  <si>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</si>
  <si>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</si>
  <si>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</si>
  <si>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</si>
  <si>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</si>
  <si>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</si>
  <si>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</si>
  <si>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</si>
  <si>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</si>
  <si>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</si>
  <si>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</si>
  <si>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</si>
  <si>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</si>
  <si>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</si>
  <si>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</si>
  <si>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</si>
  <si>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</si>
  <si>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</si>
  <si>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</si>
  <si>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</si>
  <si>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</si>
  <si>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</si>
  <si>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</si>
  <si>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</si>
  <si>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</si>
  <si>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</si>
  <si>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</si>
  <si>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</si>
  <si>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</si>
  <si>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</si>
  <si>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</si>
  <si>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</si>
  <si>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</si>
  <si>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</si>
  <si>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</si>
  <si>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</si>
  <si>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</si>
  <si>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</si>
  <si>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</si>
  <si>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</si>
  <si>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</si>
  <si>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</si>
  <si>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</si>
  <si>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</si>
  <si>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</si>
  <si>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</si>
  <si>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</si>
  <si>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</si>
  <si>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</si>
  <si>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</si>
  <si>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</si>
  <si>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</si>
  <si>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</si>
  <si>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</si>
  <si>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</si>
  <si>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</si>
  <si>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</si>
  <si>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</si>
  <si>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</si>
  <si>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</si>
  <si>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</si>
  <si>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</si>
  <si>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</si>
  <si>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</si>
  <si>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</si>
  <si>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</si>
  <si>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</si>
  <si>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</si>
  <si>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</si>
  <si>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</si>
  <si>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</si>
  <si>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</si>
  <si>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</si>
  <si>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</si>
  <si>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</si>
  <si>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</si>
  <si>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</si>
  <si>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</si>
  <si>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</si>
  <si>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</si>
  <si>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</si>
  <si>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</si>
  <si>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</si>
  <si>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</si>
  <si>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</si>
  <si>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</si>
  <si>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</si>
  <si>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</si>
  <si>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</si>
  <si>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</si>
  <si>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</si>
  <si>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</si>
  <si>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</si>
  <si>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</si>
  <si>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</si>
  <si>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</si>
  <si>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</si>
  <si>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</si>
  <si>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</si>
  <si>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</si>
  <si>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</si>
  <si>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</si>
  <si>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</si>
  <si>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</si>
  <si>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</si>
  <si>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</si>
  <si>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</si>
  <si>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</si>
  <si>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</si>
  <si>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</si>
  <si>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</si>
  <si>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</si>
  <si>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</si>
  <si>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</si>
  <si>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</si>
  <si>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</si>
  <si>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</si>
  <si>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</si>
  <si>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</si>
  <si>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</si>
  <si>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</si>
  <si>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</si>
  <si>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</si>
  <si>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</si>
  <si>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</si>
  <si>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</si>
  <si>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</si>
  <si>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</si>
  <si>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</si>
  <si>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</si>
  <si>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</si>
  <si>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</si>
  <si>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</si>
  <si>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</si>
  <si>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</si>
  <si>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</si>
  <si>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</si>
  <si>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</si>
  <si>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</si>
  <si>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</si>
  <si>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</si>
  <si>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</si>
  <si>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</si>
  <si>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</si>
  <si>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</si>
  <si>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</si>
  <si>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</si>
  <si>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</si>
  <si>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</si>
  <si>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</si>
  <si>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</si>
  <si>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</si>
  <si>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</si>
  <si>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</si>
  <si>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</si>
  <si>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</si>
  <si>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</si>
  <si>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</si>
  <si>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</si>
  <si>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</si>
  <si>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</si>
  <si>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</si>
  <si>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</si>
  <si>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</si>
  <si>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</si>
  <si>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</si>
  <si>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</si>
  <si>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</si>
  <si>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</si>
  <si>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</si>
  <si>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</si>
  <si>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</si>
  <si>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</si>
  <si>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</si>
  <si>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</si>
  <si>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</si>
  <si>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</si>
  <si>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</si>
  <si>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</si>
  <si>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</si>
  <si>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</si>
  <si>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</si>
  <si>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</si>
  <si>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</si>
  <si>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</si>
  <si>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81733</t>
  </si>
  <si>
    <t>KVANTITATIVNÍ STANOVENÍ KRVE VE STOLICI NA ANALYZÁ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</si>
  <si>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</si>
  <si>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</si>
  <si>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</si>
  <si>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</si>
  <si>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</si>
  <si>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</si>
  <si>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81775</t>
  </si>
  <si>
    <t>KVANTITATIVNÍ ANALÝZA MOCE</t>
  </si>
  <si>
    <t>81769</t>
  </si>
  <si>
    <t>KVANTITATIVNÍ STANOVENI HOLOTRANSKOBALAMINU /HOLOT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</si>
  <si>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</si>
  <si>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</si>
  <si>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</si>
  <si>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</si>
  <si>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</si>
  <si>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</si>
  <si>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</si>
  <si>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</si>
  <si>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</si>
  <si>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</si>
  <si>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</si>
  <si>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</si>
  <si>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</si>
  <si>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</si>
  <si>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</si>
  <si>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</si>
  <si>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</si>
  <si>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</si>
  <si>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</si>
  <si>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</si>
  <si>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</si>
  <si>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</si>
  <si>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0038483</t>
  </si>
  <si>
    <t>0038505</t>
  </si>
  <si>
    <t>SOUPRAVA ZAVÁDĚCÍ INTRODUCER</t>
  </si>
  <si>
    <t>0047480</t>
  </si>
  <si>
    <t>KATETR BALÓNKOVÝ PTCA</t>
  </si>
  <si>
    <t>0050237</t>
  </si>
  <si>
    <t>DRÁT VODÍCÍ CHOICE PLUS</t>
  </si>
  <si>
    <t>0051591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</si>
  <si>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</si>
  <si>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</si>
  <si>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</si>
  <si>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</si>
  <si>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</si>
  <si>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</si>
  <si>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</si>
  <si>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</si>
  <si>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0057418</t>
  </si>
  <si>
    <t>DRÁT VODÍCÍ 300CM M001468XX0</t>
  </si>
  <si>
    <t>0059345</t>
  </si>
  <si>
    <t>INDEFLÁTOR - ZAŘÍZENÍ INSUFLAČNÍ - INFLATION DEVIC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</si>
  <si>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</si>
  <si>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</si>
  <si>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</si>
  <si>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</si>
  <si>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</si>
  <si>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</si>
  <si>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</si>
  <si>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</si>
  <si>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</si>
  <si>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PTA - RX MUSO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</si>
  <si>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</si>
  <si>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</si>
  <si>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</si>
  <si>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</si>
  <si>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</si>
  <si>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</si>
  <si>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</si>
  <si>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</si>
  <si>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</si>
  <si>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</si>
  <si>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</si>
  <si>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</si>
  <si>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</si>
  <si>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</si>
  <si>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</si>
  <si>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</si>
  <si>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</si>
  <si>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</si>
  <si>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</si>
  <si>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</si>
  <si>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</si>
  <si>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</si>
  <si>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</si>
  <si>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</si>
  <si>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</si>
  <si>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</si>
  <si>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</si>
  <si>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</si>
  <si>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</si>
  <si>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</si>
  <si>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</si>
  <si>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</si>
  <si>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</si>
  <si>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</si>
  <si>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</si>
  <si>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</si>
  <si>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</si>
  <si>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</si>
  <si>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</si>
  <si>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</si>
  <si>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</si>
  <si>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</si>
  <si>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</si>
  <si>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</si>
  <si>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</si>
  <si>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</si>
  <si>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</si>
  <si>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</si>
  <si>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</si>
  <si>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</si>
  <si>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</si>
  <si>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</si>
  <si>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</si>
  <si>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</si>
  <si>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</si>
  <si>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</si>
  <si>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</si>
  <si>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</si>
  <si>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</si>
  <si>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</si>
  <si>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</si>
  <si>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</si>
  <si>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</si>
  <si>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</si>
  <si>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</si>
  <si>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</si>
  <si>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</si>
  <si>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</si>
  <si>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</si>
  <si>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</si>
  <si>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</si>
  <si>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</si>
  <si>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</si>
  <si>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</si>
  <si>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</si>
  <si>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</si>
  <si>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</si>
  <si>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</si>
  <si>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</si>
  <si>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</si>
  <si>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</si>
  <si>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</si>
  <si>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</si>
  <si>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</si>
  <si>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</si>
  <si>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</si>
  <si>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</si>
  <si>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</si>
  <si>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</si>
  <si>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</si>
  <si>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</si>
  <si>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</si>
  <si>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</si>
  <si>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</si>
  <si>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</si>
  <si>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</si>
  <si>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</si>
  <si>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</si>
  <si>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</si>
  <si>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</si>
  <si>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</si>
  <si>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</si>
  <si>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</si>
  <si>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</si>
  <si>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</si>
  <si>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</si>
  <si>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</si>
  <si>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</si>
  <si>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</si>
  <si>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</si>
  <si>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</si>
  <si>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</si>
  <si>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</si>
  <si>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</si>
  <si>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</si>
  <si>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</si>
  <si>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</si>
  <si>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</si>
  <si>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</si>
  <si>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</si>
  <si>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</si>
  <si>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</si>
  <si>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</si>
  <si>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</si>
  <si>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</si>
  <si>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</si>
  <si>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</si>
  <si>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</si>
  <si>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</si>
  <si>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</si>
  <si>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</si>
  <si>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</si>
  <si>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</si>
  <si>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</si>
  <si>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</si>
  <si>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</si>
  <si>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</si>
  <si>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94199</t>
  </si>
  <si>
    <t>AMPLIFIKACE METODOU PCR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</si>
  <si>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</si>
  <si>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</si>
  <si>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</si>
  <si>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</si>
  <si>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</si>
  <si>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</si>
  <si>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</si>
  <si>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</si>
  <si>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</si>
  <si>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</si>
  <si>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</si>
  <si>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</si>
  <si>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</si>
  <si>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</si>
  <si>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</si>
  <si>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</si>
  <si>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</si>
  <si>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</si>
  <si>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</si>
  <si>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</si>
  <si>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</si>
  <si>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</si>
  <si>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</si>
  <si>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</si>
  <si>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</si>
  <si>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</si>
  <si>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</si>
  <si>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</si>
  <si>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</si>
  <si>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</si>
  <si>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</si>
  <si>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</si>
  <si>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</si>
  <si>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</si>
  <si>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</si>
  <si>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</si>
  <si>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</si>
  <si>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</si>
  <si>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</si>
  <si>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</si>
  <si>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</si>
  <si>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</si>
  <si>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</si>
  <si>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</si>
  <si>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</si>
  <si>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</si>
  <si>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</si>
  <si>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</si>
  <si>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</si>
  <si>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</si>
  <si>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</si>
  <si>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</si>
  <si>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</si>
  <si>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</si>
  <si>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</si>
  <si>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91131</t>
  </si>
  <si>
    <t>STANOVENÍ IgA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</si>
  <si>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</si>
  <si>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</si>
  <si>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</si>
  <si>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</si>
  <si>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</si>
  <si>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</si>
  <si>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</si>
  <si>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</si>
  <si>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</si>
  <si>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</si>
  <si>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</si>
  <si>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</si>
  <si>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</si>
  <si>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</si>
  <si>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</si>
  <si>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</si>
  <si>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</si>
  <si>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</si>
  <si>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</si>
  <si>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</si>
  <si>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</si>
  <si>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</si>
  <si>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</si>
  <si>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</si>
  <si>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91133</t>
  </si>
  <si>
    <t>STANOVENÍ IgM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</si>
  <si>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</si>
  <si>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</si>
  <si>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</si>
  <si>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</si>
  <si>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</si>
  <si>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</si>
  <si>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</si>
  <si>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</si>
  <si>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</si>
  <si>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94200</t>
  </si>
  <si>
    <t xml:space="preserve">(VZP) KVANTITATIVNÍ PCR (qPCR) V REÁLNÉM ČASE PRO 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</si>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</sst>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8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1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4" fontId="33" fillId="0" borderId="76" xfId="53" applyNumberFormat="1" applyFont="1" applyFill="1" applyBorder="1"/>
    <xf numFmtId="164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7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7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3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41" fillId="2" borderId="89" xfId="0" applyFont="1" applyFill="1" applyBorder="1" applyAlignment="1">
      <alignment horizontal="center" vertical="center"/>
    </xf>
    <xf numFmtId="0" fontId="61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1" fillId="4" borderId="95" xfId="0" applyNumberFormat="1" applyFont="1" applyFill="1" applyBorder="1" applyAlignment="1"/>
    <xf numFmtId="173" fontId="41" fillId="4" borderId="89" xfId="0" applyNumberFormat="1" applyFont="1" applyFill="1" applyBorder="1" applyAlignment="1"/>
    <xf numFmtId="173" fontId="41" fillId="0" borderId="97" xfId="0" applyNumberFormat="1" applyFont="1" applyBorder="1"/>
    <xf numFmtId="173" fontId="34" fillId="0" borderId="99" xfId="0" applyNumberFormat="1" applyFont="1" applyBorder="1"/>
    <xf numFmtId="173" fontId="34" fillId="0" borderId="100" xfId="0" applyNumberFormat="1" applyFont="1" applyBorder="1"/>
    <xf numFmtId="173" fontId="41" fillId="0" borderId="108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2" borderId="110" xfId="0" applyNumberFormat="1" applyFont="1" applyFill="1" applyBorder="1" applyAlignment="1"/>
    <xf numFmtId="173" fontId="41" fillId="2" borderId="89" xfId="0" applyNumberFormat="1" applyFont="1" applyFill="1" applyBorder="1" applyAlignment="1"/>
    <xf numFmtId="173" fontId="41" fillId="0" borderId="103" xfId="0" applyNumberFormat="1" applyFont="1" applyBorder="1"/>
    <xf numFmtId="173" fontId="34" fillId="0" borderId="105" xfId="0" applyNumberFormat="1" applyFont="1" applyBorder="1"/>
    <xf numFmtId="173" fontId="41" fillId="0" borderId="95" xfId="0" applyNumberFormat="1" applyFont="1" applyBorder="1"/>
    <xf numFmtId="173" fontId="34" fillId="0" borderId="89" xfId="0" applyNumberFormat="1" applyFont="1" applyBorder="1"/>
    <xf numFmtId="174" fontId="41" fillId="2" borderId="95" xfId="0" applyNumberFormat="1" applyFont="1" applyFill="1" applyBorder="1" applyAlignment="1"/>
    <xf numFmtId="174" fontId="34" fillId="2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99" xfId="0" applyNumberFormat="1" applyFont="1" applyBorder="1"/>
    <xf numFmtId="174" fontId="41" fillId="0" borderId="103" xfId="0" applyNumberFormat="1" applyFont="1" applyBorder="1"/>
    <xf numFmtId="174" fontId="34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1" fillId="4" borderId="95" xfId="0" applyNumberFormat="1" applyFont="1" applyFill="1" applyBorder="1" applyAlignment="1">
      <alignment horizontal="center"/>
    </xf>
    <xf numFmtId="175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99" xfId="0" applyNumberFormat="1" applyFont="1" applyBorder="1"/>
    <xf numFmtId="9" fontId="34" fillId="0" borderId="100" xfId="0" applyNumberFormat="1" applyFont="1" applyBorder="1"/>
    <xf numFmtId="0" fontId="42" fillId="0" borderId="112" xfId="0" applyFont="1" applyFill="1" applyBorder="1" applyAlignment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86" xfId="0" applyFont="1" applyFill="1" applyBorder="1" applyAlignment="1">
      <alignment horizontal="center" vertical="top" wrapText="1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6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6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6" fontId="37" fillId="10" borderId="131" xfId="0" applyNumberFormat="1" applyFont="1" applyFill="1" applyBorder="1" applyAlignment="1">
      <alignment horizontal="right" vertical="top"/>
    </xf>
    <xf numFmtId="176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0" fontId="37" fillId="0" borderId="135" xfId="0" applyFont="1" applyBorder="1" applyAlignment="1">
      <alignment horizontal="right" vertical="top"/>
    </xf>
    <xf numFmtId="176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37" xfId="53" applyNumberFormat="1" applyFont="1" applyFill="1" applyBorder="1" applyAlignment="1">
      <alignment horizontal="left"/>
    </xf>
    <xf numFmtId="164" fontId="33" fillId="2" borderId="138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3" fontId="34" fillId="0" borderId="138" xfId="0" applyNumberFormat="1" applyFont="1" applyFill="1" applyBorder="1"/>
    <xf numFmtId="3" fontId="34" fillId="0" borderId="140" xfId="0" applyNumberFormat="1" applyFont="1" applyFill="1" applyBorder="1"/>
    <xf numFmtId="0" fontId="34" fillId="0" borderId="88" xfId="0" applyFont="1" applyFill="1" applyBorder="1"/>
    <xf numFmtId="0" fontId="34" fillId="0" borderId="89" xfId="0" applyFont="1" applyFill="1" applyBorder="1"/>
    <xf numFmtId="164" fontId="34" fillId="0" borderId="89" xfId="0" applyNumberFormat="1" applyFont="1" applyFill="1" applyBorder="1"/>
    <xf numFmtId="164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4" fontId="34" fillId="0" borderId="92" xfId="0" applyNumberFormat="1" applyFont="1" applyFill="1" applyBorder="1"/>
    <xf numFmtId="164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138" xfId="0" applyNumberFormat="1" applyFont="1" applyFill="1" applyBorder="1"/>
    <xf numFmtId="9" fontId="34" fillId="0" borderId="89" xfId="0" applyNumberFormat="1" applyFont="1" applyFill="1" applyBorder="1"/>
    <xf numFmtId="9" fontId="34" fillId="0" borderId="92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137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99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0" borderId="88" xfId="0" applyFont="1" applyFill="1" applyBorder="1"/>
    <xf numFmtId="0" fontId="41" fillId="0" borderId="98" xfId="0" applyFont="1" applyFill="1" applyBorder="1"/>
    <xf numFmtId="0" fontId="41" fillId="0" borderId="141" xfId="0" applyFont="1" applyFill="1" applyBorder="1"/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146" xfId="0" applyFont="1" applyFill="1" applyBorder="1"/>
    <xf numFmtId="9" fontId="34" fillId="0" borderId="147" xfId="0" applyNumberFormat="1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3" fontId="34" fillId="0" borderId="148" xfId="0" applyNumberFormat="1" applyFont="1" applyFill="1" applyBorder="1"/>
    <xf numFmtId="3" fontId="34" fillId="0" borderId="147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53" xfId="0" applyNumberFormat="1" applyFont="1" applyFill="1" applyBorder="1"/>
    <xf numFmtId="9" fontId="34" fillId="0" borderId="153" xfId="0" applyNumberFormat="1" applyFont="1" applyFill="1" applyBorder="1"/>
    <xf numFmtId="3" fontId="34" fillId="0" borderId="154" xfId="0" applyNumberFormat="1" applyFont="1" applyFill="1" applyBorder="1"/>
    <xf numFmtId="0" fontId="41" fillId="0" borderId="26" xfId="0" applyFont="1" applyFill="1" applyBorder="1"/>
    <xf numFmtId="0" fontId="41" fillId="0" borderId="146" xfId="0" applyFont="1" applyFill="1" applyBorder="1"/>
    <xf numFmtId="0" fontId="41" fillId="0" borderId="152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0" fontId="0" fillId="0" borderId="158" xfId="0" applyBorder="1" applyAlignment="1">
      <alignment horizontal="center"/>
    </xf>
    <xf numFmtId="0" fontId="0" fillId="0" borderId="159" xfId="0" applyBorder="1" applyAlignment="1">
      <alignment horizontal="right"/>
    </xf>
    <xf numFmtId="0" fontId="0" fillId="0" borderId="159" xfId="0" applyBorder="1" applyAlignment="1">
      <alignment horizontal="right" wrapText="1"/>
    </xf>
    <xf numFmtId="0" fontId="0" fillId="0" borderId="160" xfId="0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1" fillId="2" borderId="157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56" xfId="0" applyNumberFormat="1" applyFont="1" applyBorder="1"/>
    <xf numFmtId="174" fontId="34" fillId="0" borderId="162" xfId="0" applyNumberFormat="1" applyFont="1" applyBorder="1"/>
    <xf numFmtId="173" fontId="41" fillId="4" borderId="60" xfId="0" applyNumberFormat="1" applyFont="1" applyFill="1" applyBorder="1" applyAlignment="1"/>
    <xf numFmtId="173" fontId="34" fillId="0" borderId="156" xfId="0" applyNumberFormat="1" applyFont="1" applyBorder="1"/>
    <xf numFmtId="173" fontId="34" fillId="0" borderId="157" xfId="0" applyNumberFormat="1" applyFont="1" applyBorder="1"/>
    <xf numFmtId="173" fontId="41" fillId="2" borderId="60" xfId="0" applyNumberFormat="1" applyFont="1" applyFill="1" applyBorder="1" applyAlignment="1"/>
    <xf numFmtId="173" fontId="34" fillId="0" borderId="162" xfId="0" applyNumberFormat="1" applyFont="1" applyBorder="1"/>
    <xf numFmtId="173" fontId="34" fillId="0" borderId="60" xfId="0" applyNumberFormat="1" applyFont="1" applyBorder="1"/>
    <xf numFmtId="173" fontId="41" fillId="4" borderId="163" xfId="0" applyNumberFormat="1" applyFont="1" applyFill="1" applyBorder="1" applyAlignment="1">
      <alignment horizontal="center"/>
    </xf>
    <xf numFmtId="173" fontId="34" fillId="0" borderId="164" xfId="0" applyNumberFormat="1" applyFont="1" applyBorder="1" applyAlignment="1">
      <alignment horizontal="right"/>
    </xf>
    <xf numFmtId="175" fontId="34" fillId="0" borderId="164" xfId="0" applyNumberFormat="1" applyFont="1" applyBorder="1" applyAlignment="1">
      <alignment horizontal="right"/>
    </xf>
    <xf numFmtId="173" fontId="34" fillId="0" borderId="165" xfId="0" applyNumberFormat="1" applyFont="1" applyBorder="1" applyAlignment="1">
      <alignment horizontal="right"/>
    </xf>
    <xf numFmtId="0" fontId="0" fillId="0" borderId="161" xfId="0" applyBorder="1"/>
    <xf numFmtId="173" fontId="41" fillId="4" borderId="166" xfId="0" applyNumberFormat="1" applyFont="1" applyFill="1" applyBorder="1" applyAlignment="1">
      <alignment horizontal="center"/>
    </xf>
    <xf numFmtId="173" fontId="34" fillId="0" borderId="167" xfId="0" applyNumberFormat="1" applyFont="1" applyBorder="1" applyAlignment="1">
      <alignment horizontal="right"/>
    </xf>
    <xf numFmtId="173" fontId="34" fillId="0" borderId="167" xfId="0" applyNumberFormat="1" applyFont="1" applyBorder="1" applyAlignment="1">
      <alignment horizontal="right" wrapText="1"/>
    </xf>
    <xf numFmtId="175" fontId="34" fillId="0" borderId="167" xfId="0" applyNumberFormat="1" applyFont="1" applyBorder="1" applyAlignment="1">
      <alignment horizontal="right"/>
    </xf>
    <xf numFmtId="173" fontId="34" fillId="0" borderId="168" xfId="0" applyNumberFormat="1" applyFont="1" applyBorder="1" applyAlignment="1">
      <alignment horizontal="right"/>
    </xf>
    <xf numFmtId="0" fontId="0" fillId="0" borderId="35" xfId="0" applyBorder="1" applyAlignment="1"/>
    <xf numFmtId="0" fontId="0" fillId="0" borderId="169" xfId="0" applyBorder="1" applyAlignment="1">
      <alignment horizontal="right"/>
    </xf>
    <xf numFmtId="0" fontId="0" fillId="0" borderId="155" xfId="0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150" xfId="0" applyNumberFormat="1" applyFont="1" applyFill="1" applyBorder="1"/>
    <xf numFmtId="0" fontId="41" fillId="0" borderId="149" xfId="0" applyFont="1" applyFill="1" applyBorder="1"/>
    <xf numFmtId="169" fontId="34" fillId="0" borderId="29" xfId="0" applyNumberFormat="1" applyFont="1" applyFill="1" applyBorder="1"/>
    <xf numFmtId="0" fontId="34" fillId="0" borderId="29" xfId="0" applyFont="1" applyFill="1" applyBorder="1"/>
    <xf numFmtId="0" fontId="41" fillId="0" borderId="21" xfId="0" applyFont="1" applyFill="1" applyBorder="1"/>
    <xf numFmtId="169" fontId="34" fillId="0" borderId="27" xfId="0" applyNumberFormat="1" applyFont="1" applyFill="1" applyBorder="1"/>
    <xf numFmtId="169" fontId="34" fillId="0" borderId="148" xfId="0" applyNumberFormat="1" applyFont="1" applyFill="1" applyBorder="1"/>
    <xf numFmtId="169" fontId="34" fillId="0" borderId="147" xfId="0" applyNumberFormat="1" applyFont="1" applyFill="1" applyBorder="1"/>
    <xf numFmtId="169" fontId="34" fillId="0" borderId="151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68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69" fillId="0" borderId="18" xfId="0" applyNumberFormat="1" applyFont="1" applyBorder="1" applyAlignment="1">
      <alignment horizontal="right"/>
    </xf>
    <xf numFmtId="166" fontId="68" fillId="0" borderId="18" xfId="0" applyNumberFormat="1" applyFont="1" applyBorder="1"/>
    <xf numFmtId="166" fontId="34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4" fillId="0" borderId="52" xfId="0" applyNumberFormat="1" applyFont="1" applyBorder="1"/>
    <xf numFmtId="166" fontId="34" fillId="0" borderId="52" xfId="0" applyNumberFormat="1" applyFont="1" applyBorder="1"/>
    <xf numFmtId="166" fontId="34" fillId="0" borderId="53" xfId="0" applyNumberFormat="1" applyFont="1" applyBorder="1"/>
    <xf numFmtId="3" fontId="68" fillId="0" borderId="52" xfId="0" applyNumberFormat="1" applyFont="1" applyBorder="1" applyAlignment="1">
      <alignment horizontal="right"/>
    </xf>
    <xf numFmtId="166" fontId="68" fillId="0" borderId="52" xfId="0" applyNumberFormat="1" applyFont="1" applyBorder="1" applyAlignment="1">
      <alignment horizontal="right"/>
    </xf>
    <xf numFmtId="166" fontId="68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8" fillId="0" borderId="0" xfId="0" applyNumberFormat="1" applyFont="1" applyBorder="1" applyAlignment="1">
      <alignment horizontal="right"/>
    </xf>
    <xf numFmtId="166" fontId="6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8" fillId="0" borderId="0" xfId="0" applyNumberFormat="1" applyFont="1" applyBorder="1"/>
    <xf numFmtId="166" fontId="68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166" fontId="34" fillId="0" borderId="170" xfId="0" applyNumberFormat="1" applyFont="1" applyBorder="1"/>
    <xf numFmtId="166" fontId="5" fillId="0" borderId="170" xfId="0" applyNumberFormat="1" applyFont="1" applyBorder="1" applyAlignment="1">
      <alignment horizontal="right"/>
    </xf>
    <xf numFmtId="166" fontId="69" fillId="0" borderId="170" xfId="0" applyNumberFormat="1" applyFont="1" applyBorder="1" applyAlignment="1">
      <alignment horizontal="right"/>
    </xf>
    <xf numFmtId="3" fontId="11" fillId="0" borderId="155" xfId="0" applyNumberFormat="1" applyFont="1" applyBorder="1" applyAlignment="1">
      <alignment horizontal="center"/>
    </xf>
    <xf numFmtId="49" fontId="3" fillId="0" borderId="171" xfId="0" applyNumberFormat="1" applyFont="1" applyBorder="1" applyAlignment="1">
      <alignment horizontal="center"/>
    </xf>
    <xf numFmtId="3" fontId="34" fillId="0" borderId="172" xfId="0" applyNumberFormat="1" applyFont="1" applyBorder="1"/>
    <xf numFmtId="166" fontId="34" fillId="0" borderId="172" xfId="0" applyNumberFormat="1" applyFont="1" applyBorder="1"/>
    <xf numFmtId="166" fontId="34" fillId="0" borderId="173" xfId="0" applyNumberFormat="1" applyFont="1" applyBorder="1"/>
    <xf numFmtId="3" fontId="68" fillId="0" borderId="172" xfId="0" applyNumberFormat="1" applyFont="1" applyBorder="1" applyAlignment="1">
      <alignment horizontal="right"/>
    </xf>
    <xf numFmtId="166" fontId="68" fillId="0" borderId="172" xfId="0" applyNumberFormat="1" applyFont="1" applyBorder="1" applyAlignment="1">
      <alignment horizontal="right"/>
    </xf>
    <xf numFmtId="166" fontId="68" fillId="0" borderId="173" xfId="0" applyNumberFormat="1" applyFont="1" applyBorder="1" applyAlignment="1">
      <alignment horizontal="right"/>
    </xf>
    <xf numFmtId="3" fontId="5" fillId="0" borderId="172" xfId="0" applyNumberFormat="1" applyFont="1" applyBorder="1" applyAlignment="1">
      <alignment horizontal="right"/>
    </xf>
    <xf numFmtId="166" fontId="5" fillId="0" borderId="172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177" fontId="5" fillId="0" borderId="172" xfId="0" applyNumberFormat="1" applyFont="1" applyBorder="1" applyAlignment="1">
      <alignment horizontal="right"/>
    </xf>
    <xf numFmtId="4" fontId="5" fillId="0" borderId="172" xfId="0" applyNumberFormat="1" applyFont="1" applyBorder="1" applyAlignment="1">
      <alignment horizontal="right"/>
    </xf>
    <xf numFmtId="0" fontId="5" fillId="0" borderId="172" xfId="0" applyFont="1" applyBorder="1"/>
    <xf numFmtId="3" fontId="5" fillId="0" borderId="172" xfId="0" applyNumberFormat="1" applyFont="1" applyBorder="1"/>
    <xf numFmtId="9" fontId="34" fillId="0" borderId="172" xfId="0" applyNumberFormat="1" applyFont="1" applyBorder="1"/>
    <xf numFmtId="3" fontId="11" fillId="0" borderId="171" xfId="0" applyNumberFormat="1" applyFont="1" applyBorder="1" applyAlignment="1">
      <alignment horizontal="center"/>
    </xf>
    <xf numFmtId="49" fontId="3" fillId="0" borderId="174" xfId="0" applyNumberFormat="1" applyFont="1" applyBorder="1" applyAlignment="1">
      <alignment horizontal="center"/>
    </xf>
    <xf numFmtId="3" fontId="34" fillId="0" borderId="175" xfId="0" applyNumberFormat="1" applyFont="1" applyBorder="1"/>
    <xf numFmtId="166" fontId="34" fillId="0" borderId="175" xfId="0" applyNumberFormat="1" applyFont="1" applyBorder="1"/>
    <xf numFmtId="166" fontId="34" fillId="0" borderId="176" xfId="0" applyNumberFormat="1" applyFont="1" applyBorder="1"/>
    <xf numFmtId="3" fontId="68" fillId="0" borderId="175" xfId="0" applyNumberFormat="1" applyFont="1" applyBorder="1" applyAlignment="1">
      <alignment horizontal="right"/>
    </xf>
    <xf numFmtId="166" fontId="68" fillId="0" borderId="175" xfId="0" applyNumberFormat="1" applyFont="1" applyBorder="1" applyAlignment="1">
      <alignment horizontal="right"/>
    </xf>
    <xf numFmtId="166" fontId="68" fillId="0" borderId="176" xfId="0" applyNumberFormat="1" applyFont="1" applyBorder="1" applyAlignment="1">
      <alignment horizontal="right"/>
    </xf>
    <xf numFmtId="3" fontId="5" fillId="0" borderId="175" xfId="0" applyNumberFormat="1" applyFont="1" applyBorder="1" applyAlignment="1">
      <alignment horizontal="right"/>
    </xf>
    <xf numFmtId="166" fontId="5" fillId="0" borderId="175" xfId="0" applyNumberFormat="1" applyFont="1" applyBorder="1" applyAlignment="1">
      <alignment horizontal="right"/>
    </xf>
    <xf numFmtId="166" fontId="5" fillId="0" borderId="176" xfId="0" applyNumberFormat="1" applyFont="1" applyBorder="1" applyAlignment="1">
      <alignment horizontal="right"/>
    </xf>
    <xf numFmtId="177" fontId="5" fillId="0" borderId="175" xfId="0" applyNumberFormat="1" applyFont="1" applyBorder="1" applyAlignment="1">
      <alignment horizontal="right"/>
    </xf>
    <xf numFmtId="4" fontId="5" fillId="0" borderId="175" xfId="0" applyNumberFormat="1" applyFont="1" applyBorder="1" applyAlignment="1">
      <alignment horizontal="right"/>
    </xf>
    <xf numFmtId="0" fontId="5" fillId="0" borderId="175" xfId="0" applyFont="1" applyBorder="1"/>
    <xf numFmtId="3" fontId="5" fillId="0" borderId="175" xfId="0" applyNumberFormat="1" applyFont="1" applyBorder="1"/>
    <xf numFmtId="9" fontId="34" fillId="0" borderId="175" xfId="0" applyNumberFormat="1" applyFont="1" applyBorder="1"/>
    <xf numFmtId="3" fontId="11" fillId="0" borderId="174" xfId="0" applyNumberFormat="1" applyFont="1" applyBorder="1" applyAlignment="1">
      <alignment horizontal="center"/>
    </xf>
    <xf numFmtId="3" fontId="34" fillId="0" borderId="172" xfId="0" applyNumberFormat="1" applyFont="1" applyBorder="1" applyAlignment="1">
      <alignment horizontal="right"/>
    </xf>
    <xf numFmtId="166" fontId="69" fillId="0" borderId="173" xfId="0" applyNumberFormat="1" applyFont="1" applyBorder="1" applyAlignment="1">
      <alignment horizontal="right"/>
    </xf>
    <xf numFmtId="3" fontId="68" fillId="0" borderId="172" xfId="0" applyNumberFormat="1" applyFont="1" applyBorder="1"/>
    <xf numFmtId="166" fontId="68" fillId="0" borderId="172" xfId="0" applyNumberFormat="1" applyFont="1" applyBorder="1"/>
    <xf numFmtId="166" fontId="68" fillId="0" borderId="173" xfId="0" applyNumberFormat="1" applyFont="1" applyBorder="1"/>
    <xf numFmtId="3" fontId="34" fillId="0" borderId="175" xfId="0" applyNumberFormat="1" applyFont="1" applyBorder="1" applyAlignment="1">
      <alignment horizontal="right"/>
    </xf>
    <xf numFmtId="166" fontId="69" fillId="0" borderId="176" xfId="0" applyNumberFormat="1" applyFont="1" applyBorder="1" applyAlignment="1">
      <alignment horizontal="right"/>
    </xf>
    <xf numFmtId="3" fontId="68" fillId="0" borderId="175" xfId="0" applyNumberFormat="1" applyFont="1" applyBorder="1"/>
    <xf numFmtId="166" fontId="68" fillId="0" borderId="175" xfId="0" applyNumberFormat="1" applyFont="1" applyBorder="1"/>
    <xf numFmtId="166" fontId="68" fillId="0" borderId="176" xfId="0" applyNumberFormat="1" applyFont="1" applyBorder="1"/>
    <xf numFmtId="3" fontId="34" fillId="0" borderId="177" xfId="0" applyNumberFormat="1" applyFont="1" applyBorder="1"/>
    <xf numFmtId="166" fontId="34" fillId="0" borderId="177" xfId="0" applyNumberFormat="1" applyFont="1" applyBorder="1"/>
    <xf numFmtId="3" fontId="34" fillId="0" borderId="177" xfId="0" applyNumberFormat="1" applyFont="1" applyBorder="1" applyAlignment="1">
      <alignment horizontal="right"/>
    </xf>
    <xf numFmtId="166" fontId="5" fillId="0" borderId="177" xfId="0" applyNumberFormat="1" applyFont="1" applyBorder="1" applyAlignment="1">
      <alignment horizontal="right"/>
    </xf>
    <xf numFmtId="3" fontId="68" fillId="0" borderId="177" xfId="0" applyNumberFormat="1" applyFont="1" applyBorder="1" applyAlignment="1">
      <alignment horizontal="right"/>
    </xf>
    <xf numFmtId="166" fontId="68" fillId="0" borderId="177" xfId="0" applyNumberFormat="1" applyFont="1" applyBorder="1" applyAlignment="1">
      <alignment horizontal="right"/>
    </xf>
    <xf numFmtId="177" fontId="5" fillId="0" borderId="177" xfId="0" applyNumberFormat="1" applyFont="1" applyBorder="1" applyAlignment="1">
      <alignment horizontal="right"/>
    </xf>
    <xf numFmtId="3" fontId="5" fillId="0" borderId="177" xfId="0" applyNumberFormat="1" applyFont="1" applyBorder="1" applyAlignment="1">
      <alignment horizontal="right"/>
    </xf>
    <xf numFmtId="4" fontId="5" fillId="0" borderId="177" xfId="0" applyNumberFormat="1" applyFont="1" applyBorder="1" applyAlignment="1">
      <alignment horizontal="right"/>
    </xf>
    <xf numFmtId="0" fontId="5" fillId="0" borderId="177" xfId="0" applyFont="1" applyBorder="1"/>
    <xf numFmtId="3" fontId="5" fillId="0" borderId="177" xfId="0" applyNumberFormat="1" applyFont="1" applyBorder="1"/>
    <xf numFmtId="9" fontId="34" fillId="0" borderId="177" xfId="0" applyNumberFormat="1" applyFont="1" applyBorder="1"/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78" xfId="0" applyFont="1" applyFill="1" applyBorder="1"/>
    <xf numFmtId="169" fontId="34" fillId="0" borderId="179" xfId="0" applyNumberFormat="1" applyFont="1" applyFill="1" applyBorder="1"/>
    <xf numFmtId="0" fontId="34" fillId="0" borderId="179" xfId="0" applyFont="1" applyFill="1" applyBorder="1"/>
    <xf numFmtId="9" fontId="34" fillId="0" borderId="179" xfId="0" applyNumberFormat="1" applyFont="1" applyFill="1" applyBorder="1"/>
    <xf numFmtId="9" fontId="34" fillId="0" borderId="180" xfId="0" applyNumberFormat="1" applyFont="1" applyFill="1" applyBorder="1"/>
    <xf numFmtId="0" fontId="41" fillId="0" borderId="178" xfId="0" applyFont="1" applyFill="1" applyBorder="1"/>
    <xf numFmtId="3" fontId="34" fillId="0" borderId="179" xfId="0" applyNumberFormat="1" applyFont="1" applyFill="1" applyBorder="1"/>
    <xf numFmtId="3" fontId="34" fillId="0" borderId="180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81" xfId="76" applyNumberFormat="1" applyFont="1" applyFill="1" applyBorder="1" applyAlignment="1">
      <alignment horizontal="left"/>
    </xf>
    <xf numFmtId="0" fontId="33" fillId="2" borderId="182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83" xfId="76" applyNumberFormat="1" applyFont="1" applyFill="1" applyBorder="1" applyAlignment="1">
      <alignment horizontal="left"/>
    </xf>
    <xf numFmtId="0" fontId="33" fillId="2" borderId="184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0.77520962072480815</c:v>
                </c:pt>
                <c:pt idx="1">
                  <c:v>1.0780529268670156</c:v>
                </c:pt>
                <c:pt idx="2">
                  <c:v>1.2716394887565114</c:v>
                </c:pt>
                <c:pt idx="3">
                  <c:v>1.4934699993263565</c:v>
                </c:pt>
                <c:pt idx="4">
                  <c:v>1.6560763343811074</c:v>
                </c:pt>
                <c:pt idx="5">
                  <c:v>1.6373479602265131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5167888"/>
        <c:axId val="-18451700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1.3802760286347899</c:v>
                </c:pt>
                <c:pt idx="1">
                  <c:v>1.3802760286347899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5168432"/>
        <c:axId val="-1845165168"/>
      </c:scatterChart>
      <c:catAx>
        <c:axId val="-184516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4517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5170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45167888"/>
        <c:crosses val="autoZero"/>
        <c:crossBetween val="between"/>
      </c:valAx>
      <c:valAx>
        <c:axId val="-18451684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45165168"/>
        <c:crosses val="max"/>
        <c:crossBetween val="midCat"/>
      </c:valAx>
      <c:valAx>
        <c:axId val="-1845165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451684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2.8507462686567164</c:v>
                </c:pt>
                <c:pt idx="1">
                  <c:v>2.9623217922606924</c:v>
                </c:pt>
                <c:pt idx="2">
                  <c:v>2.7766281192939744</c:v>
                </c:pt>
                <c:pt idx="3">
                  <c:v>2.8596881959910911</c:v>
                </c:pt>
                <c:pt idx="4">
                  <c:v>2.6747494342062721</c:v>
                </c:pt>
                <c:pt idx="5">
                  <c:v>2.6506904955320878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5166800"/>
        <c:axId val="-18451673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5162992"/>
        <c:axId val="-1845165712"/>
      </c:scatterChart>
      <c:catAx>
        <c:axId val="-184516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4516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5167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845166800"/>
        <c:crosses val="autoZero"/>
        <c:crossBetween val="between"/>
      </c:valAx>
      <c:valAx>
        <c:axId val="-18451629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45165712"/>
        <c:crosses val="max"/>
        <c:crossBetween val="midCat"/>
      </c:valAx>
      <c:valAx>
        <c:axId val="-1845165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451629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68" t="s">
        <v>132</v>
      </c>
      <c r="B1" s="468"/>
    </row>
    <row r="2" spans="1:3" ht="14.4" customHeight="1" thickBot="1" x14ac:dyDescent="0.35">
      <c r="A2" s="382" t="s">
        <v>307</v>
      </c>
      <c r="B2" s="50"/>
    </row>
    <row r="3" spans="1:3" ht="14.4" customHeight="1" thickBot="1" x14ac:dyDescent="0.35">
      <c r="A3" s="464" t="s">
        <v>182</v>
      </c>
      <c r="B3" s="46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310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6" t="s">
        <v>133</v>
      </c>
      <c r="B10" s="46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77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3340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51" t="s">
        <v>257</v>
      </c>
      <c r="C15" s="51" t="s">
        <v>267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4508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77" t="s">
        <v>4509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4526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4834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67" t="s">
        <v>134</v>
      </c>
      <c r="B25" s="46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4838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4841</v>
      </c>
      <c r="C27" s="51" t="s">
        <v>270</v>
      </c>
    </row>
    <row r="28" spans="1:3" ht="14.4" customHeight="1" x14ac:dyDescent="0.3">
      <c r="A28" s="273" t="str">
        <f t="shared" si="4"/>
        <v>ZV Vykáz.-A Detail</v>
      </c>
      <c r="B28" s="184" t="s">
        <v>4887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5040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5504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6079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3340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307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88.800000000000011</v>
      </c>
      <c r="G3" s="47">
        <f>SUBTOTAL(9,G6:G1048576)</f>
        <v>19877.362013805574</v>
      </c>
      <c r="H3" s="48">
        <f>IF(M3=0,0,G3/M3)</f>
        <v>3.3757320581850866E-2</v>
      </c>
      <c r="I3" s="47">
        <f>SUBTOTAL(9,I6:I1048576)</f>
        <v>2914.1000000000004</v>
      </c>
      <c r="J3" s="47">
        <f>SUBTOTAL(9,J6:J1048576)</f>
        <v>568953.79138325469</v>
      </c>
      <c r="K3" s="48">
        <f>IF(M3=0,0,J3/M3)</f>
        <v>0.96624267941814879</v>
      </c>
      <c r="L3" s="47">
        <f>SUBTOTAL(9,L6:L1048576)</f>
        <v>3002.9</v>
      </c>
      <c r="M3" s="49">
        <f>SUBTOTAL(9,M6:M1048576)</f>
        <v>588831.15339706047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665" t="s">
        <v>162</v>
      </c>
      <c r="B5" s="685" t="s">
        <v>163</v>
      </c>
      <c r="C5" s="685" t="s">
        <v>90</v>
      </c>
      <c r="D5" s="685" t="s">
        <v>164</v>
      </c>
      <c r="E5" s="685" t="s">
        <v>165</v>
      </c>
      <c r="F5" s="686" t="s">
        <v>28</v>
      </c>
      <c r="G5" s="686" t="s">
        <v>14</v>
      </c>
      <c r="H5" s="667" t="s">
        <v>166</v>
      </c>
      <c r="I5" s="666" t="s">
        <v>28</v>
      </c>
      <c r="J5" s="686" t="s">
        <v>14</v>
      </c>
      <c r="K5" s="667" t="s">
        <v>166</v>
      </c>
      <c r="L5" s="666" t="s">
        <v>28</v>
      </c>
      <c r="M5" s="687" t="s">
        <v>14</v>
      </c>
    </row>
    <row r="6" spans="1:13" ht="14.4" customHeight="1" x14ac:dyDescent="0.3">
      <c r="A6" s="647" t="s">
        <v>516</v>
      </c>
      <c r="B6" s="648" t="s">
        <v>3060</v>
      </c>
      <c r="C6" s="648" t="s">
        <v>2578</v>
      </c>
      <c r="D6" s="648" t="s">
        <v>2579</v>
      </c>
      <c r="E6" s="648" t="s">
        <v>2580</v>
      </c>
      <c r="F6" s="651"/>
      <c r="G6" s="651"/>
      <c r="H6" s="670">
        <v>0</v>
      </c>
      <c r="I6" s="651">
        <v>106</v>
      </c>
      <c r="J6" s="651">
        <v>7189.9785159750172</v>
      </c>
      <c r="K6" s="670">
        <v>1</v>
      </c>
      <c r="L6" s="651">
        <v>106</v>
      </c>
      <c r="M6" s="652">
        <v>7189.9785159750172</v>
      </c>
    </row>
    <row r="7" spans="1:13" ht="14.4" customHeight="1" x14ac:dyDescent="0.3">
      <c r="A7" s="653" t="s">
        <v>516</v>
      </c>
      <c r="B7" s="654" t="s">
        <v>3060</v>
      </c>
      <c r="C7" s="654" t="s">
        <v>559</v>
      </c>
      <c r="D7" s="654" t="s">
        <v>560</v>
      </c>
      <c r="E7" s="654" t="s">
        <v>3061</v>
      </c>
      <c r="F7" s="657">
        <v>7</v>
      </c>
      <c r="G7" s="657">
        <v>151.20028590915695</v>
      </c>
      <c r="H7" s="678">
        <v>1</v>
      </c>
      <c r="I7" s="657"/>
      <c r="J7" s="657"/>
      <c r="K7" s="678">
        <v>0</v>
      </c>
      <c r="L7" s="657">
        <v>7</v>
      </c>
      <c r="M7" s="658">
        <v>151.20028590915695</v>
      </c>
    </row>
    <row r="8" spans="1:13" ht="14.4" customHeight="1" x14ac:dyDescent="0.3">
      <c r="A8" s="653" t="s">
        <v>516</v>
      </c>
      <c r="B8" s="654" t="s">
        <v>3060</v>
      </c>
      <c r="C8" s="654" t="s">
        <v>2593</v>
      </c>
      <c r="D8" s="654" t="s">
        <v>560</v>
      </c>
      <c r="E8" s="654" t="s">
        <v>3062</v>
      </c>
      <c r="F8" s="657"/>
      <c r="G8" s="657"/>
      <c r="H8" s="678">
        <v>0</v>
      </c>
      <c r="I8" s="657">
        <v>39</v>
      </c>
      <c r="J8" s="657">
        <v>3145.4077384459938</v>
      </c>
      <c r="K8" s="678">
        <v>1</v>
      </c>
      <c r="L8" s="657">
        <v>39</v>
      </c>
      <c r="M8" s="658">
        <v>3145.4077384459938</v>
      </c>
    </row>
    <row r="9" spans="1:13" ht="14.4" customHeight="1" x14ac:dyDescent="0.3">
      <c r="A9" s="653" t="s">
        <v>516</v>
      </c>
      <c r="B9" s="654" t="s">
        <v>3060</v>
      </c>
      <c r="C9" s="654" t="s">
        <v>562</v>
      </c>
      <c r="D9" s="654" t="s">
        <v>563</v>
      </c>
      <c r="E9" s="654" t="s">
        <v>3063</v>
      </c>
      <c r="F9" s="657">
        <v>2</v>
      </c>
      <c r="G9" s="657">
        <v>308.61999999999995</v>
      </c>
      <c r="H9" s="678">
        <v>1</v>
      </c>
      <c r="I9" s="657"/>
      <c r="J9" s="657"/>
      <c r="K9" s="678">
        <v>0</v>
      </c>
      <c r="L9" s="657">
        <v>2</v>
      </c>
      <c r="M9" s="658">
        <v>308.61999999999995</v>
      </c>
    </row>
    <row r="10" spans="1:13" ht="14.4" customHeight="1" x14ac:dyDescent="0.3">
      <c r="A10" s="653" t="s">
        <v>516</v>
      </c>
      <c r="B10" s="654" t="s">
        <v>3060</v>
      </c>
      <c r="C10" s="654" t="s">
        <v>2170</v>
      </c>
      <c r="D10" s="654" t="s">
        <v>563</v>
      </c>
      <c r="E10" s="654" t="s">
        <v>3064</v>
      </c>
      <c r="F10" s="657"/>
      <c r="G10" s="657"/>
      <c r="H10" s="678">
        <v>0</v>
      </c>
      <c r="I10" s="657">
        <v>3</v>
      </c>
      <c r="J10" s="657">
        <v>129.89999999999998</v>
      </c>
      <c r="K10" s="678">
        <v>1</v>
      </c>
      <c r="L10" s="657">
        <v>3</v>
      </c>
      <c r="M10" s="658">
        <v>129.89999999999998</v>
      </c>
    </row>
    <row r="11" spans="1:13" ht="14.4" customHeight="1" x14ac:dyDescent="0.3">
      <c r="A11" s="653" t="s">
        <v>516</v>
      </c>
      <c r="B11" s="654" t="s">
        <v>3065</v>
      </c>
      <c r="C11" s="654" t="s">
        <v>2263</v>
      </c>
      <c r="D11" s="654" t="s">
        <v>2264</v>
      </c>
      <c r="E11" s="654" t="s">
        <v>3066</v>
      </c>
      <c r="F11" s="657"/>
      <c r="G11" s="657"/>
      <c r="H11" s="678">
        <v>0</v>
      </c>
      <c r="I11" s="657">
        <v>4</v>
      </c>
      <c r="J11" s="657">
        <v>263.28024002693707</v>
      </c>
      <c r="K11" s="678">
        <v>1</v>
      </c>
      <c r="L11" s="657">
        <v>4</v>
      </c>
      <c r="M11" s="658">
        <v>263.28024002693707</v>
      </c>
    </row>
    <row r="12" spans="1:13" ht="14.4" customHeight="1" x14ac:dyDescent="0.3">
      <c r="A12" s="653" t="s">
        <v>516</v>
      </c>
      <c r="B12" s="654" t="s">
        <v>3067</v>
      </c>
      <c r="C12" s="654" t="s">
        <v>2338</v>
      </c>
      <c r="D12" s="654" t="s">
        <v>2339</v>
      </c>
      <c r="E12" s="654" t="s">
        <v>3068</v>
      </c>
      <c r="F12" s="657"/>
      <c r="G12" s="657"/>
      <c r="H12" s="678">
        <v>0</v>
      </c>
      <c r="I12" s="657">
        <v>1</v>
      </c>
      <c r="J12" s="657">
        <v>72.489999999999995</v>
      </c>
      <c r="K12" s="678">
        <v>1</v>
      </c>
      <c r="L12" s="657">
        <v>1</v>
      </c>
      <c r="M12" s="658">
        <v>72.489999999999995</v>
      </c>
    </row>
    <row r="13" spans="1:13" ht="14.4" customHeight="1" x14ac:dyDescent="0.3">
      <c r="A13" s="653" t="s">
        <v>516</v>
      </c>
      <c r="B13" s="654" t="s">
        <v>3069</v>
      </c>
      <c r="C13" s="654" t="s">
        <v>2217</v>
      </c>
      <c r="D13" s="654" t="s">
        <v>2218</v>
      </c>
      <c r="E13" s="654" t="s">
        <v>3070</v>
      </c>
      <c r="F13" s="657"/>
      <c r="G13" s="657"/>
      <c r="H13" s="678">
        <v>0</v>
      </c>
      <c r="I13" s="657">
        <v>16</v>
      </c>
      <c r="J13" s="657">
        <v>1047.3992794867886</v>
      </c>
      <c r="K13" s="678">
        <v>1</v>
      </c>
      <c r="L13" s="657">
        <v>16</v>
      </c>
      <c r="M13" s="658">
        <v>1047.3992794867886</v>
      </c>
    </row>
    <row r="14" spans="1:13" ht="14.4" customHeight="1" x14ac:dyDescent="0.3">
      <c r="A14" s="653" t="s">
        <v>516</v>
      </c>
      <c r="B14" s="654" t="s">
        <v>3069</v>
      </c>
      <c r="C14" s="654" t="s">
        <v>2468</v>
      </c>
      <c r="D14" s="654" t="s">
        <v>2218</v>
      </c>
      <c r="E14" s="654" t="s">
        <v>3071</v>
      </c>
      <c r="F14" s="657"/>
      <c r="G14" s="657"/>
      <c r="H14" s="678">
        <v>0</v>
      </c>
      <c r="I14" s="657">
        <v>8</v>
      </c>
      <c r="J14" s="657">
        <v>1043.17</v>
      </c>
      <c r="K14" s="678">
        <v>1</v>
      </c>
      <c r="L14" s="657">
        <v>8</v>
      </c>
      <c r="M14" s="658">
        <v>1043.17</v>
      </c>
    </row>
    <row r="15" spans="1:13" ht="14.4" customHeight="1" x14ac:dyDescent="0.3">
      <c r="A15" s="653" t="s">
        <v>516</v>
      </c>
      <c r="B15" s="654" t="s">
        <v>3072</v>
      </c>
      <c r="C15" s="654" t="s">
        <v>2160</v>
      </c>
      <c r="D15" s="654" t="s">
        <v>2161</v>
      </c>
      <c r="E15" s="654" t="s">
        <v>3073</v>
      </c>
      <c r="F15" s="657"/>
      <c r="G15" s="657"/>
      <c r="H15" s="678">
        <v>0</v>
      </c>
      <c r="I15" s="657">
        <v>12</v>
      </c>
      <c r="J15" s="657">
        <v>1353.96</v>
      </c>
      <c r="K15" s="678">
        <v>1</v>
      </c>
      <c r="L15" s="657">
        <v>12</v>
      </c>
      <c r="M15" s="658">
        <v>1353.96</v>
      </c>
    </row>
    <row r="16" spans="1:13" ht="14.4" customHeight="1" x14ac:dyDescent="0.3">
      <c r="A16" s="653" t="s">
        <v>516</v>
      </c>
      <c r="B16" s="654" t="s">
        <v>3074</v>
      </c>
      <c r="C16" s="654" t="s">
        <v>2399</v>
      </c>
      <c r="D16" s="654" t="s">
        <v>3075</v>
      </c>
      <c r="E16" s="654" t="s">
        <v>3076</v>
      </c>
      <c r="F16" s="657"/>
      <c r="G16" s="657"/>
      <c r="H16" s="678">
        <v>0</v>
      </c>
      <c r="I16" s="657">
        <v>8</v>
      </c>
      <c r="J16" s="657">
        <v>5028.7254656418945</v>
      </c>
      <c r="K16" s="678">
        <v>1</v>
      </c>
      <c r="L16" s="657">
        <v>8</v>
      </c>
      <c r="M16" s="658">
        <v>5028.7254656418945</v>
      </c>
    </row>
    <row r="17" spans="1:13" ht="14.4" customHeight="1" x14ac:dyDescent="0.3">
      <c r="A17" s="653" t="s">
        <v>516</v>
      </c>
      <c r="B17" s="654" t="s">
        <v>3074</v>
      </c>
      <c r="C17" s="654" t="s">
        <v>536</v>
      </c>
      <c r="D17" s="654" t="s">
        <v>537</v>
      </c>
      <c r="E17" s="654" t="s">
        <v>3077</v>
      </c>
      <c r="F17" s="657">
        <v>4</v>
      </c>
      <c r="G17" s="657">
        <v>1752.6399999999999</v>
      </c>
      <c r="H17" s="678">
        <v>1</v>
      </c>
      <c r="I17" s="657"/>
      <c r="J17" s="657"/>
      <c r="K17" s="678">
        <v>0</v>
      </c>
      <c r="L17" s="657">
        <v>4</v>
      </c>
      <c r="M17" s="658">
        <v>1752.6399999999999</v>
      </c>
    </row>
    <row r="18" spans="1:13" ht="14.4" customHeight="1" x14ac:dyDescent="0.3">
      <c r="A18" s="653" t="s">
        <v>516</v>
      </c>
      <c r="B18" s="654" t="s">
        <v>3078</v>
      </c>
      <c r="C18" s="654" t="s">
        <v>2536</v>
      </c>
      <c r="D18" s="654" t="s">
        <v>3079</v>
      </c>
      <c r="E18" s="654" t="s">
        <v>3080</v>
      </c>
      <c r="F18" s="657"/>
      <c r="G18" s="657"/>
      <c r="H18" s="678">
        <v>0</v>
      </c>
      <c r="I18" s="657">
        <v>1</v>
      </c>
      <c r="J18" s="657">
        <v>869.5300000000002</v>
      </c>
      <c r="K18" s="678">
        <v>1</v>
      </c>
      <c r="L18" s="657">
        <v>1</v>
      </c>
      <c r="M18" s="658">
        <v>869.5300000000002</v>
      </c>
    </row>
    <row r="19" spans="1:13" ht="14.4" customHeight="1" x14ac:dyDescent="0.3">
      <c r="A19" s="653" t="s">
        <v>516</v>
      </c>
      <c r="B19" s="654" t="s">
        <v>3081</v>
      </c>
      <c r="C19" s="654" t="s">
        <v>532</v>
      </c>
      <c r="D19" s="654" t="s">
        <v>3082</v>
      </c>
      <c r="E19" s="654" t="s">
        <v>3083</v>
      </c>
      <c r="F19" s="657">
        <v>1</v>
      </c>
      <c r="G19" s="657">
        <v>555.62240331373721</v>
      </c>
      <c r="H19" s="678">
        <v>1</v>
      </c>
      <c r="I19" s="657"/>
      <c r="J19" s="657"/>
      <c r="K19" s="678">
        <v>0</v>
      </c>
      <c r="L19" s="657">
        <v>1</v>
      </c>
      <c r="M19" s="658">
        <v>555.62240331373721</v>
      </c>
    </row>
    <row r="20" spans="1:13" ht="14.4" customHeight="1" x14ac:dyDescent="0.3">
      <c r="A20" s="653" t="s">
        <v>516</v>
      </c>
      <c r="B20" s="654" t="s">
        <v>3084</v>
      </c>
      <c r="C20" s="654" t="s">
        <v>2421</v>
      </c>
      <c r="D20" s="654" t="s">
        <v>2180</v>
      </c>
      <c r="E20" s="654" t="s">
        <v>3085</v>
      </c>
      <c r="F20" s="657"/>
      <c r="G20" s="657"/>
      <c r="H20" s="678">
        <v>0</v>
      </c>
      <c r="I20" s="657">
        <v>1</v>
      </c>
      <c r="J20" s="657">
        <v>98.65</v>
      </c>
      <c r="K20" s="678">
        <v>1</v>
      </c>
      <c r="L20" s="657">
        <v>1</v>
      </c>
      <c r="M20" s="658">
        <v>98.65</v>
      </c>
    </row>
    <row r="21" spans="1:13" ht="14.4" customHeight="1" x14ac:dyDescent="0.3">
      <c r="A21" s="653" t="s">
        <v>516</v>
      </c>
      <c r="B21" s="654" t="s">
        <v>3084</v>
      </c>
      <c r="C21" s="654" t="s">
        <v>2544</v>
      </c>
      <c r="D21" s="654" t="s">
        <v>2545</v>
      </c>
      <c r="E21" s="654" t="s">
        <v>3086</v>
      </c>
      <c r="F21" s="657"/>
      <c r="G21" s="657"/>
      <c r="H21" s="678">
        <v>0</v>
      </c>
      <c r="I21" s="657">
        <v>5</v>
      </c>
      <c r="J21" s="657">
        <v>465.35039416910365</v>
      </c>
      <c r="K21" s="678">
        <v>1</v>
      </c>
      <c r="L21" s="657">
        <v>5</v>
      </c>
      <c r="M21" s="658">
        <v>465.35039416910365</v>
      </c>
    </row>
    <row r="22" spans="1:13" ht="14.4" customHeight="1" x14ac:dyDescent="0.3">
      <c r="A22" s="653" t="s">
        <v>516</v>
      </c>
      <c r="B22" s="654" t="s">
        <v>3084</v>
      </c>
      <c r="C22" s="654" t="s">
        <v>2179</v>
      </c>
      <c r="D22" s="654" t="s">
        <v>2180</v>
      </c>
      <c r="E22" s="654" t="s">
        <v>3087</v>
      </c>
      <c r="F22" s="657"/>
      <c r="G22" s="657"/>
      <c r="H22" s="678">
        <v>0</v>
      </c>
      <c r="I22" s="657">
        <v>14</v>
      </c>
      <c r="J22" s="657">
        <v>690.47959576432743</v>
      </c>
      <c r="K22" s="678">
        <v>1</v>
      </c>
      <c r="L22" s="657">
        <v>14</v>
      </c>
      <c r="M22" s="658">
        <v>690.47959576432743</v>
      </c>
    </row>
    <row r="23" spans="1:13" ht="14.4" customHeight="1" x14ac:dyDescent="0.3">
      <c r="A23" s="653" t="s">
        <v>516</v>
      </c>
      <c r="B23" s="654" t="s">
        <v>3084</v>
      </c>
      <c r="C23" s="654" t="s">
        <v>2183</v>
      </c>
      <c r="D23" s="654" t="s">
        <v>2184</v>
      </c>
      <c r="E23" s="654" t="s">
        <v>3088</v>
      </c>
      <c r="F23" s="657"/>
      <c r="G23" s="657"/>
      <c r="H23" s="678">
        <v>0</v>
      </c>
      <c r="I23" s="657">
        <v>2</v>
      </c>
      <c r="J23" s="657">
        <v>163.30000000000001</v>
      </c>
      <c r="K23" s="678">
        <v>1</v>
      </c>
      <c r="L23" s="657">
        <v>2</v>
      </c>
      <c r="M23" s="658">
        <v>163.30000000000001</v>
      </c>
    </row>
    <row r="24" spans="1:13" ht="14.4" customHeight="1" x14ac:dyDescent="0.3">
      <c r="A24" s="653" t="s">
        <v>516</v>
      </c>
      <c r="B24" s="654" t="s">
        <v>3089</v>
      </c>
      <c r="C24" s="654" t="s">
        <v>2294</v>
      </c>
      <c r="D24" s="654" t="s">
        <v>2295</v>
      </c>
      <c r="E24" s="654" t="s">
        <v>3090</v>
      </c>
      <c r="F24" s="657"/>
      <c r="G24" s="657"/>
      <c r="H24" s="678">
        <v>0</v>
      </c>
      <c r="I24" s="657">
        <v>2</v>
      </c>
      <c r="J24" s="657">
        <v>27.759999999999994</v>
      </c>
      <c r="K24" s="678">
        <v>1</v>
      </c>
      <c r="L24" s="657">
        <v>2</v>
      </c>
      <c r="M24" s="658">
        <v>27.759999999999994</v>
      </c>
    </row>
    <row r="25" spans="1:13" ht="14.4" customHeight="1" x14ac:dyDescent="0.3">
      <c r="A25" s="653" t="s">
        <v>516</v>
      </c>
      <c r="B25" s="654" t="s">
        <v>3091</v>
      </c>
      <c r="C25" s="654" t="s">
        <v>2242</v>
      </c>
      <c r="D25" s="654" t="s">
        <v>2243</v>
      </c>
      <c r="E25" s="654" t="s">
        <v>3092</v>
      </c>
      <c r="F25" s="657"/>
      <c r="G25" s="657"/>
      <c r="H25" s="678">
        <v>0</v>
      </c>
      <c r="I25" s="657">
        <v>1</v>
      </c>
      <c r="J25" s="657">
        <v>94.85</v>
      </c>
      <c r="K25" s="678">
        <v>1</v>
      </c>
      <c r="L25" s="657">
        <v>1</v>
      </c>
      <c r="M25" s="658">
        <v>94.85</v>
      </c>
    </row>
    <row r="26" spans="1:13" ht="14.4" customHeight="1" x14ac:dyDescent="0.3">
      <c r="A26" s="653" t="s">
        <v>516</v>
      </c>
      <c r="B26" s="654" t="s">
        <v>3091</v>
      </c>
      <c r="C26" s="654" t="s">
        <v>2357</v>
      </c>
      <c r="D26" s="654" t="s">
        <v>3093</v>
      </c>
      <c r="E26" s="654" t="s">
        <v>3094</v>
      </c>
      <c r="F26" s="657"/>
      <c r="G26" s="657"/>
      <c r="H26" s="678">
        <v>0</v>
      </c>
      <c r="I26" s="657">
        <v>3</v>
      </c>
      <c r="J26" s="657">
        <v>336.14000672735403</v>
      </c>
      <c r="K26" s="678">
        <v>1</v>
      </c>
      <c r="L26" s="657">
        <v>3</v>
      </c>
      <c r="M26" s="658">
        <v>336.14000672735403</v>
      </c>
    </row>
    <row r="27" spans="1:13" ht="14.4" customHeight="1" x14ac:dyDescent="0.3">
      <c r="A27" s="653" t="s">
        <v>516</v>
      </c>
      <c r="B27" s="654" t="s">
        <v>3091</v>
      </c>
      <c r="C27" s="654" t="s">
        <v>2257</v>
      </c>
      <c r="D27" s="654" t="s">
        <v>3095</v>
      </c>
      <c r="E27" s="654" t="s">
        <v>3096</v>
      </c>
      <c r="F27" s="657"/>
      <c r="G27" s="657"/>
      <c r="H27" s="678">
        <v>0</v>
      </c>
      <c r="I27" s="657">
        <v>1</v>
      </c>
      <c r="J27" s="657">
        <v>138.47999999999999</v>
      </c>
      <c r="K27" s="678">
        <v>1</v>
      </c>
      <c r="L27" s="657">
        <v>1</v>
      </c>
      <c r="M27" s="658">
        <v>138.47999999999999</v>
      </c>
    </row>
    <row r="28" spans="1:13" ht="14.4" customHeight="1" x14ac:dyDescent="0.3">
      <c r="A28" s="653" t="s">
        <v>516</v>
      </c>
      <c r="B28" s="654" t="s">
        <v>3097</v>
      </c>
      <c r="C28" s="654" t="s">
        <v>2570</v>
      </c>
      <c r="D28" s="654" t="s">
        <v>2571</v>
      </c>
      <c r="E28" s="654" t="s">
        <v>3098</v>
      </c>
      <c r="F28" s="657"/>
      <c r="G28" s="657"/>
      <c r="H28" s="678">
        <v>0</v>
      </c>
      <c r="I28" s="657">
        <v>1</v>
      </c>
      <c r="J28" s="657">
        <v>3300</v>
      </c>
      <c r="K28" s="678">
        <v>1</v>
      </c>
      <c r="L28" s="657">
        <v>1</v>
      </c>
      <c r="M28" s="658">
        <v>3300</v>
      </c>
    </row>
    <row r="29" spans="1:13" ht="14.4" customHeight="1" x14ac:dyDescent="0.3">
      <c r="A29" s="653" t="s">
        <v>516</v>
      </c>
      <c r="B29" s="654" t="s">
        <v>3097</v>
      </c>
      <c r="C29" s="654" t="s">
        <v>2568</v>
      </c>
      <c r="D29" s="654" t="s">
        <v>2210</v>
      </c>
      <c r="E29" s="654" t="s">
        <v>3099</v>
      </c>
      <c r="F29" s="657"/>
      <c r="G29" s="657"/>
      <c r="H29" s="678"/>
      <c r="I29" s="657">
        <v>0</v>
      </c>
      <c r="J29" s="657">
        <v>0</v>
      </c>
      <c r="K29" s="678"/>
      <c r="L29" s="657">
        <v>0</v>
      </c>
      <c r="M29" s="658">
        <v>0</v>
      </c>
    </row>
    <row r="30" spans="1:13" ht="14.4" customHeight="1" x14ac:dyDescent="0.3">
      <c r="A30" s="653" t="s">
        <v>516</v>
      </c>
      <c r="B30" s="654" t="s">
        <v>3097</v>
      </c>
      <c r="C30" s="654" t="s">
        <v>2581</v>
      </c>
      <c r="D30" s="654" t="s">
        <v>2137</v>
      </c>
      <c r="E30" s="654" t="s">
        <v>3100</v>
      </c>
      <c r="F30" s="657"/>
      <c r="G30" s="657"/>
      <c r="H30" s="678">
        <v>0</v>
      </c>
      <c r="I30" s="657">
        <v>127</v>
      </c>
      <c r="J30" s="657">
        <v>38286.658062363233</v>
      </c>
      <c r="K30" s="678">
        <v>1</v>
      </c>
      <c r="L30" s="657">
        <v>127</v>
      </c>
      <c r="M30" s="658">
        <v>38286.658062363233</v>
      </c>
    </row>
    <row r="31" spans="1:13" ht="14.4" customHeight="1" x14ac:dyDescent="0.3">
      <c r="A31" s="653" t="s">
        <v>516</v>
      </c>
      <c r="B31" s="654" t="s">
        <v>3097</v>
      </c>
      <c r="C31" s="654" t="s">
        <v>2582</v>
      </c>
      <c r="D31" s="654" t="s">
        <v>2137</v>
      </c>
      <c r="E31" s="654" t="s">
        <v>3101</v>
      </c>
      <c r="F31" s="657"/>
      <c r="G31" s="657"/>
      <c r="H31" s="678">
        <v>0</v>
      </c>
      <c r="I31" s="657">
        <v>145</v>
      </c>
      <c r="J31" s="657">
        <v>91445.715495191558</v>
      </c>
      <c r="K31" s="678">
        <v>1</v>
      </c>
      <c r="L31" s="657">
        <v>145</v>
      </c>
      <c r="M31" s="658">
        <v>91445.715495191558</v>
      </c>
    </row>
    <row r="32" spans="1:13" ht="14.4" customHeight="1" x14ac:dyDescent="0.3">
      <c r="A32" s="653" t="s">
        <v>516</v>
      </c>
      <c r="B32" s="654" t="s">
        <v>3097</v>
      </c>
      <c r="C32" s="654" t="s">
        <v>2583</v>
      </c>
      <c r="D32" s="654" t="s">
        <v>2137</v>
      </c>
      <c r="E32" s="654" t="s">
        <v>3102</v>
      </c>
      <c r="F32" s="657"/>
      <c r="G32" s="657"/>
      <c r="H32" s="678">
        <v>0</v>
      </c>
      <c r="I32" s="657">
        <v>2</v>
      </c>
      <c r="J32" s="657">
        <v>1827.3</v>
      </c>
      <c r="K32" s="678">
        <v>1</v>
      </c>
      <c r="L32" s="657">
        <v>2</v>
      </c>
      <c r="M32" s="658">
        <v>1827.3</v>
      </c>
    </row>
    <row r="33" spans="1:13" ht="14.4" customHeight="1" x14ac:dyDescent="0.3">
      <c r="A33" s="653" t="s">
        <v>516</v>
      </c>
      <c r="B33" s="654" t="s">
        <v>3097</v>
      </c>
      <c r="C33" s="654" t="s">
        <v>2573</v>
      </c>
      <c r="D33" s="654" t="s">
        <v>2137</v>
      </c>
      <c r="E33" s="654" t="s">
        <v>3103</v>
      </c>
      <c r="F33" s="657"/>
      <c r="G33" s="657"/>
      <c r="H33" s="678">
        <v>0</v>
      </c>
      <c r="I33" s="657">
        <v>251</v>
      </c>
      <c r="J33" s="657">
        <v>102646.40886460623</v>
      </c>
      <c r="K33" s="678">
        <v>1</v>
      </c>
      <c r="L33" s="657">
        <v>251</v>
      </c>
      <c r="M33" s="658">
        <v>102646.40886460623</v>
      </c>
    </row>
    <row r="34" spans="1:13" ht="14.4" customHeight="1" x14ac:dyDescent="0.3">
      <c r="A34" s="653" t="s">
        <v>516</v>
      </c>
      <c r="B34" s="654" t="s">
        <v>3097</v>
      </c>
      <c r="C34" s="654" t="s">
        <v>2403</v>
      </c>
      <c r="D34" s="654" t="s">
        <v>2137</v>
      </c>
      <c r="E34" s="654" t="s">
        <v>3100</v>
      </c>
      <c r="F34" s="657"/>
      <c r="G34" s="657"/>
      <c r="H34" s="678">
        <v>0</v>
      </c>
      <c r="I34" s="657">
        <v>24</v>
      </c>
      <c r="J34" s="657">
        <v>7235.2800000000016</v>
      </c>
      <c r="K34" s="678">
        <v>1</v>
      </c>
      <c r="L34" s="657">
        <v>24</v>
      </c>
      <c r="M34" s="658">
        <v>7235.2800000000016</v>
      </c>
    </row>
    <row r="35" spans="1:13" ht="14.4" customHeight="1" x14ac:dyDescent="0.3">
      <c r="A35" s="653" t="s">
        <v>516</v>
      </c>
      <c r="B35" s="654" t="s">
        <v>3097</v>
      </c>
      <c r="C35" s="654" t="s">
        <v>2136</v>
      </c>
      <c r="D35" s="654" t="s">
        <v>2137</v>
      </c>
      <c r="E35" s="654" t="s">
        <v>3104</v>
      </c>
      <c r="F35" s="657"/>
      <c r="G35" s="657"/>
      <c r="H35" s="678">
        <v>0</v>
      </c>
      <c r="I35" s="657">
        <v>5</v>
      </c>
      <c r="J35" s="657">
        <v>3606.0120000000002</v>
      </c>
      <c r="K35" s="678">
        <v>1</v>
      </c>
      <c r="L35" s="657">
        <v>5</v>
      </c>
      <c r="M35" s="658">
        <v>3606.0120000000002</v>
      </c>
    </row>
    <row r="36" spans="1:13" ht="14.4" customHeight="1" x14ac:dyDescent="0.3">
      <c r="A36" s="653" t="s">
        <v>516</v>
      </c>
      <c r="B36" s="654" t="s">
        <v>3097</v>
      </c>
      <c r="C36" s="654" t="s">
        <v>2209</v>
      </c>
      <c r="D36" s="654" t="s">
        <v>2210</v>
      </c>
      <c r="E36" s="654" t="s">
        <v>3105</v>
      </c>
      <c r="F36" s="657"/>
      <c r="G36" s="657"/>
      <c r="H36" s="678">
        <v>0</v>
      </c>
      <c r="I36" s="657">
        <v>2</v>
      </c>
      <c r="J36" s="657">
        <v>3002.0399999999995</v>
      </c>
      <c r="K36" s="678">
        <v>1</v>
      </c>
      <c r="L36" s="657">
        <v>2</v>
      </c>
      <c r="M36" s="658">
        <v>3002.0399999999995</v>
      </c>
    </row>
    <row r="37" spans="1:13" ht="14.4" customHeight="1" x14ac:dyDescent="0.3">
      <c r="A37" s="653" t="s">
        <v>516</v>
      </c>
      <c r="B37" s="654" t="s">
        <v>3106</v>
      </c>
      <c r="C37" s="654" t="s">
        <v>2533</v>
      </c>
      <c r="D37" s="654" t="s">
        <v>2534</v>
      </c>
      <c r="E37" s="654" t="s">
        <v>3107</v>
      </c>
      <c r="F37" s="657"/>
      <c r="G37" s="657"/>
      <c r="H37" s="678">
        <v>0</v>
      </c>
      <c r="I37" s="657">
        <v>9</v>
      </c>
      <c r="J37" s="657">
        <v>630.49851432261289</v>
      </c>
      <c r="K37" s="678">
        <v>1</v>
      </c>
      <c r="L37" s="657">
        <v>9</v>
      </c>
      <c r="M37" s="658">
        <v>630.49851432261289</v>
      </c>
    </row>
    <row r="38" spans="1:13" ht="14.4" customHeight="1" x14ac:dyDescent="0.3">
      <c r="A38" s="653" t="s">
        <v>516</v>
      </c>
      <c r="B38" s="654" t="s">
        <v>3106</v>
      </c>
      <c r="C38" s="654" t="s">
        <v>2563</v>
      </c>
      <c r="D38" s="654" t="s">
        <v>2534</v>
      </c>
      <c r="E38" s="654" t="s">
        <v>3108</v>
      </c>
      <c r="F38" s="657"/>
      <c r="G38" s="657"/>
      <c r="H38" s="678">
        <v>0</v>
      </c>
      <c r="I38" s="657">
        <v>10</v>
      </c>
      <c r="J38" s="657">
        <v>1400.8980350087602</v>
      </c>
      <c r="K38" s="678">
        <v>1</v>
      </c>
      <c r="L38" s="657">
        <v>10</v>
      </c>
      <c r="M38" s="658">
        <v>1400.8980350087602</v>
      </c>
    </row>
    <row r="39" spans="1:13" ht="14.4" customHeight="1" x14ac:dyDescent="0.3">
      <c r="A39" s="653" t="s">
        <v>516</v>
      </c>
      <c r="B39" s="654" t="s">
        <v>3109</v>
      </c>
      <c r="C39" s="654" t="s">
        <v>2471</v>
      </c>
      <c r="D39" s="654" t="s">
        <v>2472</v>
      </c>
      <c r="E39" s="654" t="s">
        <v>3110</v>
      </c>
      <c r="F39" s="657"/>
      <c r="G39" s="657"/>
      <c r="H39" s="678">
        <v>0</v>
      </c>
      <c r="I39" s="657">
        <v>1</v>
      </c>
      <c r="J39" s="657">
        <v>74.929999999999993</v>
      </c>
      <c r="K39" s="678">
        <v>1</v>
      </c>
      <c r="L39" s="657">
        <v>1</v>
      </c>
      <c r="M39" s="658">
        <v>74.929999999999993</v>
      </c>
    </row>
    <row r="40" spans="1:13" ht="14.4" customHeight="1" x14ac:dyDescent="0.3">
      <c r="A40" s="653" t="s">
        <v>516</v>
      </c>
      <c r="B40" s="654" t="s">
        <v>3111</v>
      </c>
      <c r="C40" s="654" t="s">
        <v>2575</v>
      </c>
      <c r="D40" s="654" t="s">
        <v>2576</v>
      </c>
      <c r="E40" s="654" t="s">
        <v>3112</v>
      </c>
      <c r="F40" s="657"/>
      <c r="G40" s="657"/>
      <c r="H40" s="678">
        <v>0</v>
      </c>
      <c r="I40" s="657">
        <v>2</v>
      </c>
      <c r="J40" s="657">
        <v>1178.4000229713661</v>
      </c>
      <c r="K40" s="678">
        <v>1</v>
      </c>
      <c r="L40" s="657">
        <v>2</v>
      </c>
      <c r="M40" s="658">
        <v>1178.4000229713661</v>
      </c>
    </row>
    <row r="41" spans="1:13" ht="14.4" customHeight="1" x14ac:dyDescent="0.3">
      <c r="A41" s="653" t="s">
        <v>516</v>
      </c>
      <c r="B41" s="654" t="s">
        <v>3113</v>
      </c>
      <c r="C41" s="654" t="s">
        <v>2285</v>
      </c>
      <c r="D41" s="654" t="s">
        <v>2115</v>
      </c>
      <c r="E41" s="654" t="s">
        <v>3114</v>
      </c>
      <c r="F41" s="657"/>
      <c r="G41" s="657"/>
      <c r="H41" s="678">
        <v>0</v>
      </c>
      <c r="I41" s="657">
        <v>1</v>
      </c>
      <c r="J41" s="657">
        <v>129.33000000000004</v>
      </c>
      <c r="K41" s="678">
        <v>1</v>
      </c>
      <c r="L41" s="657">
        <v>1</v>
      </c>
      <c r="M41" s="658">
        <v>129.33000000000004</v>
      </c>
    </row>
    <row r="42" spans="1:13" ht="14.4" customHeight="1" x14ac:dyDescent="0.3">
      <c r="A42" s="653" t="s">
        <v>516</v>
      </c>
      <c r="B42" s="654" t="s">
        <v>3113</v>
      </c>
      <c r="C42" s="654" t="s">
        <v>2114</v>
      </c>
      <c r="D42" s="654" t="s">
        <v>2115</v>
      </c>
      <c r="E42" s="654" t="s">
        <v>3115</v>
      </c>
      <c r="F42" s="657"/>
      <c r="G42" s="657"/>
      <c r="H42" s="678">
        <v>0</v>
      </c>
      <c r="I42" s="657">
        <v>8</v>
      </c>
      <c r="J42" s="657">
        <v>723.03974050103693</v>
      </c>
      <c r="K42" s="678">
        <v>1</v>
      </c>
      <c r="L42" s="657">
        <v>8</v>
      </c>
      <c r="M42" s="658">
        <v>723.03974050103693</v>
      </c>
    </row>
    <row r="43" spans="1:13" ht="14.4" customHeight="1" x14ac:dyDescent="0.3">
      <c r="A43" s="653" t="s">
        <v>516</v>
      </c>
      <c r="B43" s="654" t="s">
        <v>3116</v>
      </c>
      <c r="C43" s="654" t="s">
        <v>2518</v>
      </c>
      <c r="D43" s="654" t="s">
        <v>2519</v>
      </c>
      <c r="E43" s="654" t="s">
        <v>3117</v>
      </c>
      <c r="F43" s="657"/>
      <c r="G43" s="657"/>
      <c r="H43" s="678">
        <v>0</v>
      </c>
      <c r="I43" s="657">
        <v>1</v>
      </c>
      <c r="J43" s="657">
        <v>52.8</v>
      </c>
      <c r="K43" s="678">
        <v>1</v>
      </c>
      <c r="L43" s="657">
        <v>1</v>
      </c>
      <c r="M43" s="658">
        <v>52.8</v>
      </c>
    </row>
    <row r="44" spans="1:13" ht="14.4" customHeight="1" x14ac:dyDescent="0.3">
      <c r="A44" s="653" t="s">
        <v>516</v>
      </c>
      <c r="B44" s="654" t="s">
        <v>3116</v>
      </c>
      <c r="C44" s="654" t="s">
        <v>2313</v>
      </c>
      <c r="D44" s="654" t="s">
        <v>3118</v>
      </c>
      <c r="E44" s="654" t="s">
        <v>3119</v>
      </c>
      <c r="F44" s="657"/>
      <c r="G44" s="657"/>
      <c r="H44" s="678">
        <v>0</v>
      </c>
      <c r="I44" s="657">
        <v>14</v>
      </c>
      <c r="J44" s="657">
        <v>1106.8392997728072</v>
      </c>
      <c r="K44" s="678">
        <v>1</v>
      </c>
      <c r="L44" s="657">
        <v>14</v>
      </c>
      <c r="M44" s="658">
        <v>1106.8392997728072</v>
      </c>
    </row>
    <row r="45" spans="1:13" ht="14.4" customHeight="1" x14ac:dyDescent="0.3">
      <c r="A45" s="653" t="s">
        <v>516</v>
      </c>
      <c r="B45" s="654" t="s">
        <v>3116</v>
      </c>
      <c r="C45" s="654" t="s">
        <v>2125</v>
      </c>
      <c r="D45" s="654" t="s">
        <v>3120</v>
      </c>
      <c r="E45" s="654" t="s">
        <v>3121</v>
      </c>
      <c r="F45" s="657"/>
      <c r="G45" s="657"/>
      <c r="H45" s="678">
        <v>0</v>
      </c>
      <c r="I45" s="657">
        <v>2</v>
      </c>
      <c r="J45" s="657">
        <v>210.82</v>
      </c>
      <c r="K45" s="678">
        <v>1</v>
      </c>
      <c r="L45" s="657">
        <v>2</v>
      </c>
      <c r="M45" s="658">
        <v>210.82</v>
      </c>
    </row>
    <row r="46" spans="1:13" ht="14.4" customHeight="1" x14ac:dyDescent="0.3">
      <c r="A46" s="653" t="s">
        <v>516</v>
      </c>
      <c r="B46" s="654" t="s">
        <v>3122</v>
      </c>
      <c r="C46" s="654" t="s">
        <v>2548</v>
      </c>
      <c r="D46" s="654" t="s">
        <v>2330</v>
      </c>
      <c r="E46" s="654" t="s">
        <v>3123</v>
      </c>
      <c r="F46" s="657"/>
      <c r="G46" s="657"/>
      <c r="H46" s="678">
        <v>0</v>
      </c>
      <c r="I46" s="657">
        <v>1</v>
      </c>
      <c r="J46" s="657">
        <v>292.37999999999994</v>
      </c>
      <c r="K46" s="678">
        <v>1</v>
      </c>
      <c r="L46" s="657">
        <v>1</v>
      </c>
      <c r="M46" s="658">
        <v>292.37999999999994</v>
      </c>
    </row>
    <row r="47" spans="1:13" ht="14.4" customHeight="1" x14ac:dyDescent="0.3">
      <c r="A47" s="653" t="s">
        <v>516</v>
      </c>
      <c r="B47" s="654" t="s">
        <v>3122</v>
      </c>
      <c r="C47" s="654" t="s">
        <v>2329</v>
      </c>
      <c r="D47" s="654" t="s">
        <v>2330</v>
      </c>
      <c r="E47" s="654" t="s">
        <v>3124</v>
      </c>
      <c r="F47" s="657"/>
      <c r="G47" s="657"/>
      <c r="H47" s="678">
        <v>0</v>
      </c>
      <c r="I47" s="657">
        <v>1</v>
      </c>
      <c r="J47" s="657">
        <v>122.63999999999999</v>
      </c>
      <c r="K47" s="678">
        <v>1</v>
      </c>
      <c r="L47" s="657">
        <v>1</v>
      </c>
      <c r="M47" s="658">
        <v>122.63999999999999</v>
      </c>
    </row>
    <row r="48" spans="1:13" ht="14.4" customHeight="1" x14ac:dyDescent="0.3">
      <c r="A48" s="653" t="s">
        <v>516</v>
      </c>
      <c r="B48" s="654" t="s">
        <v>3125</v>
      </c>
      <c r="C48" s="654" t="s">
        <v>2173</v>
      </c>
      <c r="D48" s="654" t="s">
        <v>2174</v>
      </c>
      <c r="E48" s="654" t="s">
        <v>3126</v>
      </c>
      <c r="F48" s="657"/>
      <c r="G48" s="657"/>
      <c r="H48" s="678">
        <v>0</v>
      </c>
      <c r="I48" s="657">
        <v>6</v>
      </c>
      <c r="J48" s="657">
        <v>257.75993897591184</v>
      </c>
      <c r="K48" s="678">
        <v>1</v>
      </c>
      <c r="L48" s="657">
        <v>6</v>
      </c>
      <c r="M48" s="658">
        <v>257.75993897591184</v>
      </c>
    </row>
    <row r="49" spans="1:13" ht="14.4" customHeight="1" x14ac:dyDescent="0.3">
      <c r="A49" s="653" t="s">
        <v>516</v>
      </c>
      <c r="B49" s="654" t="s">
        <v>3125</v>
      </c>
      <c r="C49" s="654" t="s">
        <v>2176</v>
      </c>
      <c r="D49" s="654" t="s">
        <v>2174</v>
      </c>
      <c r="E49" s="654" t="s">
        <v>3127</v>
      </c>
      <c r="F49" s="657"/>
      <c r="G49" s="657"/>
      <c r="H49" s="678">
        <v>0</v>
      </c>
      <c r="I49" s="657">
        <v>3</v>
      </c>
      <c r="J49" s="657">
        <v>451.02000000000004</v>
      </c>
      <c r="K49" s="678">
        <v>1</v>
      </c>
      <c r="L49" s="657">
        <v>3</v>
      </c>
      <c r="M49" s="658">
        <v>451.02000000000004</v>
      </c>
    </row>
    <row r="50" spans="1:13" ht="14.4" customHeight="1" x14ac:dyDescent="0.3">
      <c r="A50" s="653" t="s">
        <v>516</v>
      </c>
      <c r="B50" s="654" t="s">
        <v>3128</v>
      </c>
      <c r="C50" s="654" t="s">
        <v>2164</v>
      </c>
      <c r="D50" s="654" t="s">
        <v>2165</v>
      </c>
      <c r="E50" s="654" t="s">
        <v>3129</v>
      </c>
      <c r="F50" s="657"/>
      <c r="G50" s="657"/>
      <c r="H50" s="678">
        <v>0</v>
      </c>
      <c r="I50" s="657">
        <v>38</v>
      </c>
      <c r="J50" s="657">
        <v>1855.1599977949063</v>
      </c>
      <c r="K50" s="678">
        <v>1</v>
      </c>
      <c r="L50" s="657">
        <v>38</v>
      </c>
      <c r="M50" s="658">
        <v>1855.1599977949063</v>
      </c>
    </row>
    <row r="51" spans="1:13" ht="14.4" customHeight="1" x14ac:dyDescent="0.3">
      <c r="A51" s="653" t="s">
        <v>516</v>
      </c>
      <c r="B51" s="654" t="s">
        <v>3128</v>
      </c>
      <c r="C51" s="654" t="s">
        <v>2167</v>
      </c>
      <c r="D51" s="654" t="s">
        <v>2168</v>
      </c>
      <c r="E51" s="654" t="s">
        <v>3130</v>
      </c>
      <c r="F51" s="657"/>
      <c r="G51" s="657"/>
      <c r="H51" s="678">
        <v>0</v>
      </c>
      <c r="I51" s="657">
        <v>17</v>
      </c>
      <c r="J51" s="657">
        <v>895.05038399933869</v>
      </c>
      <c r="K51" s="678">
        <v>1</v>
      </c>
      <c r="L51" s="657">
        <v>17</v>
      </c>
      <c r="M51" s="658">
        <v>895.05038399933869</v>
      </c>
    </row>
    <row r="52" spans="1:13" ht="14.4" customHeight="1" x14ac:dyDescent="0.3">
      <c r="A52" s="653" t="s">
        <v>516</v>
      </c>
      <c r="B52" s="654" t="s">
        <v>3131</v>
      </c>
      <c r="C52" s="654" t="s">
        <v>2300</v>
      </c>
      <c r="D52" s="654" t="s">
        <v>2301</v>
      </c>
      <c r="E52" s="654" t="s">
        <v>3132</v>
      </c>
      <c r="F52" s="657"/>
      <c r="G52" s="657"/>
      <c r="H52" s="678">
        <v>0</v>
      </c>
      <c r="I52" s="657">
        <v>14</v>
      </c>
      <c r="J52" s="657">
        <v>349.01966906664165</v>
      </c>
      <c r="K52" s="678">
        <v>1</v>
      </c>
      <c r="L52" s="657">
        <v>14</v>
      </c>
      <c r="M52" s="658">
        <v>349.01966906664165</v>
      </c>
    </row>
    <row r="53" spans="1:13" ht="14.4" customHeight="1" x14ac:dyDescent="0.3">
      <c r="A53" s="653" t="s">
        <v>516</v>
      </c>
      <c r="B53" s="654" t="s">
        <v>3131</v>
      </c>
      <c r="C53" s="654" t="s">
        <v>2304</v>
      </c>
      <c r="D53" s="654" t="s">
        <v>2305</v>
      </c>
      <c r="E53" s="654" t="s">
        <v>3133</v>
      </c>
      <c r="F53" s="657"/>
      <c r="G53" s="657"/>
      <c r="H53" s="678">
        <v>0</v>
      </c>
      <c r="I53" s="657">
        <v>2</v>
      </c>
      <c r="J53" s="657">
        <v>88.239999999999981</v>
      </c>
      <c r="K53" s="678">
        <v>1</v>
      </c>
      <c r="L53" s="657">
        <v>2</v>
      </c>
      <c r="M53" s="658">
        <v>88.239999999999981</v>
      </c>
    </row>
    <row r="54" spans="1:13" ht="14.4" customHeight="1" x14ac:dyDescent="0.3">
      <c r="A54" s="653" t="s">
        <v>516</v>
      </c>
      <c r="B54" s="654" t="s">
        <v>3134</v>
      </c>
      <c r="C54" s="654" t="s">
        <v>2512</v>
      </c>
      <c r="D54" s="654" t="s">
        <v>3135</v>
      </c>
      <c r="E54" s="654" t="s">
        <v>3136</v>
      </c>
      <c r="F54" s="657"/>
      <c r="G54" s="657"/>
      <c r="H54" s="678">
        <v>0</v>
      </c>
      <c r="I54" s="657">
        <v>1</v>
      </c>
      <c r="J54" s="657">
        <v>109.87000000000003</v>
      </c>
      <c r="K54" s="678">
        <v>1</v>
      </c>
      <c r="L54" s="657">
        <v>1</v>
      </c>
      <c r="M54" s="658">
        <v>109.87000000000003</v>
      </c>
    </row>
    <row r="55" spans="1:13" ht="14.4" customHeight="1" x14ac:dyDescent="0.3">
      <c r="A55" s="653" t="s">
        <v>516</v>
      </c>
      <c r="B55" s="654" t="s">
        <v>3134</v>
      </c>
      <c r="C55" s="654" t="s">
        <v>2111</v>
      </c>
      <c r="D55" s="654" t="s">
        <v>3137</v>
      </c>
      <c r="E55" s="654" t="s">
        <v>3138</v>
      </c>
      <c r="F55" s="657"/>
      <c r="G55" s="657"/>
      <c r="H55" s="678">
        <v>0</v>
      </c>
      <c r="I55" s="657">
        <v>1</v>
      </c>
      <c r="J55" s="657">
        <v>124.97000000000003</v>
      </c>
      <c r="K55" s="678">
        <v>1</v>
      </c>
      <c r="L55" s="657">
        <v>1</v>
      </c>
      <c r="M55" s="658">
        <v>124.97000000000003</v>
      </c>
    </row>
    <row r="56" spans="1:13" ht="14.4" customHeight="1" x14ac:dyDescent="0.3">
      <c r="A56" s="653" t="s">
        <v>516</v>
      </c>
      <c r="B56" s="654" t="s">
        <v>3139</v>
      </c>
      <c r="C56" s="654" t="s">
        <v>2482</v>
      </c>
      <c r="D56" s="654" t="s">
        <v>2483</v>
      </c>
      <c r="E56" s="654" t="s">
        <v>3140</v>
      </c>
      <c r="F56" s="657"/>
      <c r="G56" s="657"/>
      <c r="H56" s="678">
        <v>0</v>
      </c>
      <c r="I56" s="657">
        <v>1</v>
      </c>
      <c r="J56" s="657">
        <v>34.160000000000004</v>
      </c>
      <c r="K56" s="678">
        <v>1</v>
      </c>
      <c r="L56" s="657">
        <v>1</v>
      </c>
      <c r="M56" s="658">
        <v>34.160000000000004</v>
      </c>
    </row>
    <row r="57" spans="1:13" ht="14.4" customHeight="1" x14ac:dyDescent="0.3">
      <c r="A57" s="653" t="s">
        <v>516</v>
      </c>
      <c r="B57" s="654" t="s">
        <v>3139</v>
      </c>
      <c r="C57" s="654" t="s">
        <v>2553</v>
      </c>
      <c r="D57" s="654" t="s">
        <v>2483</v>
      </c>
      <c r="E57" s="654" t="s">
        <v>3141</v>
      </c>
      <c r="F57" s="657"/>
      <c r="G57" s="657"/>
      <c r="H57" s="678">
        <v>0</v>
      </c>
      <c r="I57" s="657">
        <v>2</v>
      </c>
      <c r="J57" s="657">
        <v>198.55999999999995</v>
      </c>
      <c r="K57" s="678">
        <v>1</v>
      </c>
      <c r="L57" s="657">
        <v>2</v>
      </c>
      <c r="M57" s="658">
        <v>198.55999999999995</v>
      </c>
    </row>
    <row r="58" spans="1:13" ht="14.4" customHeight="1" x14ac:dyDescent="0.3">
      <c r="A58" s="653" t="s">
        <v>516</v>
      </c>
      <c r="B58" s="654" t="s">
        <v>3139</v>
      </c>
      <c r="C58" s="654" t="s">
        <v>2381</v>
      </c>
      <c r="D58" s="654" t="s">
        <v>2382</v>
      </c>
      <c r="E58" s="654" t="s">
        <v>3142</v>
      </c>
      <c r="F58" s="657"/>
      <c r="G58" s="657"/>
      <c r="H58" s="678">
        <v>0</v>
      </c>
      <c r="I58" s="657">
        <v>3</v>
      </c>
      <c r="J58" s="657">
        <v>114.90015527735537</v>
      </c>
      <c r="K58" s="678">
        <v>1</v>
      </c>
      <c r="L58" s="657">
        <v>3</v>
      </c>
      <c r="M58" s="658">
        <v>114.90015527735537</v>
      </c>
    </row>
    <row r="59" spans="1:13" ht="14.4" customHeight="1" x14ac:dyDescent="0.3">
      <c r="A59" s="653" t="s">
        <v>516</v>
      </c>
      <c r="B59" s="654" t="s">
        <v>3143</v>
      </c>
      <c r="C59" s="654" t="s">
        <v>556</v>
      </c>
      <c r="D59" s="654" t="s">
        <v>557</v>
      </c>
      <c r="E59" s="654" t="s">
        <v>3144</v>
      </c>
      <c r="F59" s="657">
        <v>3</v>
      </c>
      <c r="G59" s="657">
        <v>183.03000000000003</v>
      </c>
      <c r="H59" s="678">
        <v>1</v>
      </c>
      <c r="I59" s="657"/>
      <c r="J59" s="657"/>
      <c r="K59" s="678">
        <v>0</v>
      </c>
      <c r="L59" s="657">
        <v>3</v>
      </c>
      <c r="M59" s="658">
        <v>183.03000000000003</v>
      </c>
    </row>
    <row r="60" spans="1:13" ht="14.4" customHeight="1" x14ac:dyDescent="0.3">
      <c r="A60" s="653" t="s">
        <v>516</v>
      </c>
      <c r="B60" s="654" t="s">
        <v>3145</v>
      </c>
      <c r="C60" s="654" t="s">
        <v>2270</v>
      </c>
      <c r="D60" s="654" t="s">
        <v>2271</v>
      </c>
      <c r="E60" s="654" t="s">
        <v>3129</v>
      </c>
      <c r="F60" s="657"/>
      <c r="G60" s="657"/>
      <c r="H60" s="678">
        <v>0</v>
      </c>
      <c r="I60" s="657">
        <v>18</v>
      </c>
      <c r="J60" s="657">
        <v>1557.2381280736722</v>
      </c>
      <c r="K60" s="678">
        <v>1</v>
      </c>
      <c r="L60" s="657">
        <v>18</v>
      </c>
      <c r="M60" s="658">
        <v>1557.2381280736722</v>
      </c>
    </row>
    <row r="61" spans="1:13" ht="14.4" customHeight="1" x14ac:dyDescent="0.3">
      <c r="A61" s="653" t="s">
        <v>516</v>
      </c>
      <c r="B61" s="654" t="s">
        <v>3145</v>
      </c>
      <c r="C61" s="654" t="s">
        <v>2276</v>
      </c>
      <c r="D61" s="654" t="s">
        <v>2271</v>
      </c>
      <c r="E61" s="654" t="s">
        <v>3146</v>
      </c>
      <c r="F61" s="657"/>
      <c r="G61" s="657"/>
      <c r="H61" s="678">
        <v>0</v>
      </c>
      <c r="I61" s="657">
        <v>8</v>
      </c>
      <c r="J61" s="657">
        <v>1778.7868800556671</v>
      </c>
      <c r="K61" s="678">
        <v>1</v>
      </c>
      <c r="L61" s="657">
        <v>8</v>
      </c>
      <c r="M61" s="658">
        <v>1778.7868800556671</v>
      </c>
    </row>
    <row r="62" spans="1:13" ht="14.4" customHeight="1" x14ac:dyDescent="0.3">
      <c r="A62" s="653" t="s">
        <v>516</v>
      </c>
      <c r="B62" s="654" t="s">
        <v>3145</v>
      </c>
      <c r="C62" s="654" t="s">
        <v>2273</v>
      </c>
      <c r="D62" s="654" t="s">
        <v>2274</v>
      </c>
      <c r="E62" s="654" t="s">
        <v>3130</v>
      </c>
      <c r="F62" s="657"/>
      <c r="G62" s="657"/>
      <c r="H62" s="678">
        <v>0</v>
      </c>
      <c r="I62" s="657">
        <v>3</v>
      </c>
      <c r="J62" s="657">
        <v>488.37000000000006</v>
      </c>
      <c r="K62" s="678">
        <v>1</v>
      </c>
      <c r="L62" s="657">
        <v>3</v>
      </c>
      <c r="M62" s="658">
        <v>488.37000000000006</v>
      </c>
    </row>
    <row r="63" spans="1:13" ht="14.4" customHeight="1" x14ac:dyDescent="0.3">
      <c r="A63" s="653" t="s">
        <v>516</v>
      </c>
      <c r="B63" s="654" t="s">
        <v>3145</v>
      </c>
      <c r="C63" s="654" t="s">
        <v>2433</v>
      </c>
      <c r="D63" s="654" t="s">
        <v>2274</v>
      </c>
      <c r="E63" s="654" t="s">
        <v>3147</v>
      </c>
      <c r="F63" s="657"/>
      <c r="G63" s="657"/>
      <c r="H63" s="678">
        <v>0</v>
      </c>
      <c r="I63" s="657">
        <v>2</v>
      </c>
      <c r="J63" s="657">
        <v>736.5</v>
      </c>
      <c r="K63" s="678">
        <v>1</v>
      </c>
      <c r="L63" s="657">
        <v>2</v>
      </c>
      <c r="M63" s="658">
        <v>736.5</v>
      </c>
    </row>
    <row r="64" spans="1:13" ht="14.4" customHeight="1" x14ac:dyDescent="0.3">
      <c r="A64" s="653" t="s">
        <v>516</v>
      </c>
      <c r="B64" s="654" t="s">
        <v>3145</v>
      </c>
      <c r="C64" s="654" t="s">
        <v>568</v>
      </c>
      <c r="D64" s="654" t="s">
        <v>569</v>
      </c>
      <c r="E64" s="654" t="s">
        <v>3090</v>
      </c>
      <c r="F64" s="657">
        <v>2</v>
      </c>
      <c r="G64" s="657">
        <v>100.65999797286392</v>
      </c>
      <c r="H64" s="678">
        <v>1</v>
      </c>
      <c r="I64" s="657"/>
      <c r="J64" s="657"/>
      <c r="K64" s="678">
        <v>0</v>
      </c>
      <c r="L64" s="657">
        <v>2</v>
      </c>
      <c r="M64" s="658">
        <v>100.65999797286392</v>
      </c>
    </row>
    <row r="65" spans="1:13" ht="14.4" customHeight="1" x14ac:dyDescent="0.3">
      <c r="A65" s="653" t="s">
        <v>516</v>
      </c>
      <c r="B65" s="654" t="s">
        <v>3145</v>
      </c>
      <c r="C65" s="654" t="s">
        <v>2384</v>
      </c>
      <c r="D65" s="654" t="s">
        <v>2385</v>
      </c>
      <c r="E65" s="654" t="s">
        <v>3148</v>
      </c>
      <c r="F65" s="657"/>
      <c r="G65" s="657"/>
      <c r="H65" s="678">
        <v>0</v>
      </c>
      <c r="I65" s="657">
        <v>1</v>
      </c>
      <c r="J65" s="657">
        <v>68.679999999999978</v>
      </c>
      <c r="K65" s="678">
        <v>1</v>
      </c>
      <c r="L65" s="657">
        <v>1</v>
      </c>
      <c r="M65" s="658">
        <v>68.679999999999978</v>
      </c>
    </row>
    <row r="66" spans="1:13" ht="14.4" customHeight="1" x14ac:dyDescent="0.3">
      <c r="A66" s="653" t="s">
        <v>516</v>
      </c>
      <c r="B66" s="654" t="s">
        <v>3149</v>
      </c>
      <c r="C66" s="654" t="s">
        <v>2122</v>
      </c>
      <c r="D66" s="654" t="s">
        <v>3150</v>
      </c>
      <c r="E66" s="654" t="s">
        <v>3140</v>
      </c>
      <c r="F66" s="657"/>
      <c r="G66" s="657"/>
      <c r="H66" s="678">
        <v>0</v>
      </c>
      <c r="I66" s="657">
        <v>2</v>
      </c>
      <c r="J66" s="657">
        <v>124.28000000000004</v>
      </c>
      <c r="K66" s="678">
        <v>1</v>
      </c>
      <c r="L66" s="657">
        <v>2</v>
      </c>
      <c r="M66" s="658">
        <v>124.28000000000004</v>
      </c>
    </row>
    <row r="67" spans="1:13" ht="14.4" customHeight="1" x14ac:dyDescent="0.3">
      <c r="A67" s="653" t="s">
        <v>516</v>
      </c>
      <c r="B67" s="654" t="s">
        <v>3149</v>
      </c>
      <c r="C67" s="654" t="s">
        <v>2098</v>
      </c>
      <c r="D67" s="654" t="s">
        <v>2099</v>
      </c>
      <c r="E67" s="654" t="s">
        <v>3151</v>
      </c>
      <c r="F67" s="657"/>
      <c r="G67" s="657"/>
      <c r="H67" s="678">
        <v>0</v>
      </c>
      <c r="I67" s="657">
        <v>20</v>
      </c>
      <c r="J67" s="657">
        <v>297.6001627894633</v>
      </c>
      <c r="K67" s="678">
        <v>1</v>
      </c>
      <c r="L67" s="657">
        <v>20</v>
      </c>
      <c r="M67" s="658">
        <v>297.6001627894633</v>
      </c>
    </row>
    <row r="68" spans="1:13" ht="14.4" customHeight="1" x14ac:dyDescent="0.3">
      <c r="A68" s="653" t="s">
        <v>516</v>
      </c>
      <c r="B68" s="654" t="s">
        <v>3149</v>
      </c>
      <c r="C68" s="654" t="s">
        <v>2101</v>
      </c>
      <c r="D68" s="654" t="s">
        <v>2102</v>
      </c>
      <c r="E68" s="654" t="s">
        <v>3152</v>
      </c>
      <c r="F68" s="657"/>
      <c r="G68" s="657"/>
      <c r="H68" s="678">
        <v>0</v>
      </c>
      <c r="I68" s="657">
        <v>12</v>
      </c>
      <c r="J68" s="657">
        <v>144.72</v>
      </c>
      <c r="K68" s="678">
        <v>1</v>
      </c>
      <c r="L68" s="657">
        <v>12</v>
      </c>
      <c r="M68" s="658">
        <v>144.72</v>
      </c>
    </row>
    <row r="69" spans="1:13" ht="14.4" customHeight="1" x14ac:dyDescent="0.3">
      <c r="A69" s="653" t="s">
        <v>516</v>
      </c>
      <c r="B69" s="654" t="s">
        <v>3149</v>
      </c>
      <c r="C69" s="654" t="s">
        <v>2187</v>
      </c>
      <c r="D69" s="654" t="s">
        <v>3153</v>
      </c>
      <c r="E69" s="654" t="s">
        <v>3154</v>
      </c>
      <c r="F69" s="657"/>
      <c r="G69" s="657"/>
      <c r="H69" s="678">
        <v>0</v>
      </c>
      <c r="I69" s="657">
        <v>18</v>
      </c>
      <c r="J69" s="657">
        <v>651.23950816122635</v>
      </c>
      <c r="K69" s="678">
        <v>1</v>
      </c>
      <c r="L69" s="657">
        <v>18</v>
      </c>
      <c r="M69" s="658">
        <v>651.23950816122635</v>
      </c>
    </row>
    <row r="70" spans="1:13" ht="14.4" customHeight="1" x14ac:dyDescent="0.3">
      <c r="A70" s="653" t="s">
        <v>516</v>
      </c>
      <c r="B70" s="654" t="s">
        <v>3155</v>
      </c>
      <c r="C70" s="654" t="s">
        <v>2279</v>
      </c>
      <c r="D70" s="654" t="s">
        <v>3156</v>
      </c>
      <c r="E70" s="654" t="s">
        <v>3157</v>
      </c>
      <c r="F70" s="657"/>
      <c r="G70" s="657"/>
      <c r="H70" s="678">
        <v>0</v>
      </c>
      <c r="I70" s="657">
        <v>15</v>
      </c>
      <c r="J70" s="657">
        <v>1750.2200058183589</v>
      </c>
      <c r="K70" s="678">
        <v>1</v>
      </c>
      <c r="L70" s="657">
        <v>15</v>
      </c>
      <c r="M70" s="658">
        <v>1750.2200058183589</v>
      </c>
    </row>
    <row r="71" spans="1:13" ht="14.4" customHeight="1" x14ac:dyDescent="0.3">
      <c r="A71" s="653" t="s">
        <v>516</v>
      </c>
      <c r="B71" s="654" t="s">
        <v>3155</v>
      </c>
      <c r="C71" s="654" t="s">
        <v>2367</v>
      </c>
      <c r="D71" s="654" t="s">
        <v>3156</v>
      </c>
      <c r="E71" s="654" t="s">
        <v>3158</v>
      </c>
      <c r="F71" s="657"/>
      <c r="G71" s="657"/>
      <c r="H71" s="678">
        <v>0</v>
      </c>
      <c r="I71" s="657">
        <v>5</v>
      </c>
      <c r="J71" s="657">
        <v>1587.8574011553201</v>
      </c>
      <c r="K71" s="678">
        <v>1</v>
      </c>
      <c r="L71" s="657">
        <v>5</v>
      </c>
      <c r="M71" s="658">
        <v>1587.8574011553201</v>
      </c>
    </row>
    <row r="72" spans="1:13" ht="14.4" customHeight="1" x14ac:dyDescent="0.3">
      <c r="A72" s="653" t="s">
        <v>516</v>
      </c>
      <c r="B72" s="654" t="s">
        <v>3155</v>
      </c>
      <c r="C72" s="654" t="s">
        <v>2297</v>
      </c>
      <c r="D72" s="654" t="s">
        <v>2298</v>
      </c>
      <c r="E72" s="654" t="s">
        <v>3159</v>
      </c>
      <c r="F72" s="657"/>
      <c r="G72" s="657"/>
      <c r="H72" s="678">
        <v>0</v>
      </c>
      <c r="I72" s="657">
        <v>2</v>
      </c>
      <c r="J72" s="657">
        <v>364.79659959211176</v>
      </c>
      <c r="K72" s="678">
        <v>1</v>
      </c>
      <c r="L72" s="657">
        <v>2</v>
      </c>
      <c r="M72" s="658">
        <v>364.79659959211176</v>
      </c>
    </row>
    <row r="73" spans="1:13" ht="14.4" customHeight="1" x14ac:dyDescent="0.3">
      <c r="A73" s="653" t="s">
        <v>516</v>
      </c>
      <c r="B73" s="654" t="s">
        <v>3155</v>
      </c>
      <c r="C73" s="654" t="s">
        <v>2439</v>
      </c>
      <c r="D73" s="654" t="s">
        <v>2298</v>
      </c>
      <c r="E73" s="654" t="s">
        <v>3160</v>
      </c>
      <c r="F73" s="657"/>
      <c r="G73" s="657"/>
      <c r="H73" s="678">
        <v>0</v>
      </c>
      <c r="I73" s="657">
        <v>4</v>
      </c>
      <c r="J73" s="657">
        <v>2164.8036330910513</v>
      </c>
      <c r="K73" s="678">
        <v>1</v>
      </c>
      <c r="L73" s="657">
        <v>4</v>
      </c>
      <c r="M73" s="658">
        <v>2164.8036330910513</v>
      </c>
    </row>
    <row r="74" spans="1:13" ht="14.4" customHeight="1" x14ac:dyDescent="0.3">
      <c r="A74" s="653" t="s">
        <v>516</v>
      </c>
      <c r="B74" s="654" t="s">
        <v>3161</v>
      </c>
      <c r="C74" s="654" t="s">
        <v>2213</v>
      </c>
      <c r="D74" s="654" t="s">
        <v>2214</v>
      </c>
      <c r="E74" s="654" t="s">
        <v>3162</v>
      </c>
      <c r="F74" s="657"/>
      <c r="G74" s="657"/>
      <c r="H74" s="678">
        <v>0</v>
      </c>
      <c r="I74" s="657">
        <v>1</v>
      </c>
      <c r="J74" s="657">
        <v>76.48</v>
      </c>
      <c r="K74" s="678">
        <v>1</v>
      </c>
      <c r="L74" s="657">
        <v>1</v>
      </c>
      <c r="M74" s="658">
        <v>76.48</v>
      </c>
    </row>
    <row r="75" spans="1:13" ht="14.4" customHeight="1" x14ac:dyDescent="0.3">
      <c r="A75" s="653" t="s">
        <v>516</v>
      </c>
      <c r="B75" s="654" t="s">
        <v>3161</v>
      </c>
      <c r="C75" s="654" t="s">
        <v>2224</v>
      </c>
      <c r="D75" s="654" t="s">
        <v>3163</v>
      </c>
      <c r="E75" s="654" t="s">
        <v>3164</v>
      </c>
      <c r="F75" s="657"/>
      <c r="G75" s="657"/>
      <c r="H75" s="678">
        <v>0</v>
      </c>
      <c r="I75" s="657">
        <v>1</v>
      </c>
      <c r="J75" s="657">
        <v>66.400000000000006</v>
      </c>
      <c r="K75" s="678">
        <v>1</v>
      </c>
      <c r="L75" s="657">
        <v>1</v>
      </c>
      <c r="M75" s="658">
        <v>66.400000000000006</v>
      </c>
    </row>
    <row r="76" spans="1:13" ht="14.4" customHeight="1" x14ac:dyDescent="0.3">
      <c r="A76" s="653" t="s">
        <v>516</v>
      </c>
      <c r="B76" s="654" t="s">
        <v>3165</v>
      </c>
      <c r="C76" s="654" t="s">
        <v>2369</v>
      </c>
      <c r="D76" s="654" t="s">
        <v>2370</v>
      </c>
      <c r="E76" s="654" t="s">
        <v>3166</v>
      </c>
      <c r="F76" s="657"/>
      <c r="G76" s="657"/>
      <c r="H76" s="678">
        <v>0</v>
      </c>
      <c r="I76" s="657">
        <v>3</v>
      </c>
      <c r="J76" s="657">
        <v>476.93999999999994</v>
      </c>
      <c r="K76" s="678">
        <v>1</v>
      </c>
      <c r="L76" s="657">
        <v>3</v>
      </c>
      <c r="M76" s="658">
        <v>476.93999999999994</v>
      </c>
    </row>
    <row r="77" spans="1:13" ht="14.4" customHeight="1" x14ac:dyDescent="0.3">
      <c r="A77" s="653" t="s">
        <v>516</v>
      </c>
      <c r="B77" s="654" t="s">
        <v>3165</v>
      </c>
      <c r="C77" s="654" t="s">
        <v>2372</v>
      </c>
      <c r="D77" s="654" t="s">
        <v>2373</v>
      </c>
      <c r="E77" s="654" t="s">
        <v>3167</v>
      </c>
      <c r="F77" s="657"/>
      <c r="G77" s="657"/>
      <c r="H77" s="678">
        <v>0</v>
      </c>
      <c r="I77" s="657">
        <v>1</v>
      </c>
      <c r="J77" s="657">
        <v>254.25</v>
      </c>
      <c r="K77" s="678">
        <v>1</v>
      </c>
      <c r="L77" s="657">
        <v>1</v>
      </c>
      <c r="M77" s="658">
        <v>254.25</v>
      </c>
    </row>
    <row r="78" spans="1:13" ht="14.4" customHeight="1" x14ac:dyDescent="0.3">
      <c r="A78" s="653" t="s">
        <v>516</v>
      </c>
      <c r="B78" s="654" t="s">
        <v>3165</v>
      </c>
      <c r="C78" s="654" t="s">
        <v>2493</v>
      </c>
      <c r="D78" s="654" t="s">
        <v>2373</v>
      </c>
      <c r="E78" s="654" t="s">
        <v>3168</v>
      </c>
      <c r="F78" s="657"/>
      <c r="G78" s="657"/>
      <c r="H78" s="678">
        <v>0</v>
      </c>
      <c r="I78" s="657">
        <v>2</v>
      </c>
      <c r="J78" s="657">
        <v>1367.22</v>
      </c>
      <c r="K78" s="678">
        <v>1</v>
      </c>
      <c r="L78" s="657">
        <v>2</v>
      </c>
      <c r="M78" s="658">
        <v>1367.22</v>
      </c>
    </row>
    <row r="79" spans="1:13" ht="14.4" customHeight="1" x14ac:dyDescent="0.3">
      <c r="A79" s="653" t="s">
        <v>516</v>
      </c>
      <c r="B79" s="654" t="s">
        <v>3165</v>
      </c>
      <c r="C79" s="654" t="s">
        <v>2595</v>
      </c>
      <c r="D79" s="654" t="s">
        <v>2373</v>
      </c>
      <c r="E79" s="654" t="s">
        <v>3169</v>
      </c>
      <c r="F79" s="657"/>
      <c r="G79" s="657"/>
      <c r="H79" s="678">
        <v>0</v>
      </c>
      <c r="I79" s="657">
        <v>1</v>
      </c>
      <c r="J79" s="657">
        <v>652.99</v>
      </c>
      <c r="K79" s="678">
        <v>1</v>
      </c>
      <c r="L79" s="657">
        <v>1</v>
      </c>
      <c r="M79" s="658">
        <v>652.99</v>
      </c>
    </row>
    <row r="80" spans="1:13" ht="14.4" customHeight="1" x14ac:dyDescent="0.3">
      <c r="A80" s="653" t="s">
        <v>516</v>
      </c>
      <c r="B80" s="654" t="s">
        <v>3170</v>
      </c>
      <c r="C80" s="654" t="s">
        <v>2363</v>
      </c>
      <c r="D80" s="654" t="s">
        <v>3171</v>
      </c>
      <c r="E80" s="654" t="s">
        <v>3172</v>
      </c>
      <c r="F80" s="657"/>
      <c r="G80" s="657"/>
      <c r="H80" s="678">
        <v>0</v>
      </c>
      <c r="I80" s="657">
        <v>3</v>
      </c>
      <c r="J80" s="657">
        <v>43.199999999999996</v>
      </c>
      <c r="K80" s="678">
        <v>1</v>
      </c>
      <c r="L80" s="657">
        <v>3</v>
      </c>
      <c r="M80" s="658">
        <v>43.199999999999996</v>
      </c>
    </row>
    <row r="81" spans="1:13" ht="14.4" customHeight="1" x14ac:dyDescent="0.3">
      <c r="A81" s="653" t="s">
        <v>516</v>
      </c>
      <c r="B81" s="654" t="s">
        <v>3170</v>
      </c>
      <c r="C81" s="654" t="s">
        <v>2267</v>
      </c>
      <c r="D81" s="654" t="s">
        <v>2268</v>
      </c>
      <c r="E81" s="654" t="s">
        <v>3173</v>
      </c>
      <c r="F81" s="657"/>
      <c r="G81" s="657"/>
      <c r="H81" s="678">
        <v>0</v>
      </c>
      <c r="I81" s="657">
        <v>6</v>
      </c>
      <c r="J81" s="657">
        <v>130.01999999999998</v>
      </c>
      <c r="K81" s="678">
        <v>1</v>
      </c>
      <c r="L81" s="657">
        <v>6</v>
      </c>
      <c r="M81" s="658">
        <v>130.01999999999998</v>
      </c>
    </row>
    <row r="82" spans="1:13" ht="14.4" customHeight="1" x14ac:dyDescent="0.3">
      <c r="A82" s="653" t="s">
        <v>516</v>
      </c>
      <c r="B82" s="654" t="s">
        <v>3174</v>
      </c>
      <c r="C82" s="654" t="s">
        <v>2331</v>
      </c>
      <c r="D82" s="654" t="s">
        <v>2332</v>
      </c>
      <c r="E82" s="654" t="s">
        <v>3175</v>
      </c>
      <c r="F82" s="657"/>
      <c r="G82" s="657"/>
      <c r="H82" s="678">
        <v>0</v>
      </c>
      <c r="I82" s="657">
        <v>10</v>
      </c>
      <c r="J82" s="657">
        <v>700.88</v>
      </c>
      <c r="K82" s="678">
        <v>1</v>
      </c>
      <c r="L82" s="657">
        <v>10</v>
      </c>
      <c r="M82" s="658">
        <v>700.88</v>
      </c>
    </row>
    <row r="83" spans="1:13" ht="14.4" customHeight="1" x14ac:dyDescent="0.3">
      <c r="A83" s="653" t="s">
        <v>516</v>
      </c>
      <c r="B83" s="654" t="s">
        <v>3176</v>
      </c>
      <c r="C83" s="654" t="s">
        <v>2307</v>
      </c>
      <c r="D83" s="654" t="s">
        <v>2308</v>
      </c>
      <c r="E83" s="654" t="s">
        <v>3177</v>
      </c>
      <c r="F83" s="657"/>
      <c r="G83" s="657"/>
      <c r="H83" s="678">
        <v>0</v>
      </c>
      <c r="I83" s="657">
        <v>2</v>
      </c>
      <c r="J83" s="657">
        <v>118.10000000000008</v>
      </c>
      <c r="K83" s="678">
        <v>1</v>
      </c>
      <c r="L83" s="657">
        <v>2</v>
      </c>
      <c r="M83" s="658">
        <v>118.10000000000008</v>
      </c>
    </row>
    <row r="84" spans="1:13" ht="14.4" customHeight="1" x14ac:dyDescent="0.3">
      <c r="A84" s="653" t="s">
        <v>516</v>
      </c>
      <c r="B84" s="654" t="s">
        <v>3178</v>
      </c>
      <c r="C84" s="654" t="s">
        <v>2246</v>
      </c>
      <c r="D84" s="654" t="s">
        <v>3179</v>
      </c>
      <c r="E84" s="654" t="s">
        <v>3130</v>
      </c>
      <c r="F84" s="657"/>
      <c r="G84" s="657"/>
      <c r="H84" s="678">
        <v>0</v>
      </c>
      <c r="I84" s="657">
        <v>10</v>
      </c>
      <c r="J84" s="657">
        <v>441.20026591727583</v>
      </c>
      <c r="K84" s="678">
        <v>1</v>
      </c>
      <c r="L84" s="657">
        <v>10</v>
      </c>
      <c r="M84" s="658">
        <v>441.20026591727583</v>
      </c>
    </row>
    <row r="85" spans="1:13" ht="14.4" customHeight="1" x14ac:dyDescent="0.3">
      <c r="A85" s="653" t="s">
        <v>516</v>
      </c>
      <c r="B85" s="654" t="s">
        <v>3178</v>
      </c>
      <c r="C85" s="654" t="s">
        <v>2249</v>
      </c>
      <c r="D85" s="654" t="s">
        <v>2254</v>
      </c>
      <c r="E85" s="654" t="s">
        <v>3177</v>
      </c>
      <c r="F85" s="657"/>
      <c r="G85" s="657"/>
      <c r="H85" s="678">
        <v>0</v>
      </c>
      <c r="I85" s="657">
        <v>12</v>
      </c>
      <c r="J85" s="657">
        <v>1058.9985229425301</v>
      </c>
      <c r="K85" s="678">
        <v>1</v>
      </c>
      <c r="L85" s="657">
        <v>12</v>
      </c>
      <c r="M85" s="658">
        <v>1058.9985229425301</v>
      </c>
    </row>
    <row r="86" spans="1:13" ht="14.4" customHeight="1" x14ac:dyDescent="0.3">
      <c r="A86" s="653" t="s">
        <v>516</v>
      </c>
      <c r="B86" s="654" t="s">
        <v>3178</v>
      </c>
      <c r="C86" s="654" t="s">
        <v>2253</v>
      </c>
      <c r="D86" s="654" t="s">
        <v>2254</v>
      </c>
      <c r="E86" s="654" t="s">
        <v>3180</v>
      </c>
      <c r="F86" s="657"/>
      <c r="G86" s="657"/>
      <c r="H86" s="678">
        <v>0</v>
      </c>
      <c r="I86" s="657">
        <v>5</v>
      </c>
      <c r="J86" s="657">
        <v>1489.6</v>
      </c>
      <c r="K86" s="678">
        <v>1</v>
      </c>
      <c r="L86" s="657">
        <v>5</v>
      </c>
      <c r="M86" s="658">
        <v>1489.6</v>
      </c>
    </row>
    <row r="87" spans="1:13" ht="14.4" customHeight="1" x14ac:dyDescent="0.3">
      <c r="A87" s="653" t="s">
        <v>516</v>
      </c>
      <c r="B87" s="654" t="s">
        <v>3178</v>
      </c>
      <c r="C87" s="654" t="s">
        <v>2349</v>
      </c>
      <c r="D87" s="654" t="s">
        <v>2354</v>
      </c>
      <c r="E87" s="654" t="s">
        <v>3181</v>
      </c>
      <c r="F87" s="657"/>
      <c r="G87" s="657"/>
      <c r="H87" s="678">
        <v>0</v>
      </c>
      <c r="I87" s="657">
        <v>10</v>
      </c>
      <c r="J87" s="657">
        <v>1357.7987726049219</v>
      </c>
      <c r="K87" s="678">
        <v>1</v>
      </c>
      <c r="L87" s="657">
        <v>10</v>
      </c>
      <c r="M87" s="658">
        <v>1357.7987726049219</v>
      </c>
    </row>
    <row r="88" spans="1:13" ht="14.4" customHeight="1" x14ac:dyDescent="0.3">
      <c r="A88" s="653" t="s">
        <v>516</v>
      </c>
      <c r="B88" s="654" t="s">
        <v>3178</v>
      </c>
      <c r="C88" s="654" t="s">
        <v>2353</v>
      </c>
      <c r="D88" s="654" t="s">
        <v>2354</v>
      </c>
      <c r="E88" s="654" t="s">
        <v>3182</v>
      </c>
      <c r="F88" s="657"/>
      <c r="G88" s="657"/>
      <c r="H88" s="678">
        <v>0</v>
      </c>
      <c r="I88" s="657">
        <v>2</v>
      </c>
      <c r="J88" s="657">
        <v>939.90132000887616</v>
      </c>
      <c r="K88" s="678">
        <v>1</v>
      </c>
      <c r="L88" s="657">
        <v>2</v>
      </c>
      <c r="M88" s="658">
        <v>939.90132000887616</v>
      </c>
    </row>
    <row r="89" spans="1:13" ht="14.4" customHeight="1" x14ac:dyDescent="0.3">
      <c r="A89" s="653" t="s">
        <v>516</v>
      </c>
      <c r="B89" s="654" t="s">
        <v>3183</v>
      </c>
      <c r="C89" s="654" t="s">
        <v>2556</v>
      </c>
      <c r="D89" s="654" t="s">
        <v>2376</v>
      </c>
      <c r="E89" s="654" t="s">
        <v>3147</v>
      </c>
      <c r="F89" s="657"/>
      <c r="G89" s="657"/>
      <c r="H89" s="678">
        <v>0</v>
      </c>
      <c r="I89" s="657">
        <v>2</v>
      </c>
      <c r="J89" s="657">
        <v>459.05837120748714</v>
      </c>
      <c r="K89" s="678">
        <v>1</v>
      </c>
      <c r="L89" s="657">
        <v>2</v>
      </c>
      <c r="M89" s="658">
        <v>459.05837120748714</v>
      </c>
    </row>
    <row r="90" spans="1:13" ht="14.4" customHeight="1" x14ac:dyDescent="0.3">
      <c r="A90" s="653" t="s">
        <v>516</v>
      </c>
      <c r="B90" s="654" t="s">
        <v>3183</v>
      </c>
      <c r="C90" s="654" t="s">
        <v>2292</v>
      </c>
      <c r="D90" s="654" t="s">
        <v>2289</v>
      </c>
      <c r="E90" s="654" t="s">
        <v>3177</v>
      </c>
      <c r="F90" s="657"/>
      <c r="G90" s="657"/>
      <c r="H90" s="678">
        <v>0</v>
      </c>
      <c r="I90" s="657">
        <v>7</v>
      </c>
      <c r="J90" s="657">
        <v>817.66129431133493</v>
      </c>
      <c r="K90" s="678">
        <v>1</v>
      </c>
      <c r="L90" s="657">
        <v>7</v>
      </c>
      <c r="M90" s="658">
        <v>817.66129431133493</v>
      </c>
    </row>
    <row r="91" spans="1:13" ht="14.4" customHeight="1" x14ac:dyDescent="0.3">
      <c r="A91" s="653" t="s">
        <v>516</v>
      </c>
      <c r="B91" s="654" t="s">
        <v>3184</v>
      </c>
      <c r="C91" s="654" t="s">
        <v>2489</v>
      </c>
      <c r="D91" s="654" t="s">
        <v>2490</v>
      </c>
      <c r="E91" s="654" t="s">
        <v>3185</v>
      </c>
      <c r="F91" s="657"/>
      <c r="G91" s="657"/>
      <c r="H91" s="678">
        <v>0</v>
      </c>
      <c r="I91" s="657">
        <v>1</v>
      </c>
      <c r="J91" s="657">
        <v>104.27031404410447</v>
      </c>
      <c r="K91" s="678">
        <v>1</v>
      </c>
      <c r="L91" s="657">
        <v>1</v>
      </c>
      <c r="M91" s="658">
        <v>104.27031404410447</v>
      </c>
    </row>
    <row r="92" spans="1:13" ht="14.4" customHeight="1" x14ac:dyDescent="0.3">
      <c r="A92" s="653" t="s">
        <v>516</v>
      </c>
      <c r="B92" s="654" t="s">
        <v>3184</v>
      </c>
      <c r="C92" s="654" t="s">
        <v>2195</v>
      </c>
      <c r="D92" s="654" t="s">
        <v>2196</v>
      </c>
      <c r="E92" s="654" t="s">
        <v>3186</v>
      </c>
      <c r="F92" s="657"/>
      <c r="G92" s="657"/>
      <c r="H92" s="678">
        <v>0</v>
      </c>
      <c r="I92" s="657">
        <v>1</v>
      </c>
      <c r="J92" s="657">
        <v>168.54000000000008</v>
      </c>
      <c r="K92" s="678">
        <v>1</v>
      </c>
      <c r="L92" s="657">
        <v>1</v>
      </c>
      <c r="M92" s="658">
        <v>168.54000000000008</v>
      </c>
    </row>
    <row r="93" spans="1:13" ht="14.4" customHeight="1" x14ac:dyDescent="0.3">
      <c r="A93" s="653" t="s">
        <v>516</v>
      </c>
      <c r="B93" s="654" t="s">
        <v>3187</v>
      </c>
      <c r="C93" s="654" t="s">
        <v>2133</v>
      </c>
      <c r="D93" s="654" t="s">
        <v>3188</v>
      </c>
      <c r="E93" s="654" t="s">
        <v>3189</v>
      </c>
      <c r="F93" s="657"/>
      <c r="G93" s="657"/>
      <c r="H93" s="678">
        <v>0</v>
      </c>
      <c r="I93" s="657">
        <v>1</v>
      </c>
      <c r="J93" s="657">
        <v>200.17999999999998</v>
      </c>
      <c r="K93" s="678">
        <v>1</v>
      </c>
      <c r="L93" s="657">
        <v>1</v>
      </c>
      <c r="M93" s="658">
        <v>200.17999999999998</v>
      </c>
    </row>
    <row r="94" spans="1:13" ht="14.4" customHeight="1" x14ac:dyDescent="0.3">
      <c r="A94" s="653" t="s">
        <v>516</v>
      </c>
      <c r="B94" s="654" t="s">
        <v>3190</v>
      </c>
      <c r="C94" s="654" t="s">
        <v>2118</v>
      </c>
      <c r="D94" s="654" t="s">
        <v>2119</v>
      </c>
      <c r="E94" s="654" t="s">
        <v>3191</v>
      </c>
      <c r="F94" s="657"/>
      <c r="G94" s="657"/>
      <c r="H94" s="678">
        <v>0</v>
      </c>
      <c r="I94" s="657">
        <v>4</v>
      </c>
      <c r="J94" s="657">
        <v>394.40000000000003</v>
      </c>
      <c r="K94" s="678">
        <v>1</v>
      </c>
      <c r="L94" s="657">
        <v>4</v>
      </c>
      <c r="M94" s="658">
        <v>394.40000000000003</v>
      </c>
    </row>
    <row r="95" spans="1:13" ht="14.4" customHeight="1" x14ac:dyDescent="0.3">
      <c r="A95" s="653" t="s">
        <v>516</v>
      </c>
      <c r="B95" s="654" t="s">
        <v>3192</v>
      </c>
      <c r="C95" s="654" t="s">
        <v>2152</v>
      </c>
      <c r="D95" s="654" t="s">
        <v>2153</v>
      </c>
      <c r="E95" s="654" t="s">
        <v>3193</v>
      </c>
      <c r="F95" s="657"/>
      <c r="G95" s="657"/>
      <c r="H95" s="678">
        <v>0</v>
      </c>
      <c r="I95" s="657">
        <v>3</v>
      </c>
      <c r="J95" s="657">
        <v>140.45999999999995</v>
      </c>
      <c r="K95" s="678">
        <v>1</v>
      </c>
      <c r="L95" s="657">
        <v>3</v>
      </c>
      <c r="M95" s="658">
        <v>140.45999999999995</v>
      </c>
    </row>
    <row r="96" spans="1:13" ht="14.4" customHeight="1" x14ac:dyDescent="0.3">
      <c r="A96" s="653" t="s">
        <v>516</v>
      </c>
      <c r="B96" s="654" t="s">
        <v>3192</v>
      </c>
      <c r="C96" s="654" t="s">
        <v>2156</v>
      </c>
      <c r="D96" s="654" t="s">
        <v>2157</v>
      </c>
      <c r="E96" s="654" t="s">
        <v>3194</v>
      </c>
      <c r="F96" s="657"/>
      <c r="G96" s="657"/>
      <c r="H96" s="678">
        <v>0</v>
      </c>
      <c r="I96" s="657">
        <v>2</v>
      </c>
      <c r="J96" s="657">
        <v>363.78000000000003</v>
      </c>
      <c r="K96" s="678">
        <v>1</v>
      </c>
      <c r="L96" s="657">
        <v>2</v>
      </c>
      <c r="M96" s="658">
        <v>363.78000000000003</v>
      </c>
    </row>
    <row r="97" spans="1:13" ht="14.4" customHeight="1" x14ac:dyDescent="0.3">
      <c r="A97" s="653" t="s">
        <v>516</v>
      </c>
      <c r="B97" s="654" t="s">
        <v>3192</v>
      </c>
      <c r="C97" s="654" t="s">
        <v>2444</v>
      </c>
      <c r="D97" s="654" t="s">
        <v>3195</v>
      </c>
      <c r="E97" s="654" t="s">
        <v>3196</v>
      </c>
      <c r="F97" s="657"/>
      <c r="G97" s="657"/>
      <c r="H97" s="678">
        <v>0</v>
      </c>
      <c r="I97" s="657">
        <v>5</v>
      </c>
      <c r="J97" s="657">
        <v>1165.6499999999996</v>
      </c>
      <c r="K97" s="678">
        <v>1</v>
      </c>
      <c r="L97" s="657">
        <v>5</v>
      </c>
      <c r="M97" s="658">
        <v>1165.6499999999996</v>
      </c>
    </row>
    <row r="98" spans="1:13" ht="14.4" customHeight="1" x14ac:dyDescent="0.3">
      <c r="A98" s="653" t="s">
        <v>516</v>
      </c>
      <c r="B98" s="654" t="s">
        <v>3197</v>
      </c>
      <c r="C98" s="654" t="s">
        <v>2426</v>
      </c>
      <c r="D98" s="654" t="s">
        <v>2427</v>
      </c>
      <c r="E98" s="654" t="s">
        <v>3198</v>
      </c>
      <c r="F98" s="657"/>
      <c r="G98" s="657"/>
      <c r="H98" s="678">
        <v>0</v>
      </c>
      <c r="I98" s="657">
        <v>2</v>
      </c>
      <c r="J98" s="657">
        <v>167.19961934666043</v>
      </c>
      <c r="K98" s="678">
        <v>1</v>
      </c>
      <c r="L98" s="657">
        <v>2</v>
      </c>
      <c r="M98" s="658">
        <v>167.19961934666043</v>
      </c>
    </row>
    <row r="99" spans="1:13" ht="14.4" customHeight="1" x14ac:dyDescent="0.3">
      <c r="A99" s="653" t="s">
        <v>516</v>
      </c>
      <c r="B99" s="654" t="s">
        <v>3197</v>
      </c>
      <c r="C99" s="654" t="s">
        <v>2465</v>
      </c>
      <c r="D99" s="654" t="s">
        <v>2466</v>
      </c>
      <c r="E99" s="654" t="s">
        <v>3199</v>
      </c>
      <c r="F99" s="657"/>
      <c r="G99" s="657"/>
      <c r="H99" s="678">
        <v>0</v>
      </c>
      <c r="I99" s="657">
        <v>1</v>
      </c>
      <c r="J99" s="657">
        <v>100.07000000000004</v>
      </c>
      <c r="K99" s="678">
        <v>1</v>
      </c>
      <c r="L99" s="657">
        <v>1</v>
      </c>
      <c r="M99" s="658">
        <v>100.07000000000004</v>
      </c>
    </row>
    <row r="100" spans="1:13" ht="14.4" customHeight="1" x14ac:dyDescent="0.3">
      <c r="A100" s="653" t="s">
        <v>516</v>
      </c>
      <c r="B100" s="654" t="s">
        <v>3197</v>
      </c>
      <c r="C100" s="654" t="s">
        <v>2550</v>
      </c>
      <c r="D100" s="654" t="s">
        <v>2551</v>
      </c>
      <c r="E100" s="654" t="s">
        <v>3200</v>
      </c>
      <c r="F100" s="657"/>
      <c r="G100" s="657"/>
      <c r="H100" s="678">
        <v>0</v>
      </c>
      <c r="I100" s="657">
        <v>5</v>
      </c>
      <c r="J100" s="657">
        <v>428.86086754218547</v>
      </c>
      <c r="K100" s="678">
        <v>1</v>
      </c>
      <c r="L100" s="657">
        <v>5</v>
      </c>
      <c r="M100" s="658">
        <v>428.86086754218547</v>
      </c>
    </row>
    <row r="101" spans="1:13" ht="14.4" customHeight="1" x14ac:dyDescent="0.3">
      <c r="A101" s="653" t="s">
        <v>516</v>
      </c>
      <c r="B101" s="654" t="s">
        <v>3197</v>
      </c>
      <c r="C101" s="654" t="s">
        <v>2541</v>
      </c>
      <c r="D101" s="654" t="s">
        <v>2542</v>
      </c>
      <c r="E101" s="654" t="s">
        <v>3201</v>
      </c>
      <c r="F101" s="657"/>
      <c r="G101" s="657"/>
      <c r="H101" s="678">
        <v>0</v>
      </c>
      <c r="I101" s="657">
        <v>4</v>
      </c>
      <c r="J101" s="657">
        <v>342.2715472648357</v>
      </c>
      <c r="K101" s="678">
        <v>1</v>
      </c>
      <c r="L101" s="657">
        <v>4</v>
      </c>
      <c r="M101" s="658">
        <v>342.2715472648357</v>
      </c>
    </row>
    <row r="102" spans="1:13" ht="14.4" customHeight="1" x14ac:dyDescent="0.3">
      <c r="A102" s="653" t="s">
        <v>516</v>
      </c>
      <c r="B102" s="654" t="s">
        <v>3197</v>
      </c>
      <c r="C102" s="654" t="s">
        <v>2538</v>
      </c>
      <c r="D102" s="654" t="s">
        <v>2539</v>
      </c>
      <c r="E102" s="654" t="s">
        <v>3202</v>
      </c>
      <c r="F102" s="657"/>
      <c r="G102" s="657"/>
      <c r="H102" s="678">
        <v>0</v>
      </c>
      <c r="I102" s="657">
        <v>4</v>
      </c>
      <c r="J102" s="657">
        <v>196.78909536712359</v>
      </c>
      <c r="K102" s="678">
        <v>1</v>
      </c>
      <c r="L102" s="657">
        <v>4</v>
      </c>
      <c r="M102" s="658">
        <v>196.78909536712359</v>
      </c>
    </row>
    <row r="103" spans="1:13" ht="14.4" customHeight="1" x14ac:dyDescent="0.3">
      <c r="A103" s="653" t="s">
        <v>516</v>
      </c>
      <c r="B103" s="654" t="s">
        <v>3197</v>
      </c>
      <c r="C103" s="654" t="s">
        <v>2423</v>
      </c>
      <c r="D103" s="654" t="s">
        <v>3203</v>
      </c>
      <c r="E103" s="654" t="s">
        <v>3204</v>
      </c>
      <c r="F103" s="657"/>
      <c r="G103" s="657"/>
      <c r="H103" s="678">
        <v>0</v>
      </c>
      <c r="I103" s="657">
        <v>6</v>
      </c>
      <c r="J103" s="657">
        <v>448.15969754996223</v>
      </c>
      <c r="K103" s="678">
        <v>1</v>
      </c>
      <c r="L103" s="657">
        <v>6</v>
      </c>
      <c r="M103" s="658">
        <v>448.15969754996223</v>
      </c>
    </row>
    <row r="104" spans="1:13" ht="14.4" customHeight="1" x14ac:dyDescent="0.3">
      <c r="A104" s="653" t="s">
        <v>516</v>
      </c>
      <c r="B104" s="654" t="s">
        <v>3197</v>
      </c>
      <c r="C104" s="654" t="s">
        <v>2335</v>
      </c>
      <c r="D104" s="654" t="s">
        <v>3205</v>
      </c>
      <c r="E104" s="654" t="s">
        <v>3206</v>
      </c>
      <c r="F104" s="657"/>
      <c r="G104" s="657"/>
      <c r="H104" s="678">
        <v>0</v>
      </c>
      <c r="I104" s="657">
        <v>9</v>
      </c>
      <c r="J104" s="657">
        <v>561.19777565285324</v>
      </c>
      <c r="K104" s="678">
        <v>1</v>
      </c>
      <c r="L104" s="657">
        <v>9</v>
      </c>
      <c r="M104" s="658">
        <v>561.19777565285324</v>
      </c>
    </row>
    <row r="105" spans="1:13" ht="14.4" customHeight="1" x14ac:dyDescent="0.3">
      <c r="A105" s="653" t="s">
        <v>516</v>
      </c>
      <c r="B105" s="654" t="s">
        <v>3197</v>
      </c>
      <c r="C105" s="654" t="s">
        <v>2498</v>
      </c>
      <c r="D105" s="654" t="s">
        <v>3207</v>
      </c>
      <c r="E105" s="654" t="s">
        <v>3208</v>
      </c>
      <c r="F105" s="657"/>
      <c r="G105" s="657"/>
      <c r="H105" s="678">
        <v>0</v>
      </c>
      <c r="I105" s="657">
        <v>1</v>
      </c>
      <c r="J105" s="657">
        <v>94.930000000000064</v>
      </c>
      <c r="K105" s="678">
        <v>1</v>
      </c>
      <c r="L105" s="657">
        <v>1</v>
      </c>
      <c r="M105" s="658">
        <v>94.930000000000064</v>
      </c>
    </row>
    <row r="106" spans="1:13" ht="14.4" customHeight="1" x14ac:dyDescent="0.3">
      <c r="A106" s="653" t="s">
        <v>516</v>
      </c>
      <c r="B106" s="654" t="s">
        <v>3209</v>
      </c>
      <c r="C106" s="654" t="s">
        <v>2892</v>
      </c>
      <c r="D106" s="654" t="s">
        <v>2893</v>
      </c>
      <c r="E106" s="654" t="s">
        <v>3210</v>
      </c>
      <c r="F106" s="657"/>
      <c r="G106" s="657"/>
      <c r="H106" s="678">
        <v>0</v>
      </c>
      <c r="I106" s="657">
        <v>4</v>
      </c>
      <c r="J106" s="657">
        <v>48838.68</v>
      </c>
      <c r="K106" s="678">
        <v>1</v>
      </c>
      <c r="L106" s="657">
        <v>4</v>
      </c>
      <c r="M106" s="658">
        <v>48838.68</v>
      </c>
    </row>
    <row r="107" spans="1:13" ht="14.4" customHeight="1" x14ac:dyDescent="0.3">
      <c r="A107" s="653" t="s">
        <v>516</v>
      </c>
      <c r="B107" s="654" t="s">
        <v>3211</v>
      </c>
      <c r="C107" s="654" t="s">
        <v>2862</v>
      </c>
      <c r="D107" s="654" t="s">
        <v>2863</v>
      </c>
      <c r="E107" s="654" t="s">
        <v>2864</v>
      </c>
      <c r="F107" s="657"/>
      <c r="G107" s="657"/>
      <c r="H107" s="678">
        <v>0</v>
      </c>
      <c r="I107" s="657">
        <v>3</v>
      </c>
      <c r="J107" s="657">
        <v>692.99999999999989</v>
      </c>
      <c r="K107" s="678">
        <v>1</v>
      </c>
      <c r="L107" s="657">
        <v>3</v>
      </c>
      <c r="M107" s="658">
        <v>692.99999999999989</v>
      </c>
    </row>
    <row r="108" spans="1:13" ht="14.4" customHeight="1" x14ac:dyDescent="0.3">
      <c r="A108" s="653" t="s">
        <v>516</v>
      </c>
      <c r="B108" s="654" t="s">
        <v>3212</v>
      </c>
      <c r="C108" s="654" t="s">
        <v>2697</v>
      </c>
      <c r="D108" s="654" t="s">
        <v>2698</v>
      </c>
      <c r="E108" s="654" t="s">
        <v>3213</v>
      </c>
      <c r="F108" s="657">
        <v>7</v>
      </c>
      <c r="G108" s="657">
        <v>245.62999999999997</v>
      </c>
      <c r="H108" s="678">
        <v>1</v>
      </c>
      <c r="I108" s="657"/>
      <c r="J108" s="657"/>
      <c r="K108" s="678">
        <v>0</v>
      </c>
      <c r="L108" s="657">
        <v>7</v>
      </c>
      <c r="M108" s="658">
        <v>245.62999999999997</v>
      </c>
    </row>
    <row r="109" spans="1:13" ht="14.4" customHeight="1" x14ac:dyDescent="0.3">
      <c r="A109" s="653" t="s">
        <v>516</v>
      </c>
      <c r="B109" s="654" t="s">
        <v>3212</v>
      </c>
      <c r="C109" s="654" t="s">
        <v>2557</v>
      </c>
      <c r="D109" s="654" t="s">
        <v>2558</v>
      </c>
      <c r="E109" s="654" t="s">
        <v>3214</v>
      </c>
      <c r="F109" s="657"/>
      <c r="G109" s="657"/>
      <c r="H109" s="678">
        <v>0</v>
      </c>
      <c r="I109" s="657">
        <v>23</v>
      </c>
      <c r="J109" s="657">
        <v>3887.9143923952183</v>
      </c>
      <c r="K109" s="678">
        <v>1</v>
      </c>
      <c r="L109" s="657">
        <v>23</v>
      </c>
      <c r="M109" s="658">
        <v>3887.9143923952183</v>
      </c>
    </row>
    <row r="110" spans="1:13" ht="14.4" customHeight="1" x14ac:dyDescent="0.3">
      <c r="A110" s="653" t="s">
        <v>516</v>
      </c>
      <c r="B110" s="654" t="s">
        <v>3212</v>
      </c>
      <c r="C110" s="654" t="s">
        <v>2876</v>
      </c>
      <c r="D110" s="654" t="s">
        <v>2558</v>
      </c>
      <c r="E110" s="654" t="s">
        <v>3213</v>
      </c>
      <c r="F110" s="657"/>
      <c r="G110" s="657"/>
      <c r="H110" s="678">
        <v>0</v>
      </c>
      <c r="I110" s="657">
        <v>33</v>
      </c>
      <c r="J110" s="657">
        <v>3826.0147261928132</v>
      </c>
      <c r="K110" s="678">
        <v>1</v>
      </c>
      <c r="L110" s="657">
        <v>33</v>
      </c>
      <c r="M110" s="658">
        <v>3826.0147261928132</v>
      </c>
    </row>
    <row r="111" spans="1:13" ht="14.4" customHeight="1" x14ac:dyDescent="0.3">
      <c r="A111" s="653" t="s">
        <v>516</v>
      </c>
      <c r="B111" s="654" t="s">
        <v>3212</v>
      </c>
      <c r="C111" s="654" t="s">
        <v>2737</v>
      </c>
      <c r="D111" s="654" t="s">
        <v>3215</v>
      </c>
      <c r="E111" s="654" t="s">
        <v>3216</v>
      </c>
      <c r="F111" s="657"/>
      <c r="G111" s="657"/>
      <c r="H111" s="678">
        <v>0</v>
      </c>
      <c r="I111" s="657">
        <v>71.199999999999989</v>
      </c>
      <c r="J111" s="657">
        <v>8265.7823780665058</v>
      </c>
      <c r="K111" s="678">
        <v>1</v>
      </c>
      <c r="L111" s="657">
        <v>71.199999999999989</v>
      </c>
      <c r="M111" s="658">
        <v>8265.7823780665058</v>
      </c>
    </row>
    <row r="112" spans="1:13" ht="14.4" customHeight="1" x14ac:dyDescent="0.3">
      <c r="A112" s="653" t="s">
        <v>516</v>
      </c>
      <c r="B112" s="654" t="s">
        <v>3212</v>
      </c>
      <c r="C112" s="654" t="s">
        <v>2801</v>
      </c>
      <c r="D112" s="654" t="s">
        <v>2802</v>
      </c>
      <c r="E112" s="654" t="s">
        <v>3217</v>
      </c>
      <c r="F112" s="657"/>
      <c r="G112" s="657"/>
      <c r="H112" s="678">
        <v>0</v>
      </c>
      <c r="I112" s="657">
        <v>4</v>
      </c>
      <c r="J112" s="657">
        <v>444.43999999999994</v>
      </c>
      <c r="K112" s="678">
        <v>1</v>
      </c>
      <c r="L112" s="657">
        <v>4</v>
      </c>
      <c r="M112" s="658">
        <v>444.43999999999994</v>
      </c>
    </row>
    <row r="113" spans="1:13" ht="14.4" customHeight="1" x14ac:dyDescent="0.3">
      <c r="A113" s="653" t="s">
        <v>516</v>
      </c>
      <c r="B113" s="654" t="s">
        <v>3218</v>
      </c>
      <c r="C113" s="654" t="s">
        <v>2830</v>
      </c>
      <c r="D113" s="654" t="s">
        <v>2831</v>
      </c>
      <c r="E113" s="654" t="s">
        <v>3219</v>
      </c>
      <c r="F113" s="657"/>
      <c r="G113" s="657"/>
      <c r="H113" s="678">
        <v>0</v>
      </c>
      <c r="I113" s="657">
        <v>26</v>
      </c>
      <c r="J113" s="657">
        <v>12012</v>
      </c>
      <c r="K113" s="678">
        <v>1</v>
      </c>
      <c r="L113" s="657">
        <v>26</v>
      </c>
      <c r="M113" s="658">
        <v>12012</v>
      </c>
    </row>
    <row r="114" spans="1:13" ht="14.4" customHeight="1" x14ac:dyDescent="0.3">
      <c r="A114" s="653" t="s">
        <v>516</v>
      </c>
      <c r="B114" s="654" t="s">
        <v>3220</v>
      </c>
      <c r="C114" s="654" t="s">
        <v>2805</v>
      </c>
      <c r="D114" s="654" t="s">
        <v>3221</v>
      </c>
      <c r="E114" s="654" t="s">
        <v>3222</v>
      </c>
      <c r="F114" s="657">
        <v>6</v>
      </c>
      <c r="G114" s="657">
        <v>747.54</v>
      </c>
      <c r="H114" s="678">
        <v>1</v>
      </c>
      <c r="I114" s="657"/>
      <c r="J114" s="657"/>
      <c r="K114" s="678">
        <v>0</v>
      </c>
      <c r="L114" s="657">
        <v>6</v>
      </c>
      <c r="M114" s="658">
        <v>747.54</v>
      </c>
    </row>
    <row r="115" spans="1:13" ht="14.4" customHeight="1" x14ac:dyDescent="0.3">
      <c r="A115" s="653" t="s">
        <v>516</v>
      </c>
      <c r="B115" s="654" t="s">
        <v>3223</v>
      </c>
      <c r="C115" s="654" t="s">
        <v>2833</v>
      </c>
      <c r="D115" s="654" t="s">
        <v>2834</v>
      </c>
      <c r="E115" s="654" t="s">
        <v>2835</v>
      </c>
      <c r="F115" s="657"/>
      <c r="G115" s="657"/>
      <c r="H115" s="678">
        <v>0</v>
      </c>
      <c r="I115" s="657">
        <v>180</v>
      </c>
      <c r="J115" s="657">
        <v>6707.1</v>
      </c>
      <c r="K115" s="678">
        <v>1</v>
      </c>
      <c r="L115" s="657">
        <v>180</v>
      </c>
      <c r="M115" s="658">
        <v>6707.1</v>
      </c>
    </row>
    <row r="116" spans="1:13" ht="14.4" customHeight="1" x14ac:dyDescent="0.3">
      <c r="A116" s="653" t="s">
        <v>516</v>
      </c>
      <c r="B116" s="654" t="s">
        <v>3224</v>
      </c>
      <c r="C116" s="654" t="s">
        <v>2769</v>
      </c>
      <c r="D116" s="654" t="s">
        <v>3225</v>
      </c>
      <c r="E116" s="654" t="s">
        <v>2771</v>
      </c>
      <c r="F116" s="657"/>
      <c r="G116" s="657"/>
      <c r="H116" s="678">
        <v>0</v>
      </c>
      <c r="I116" s="657">
        <v>4</v>
      </c>
      <c r="J116" s="657">
        <v>2068</v>
      </c>
      <c r="K116" s="678">
        <v>1</v>
      </c>
      <c r="L116" s="657">
        <v>4</v>
      </c>
      <c r="M116" s="658">
        <v>2068</v>
      </c>
    </row>
    <row r="117" spans="1:13" ht="14.4" customHeight="1" x14ac:dyDescent="0.3">
      <c r="A117" s="653" t="s">
        <v>516</v>
      </c>
      <c r="B117" s="654" t="s">
        <v>3226</v>
      </c>
      <c r="C117" s="654" t="s">
        <v>2903</v>
      </c>
      <c r="D117" s="654" t="s">
        <v>2904</v>
      </c>
      <c r="E117" s="654" t="s">
        <v>2905</v>
      </c>
      <c r="F117" s="657"/>
      <c r="G117" s="657"/>
      <c r="H117" s="678">
        <v>0</v>
      </c>
      <c r="I117" s="657">
        <v>3</v>
      </c>
      <c r="J117" s="657">
        <v>1643.25</v>
      </c>
      <c r="K117" s="678">
        <v>1</v>
      </c>
      <c r="L117" s="657">
        <v>3</v>
      </c>
      <c r="M117" s="658">
        <v>1643.25</v>
      </c>
    </row>
    <row r="118" spans="1:13" ht="14.4" customHeight="1" x14ac:dyDescent="0.3">
      <c r="A118" s="653" t="s">
        <v>516</v>
      </c>
      <c r="B118" s="654" t="s">
        <v>3226</v>
      </c>
      <c r="C118" s="654" t="s">
        <v>2900</v>
      </c>
      <c r="D118" s="654" t="s">
        <v>2901</v>
      </c>
      <c r="E118" s="654" t="s">
        <v>2902</v>
      </c>
      <c r="F118" s="657"/>
      <c r="G118" s="657"/>
      <c r="H118" s="678">
        <v>0</v>
      </c>
      <c r="I118" s="657">
        <v>35</v>
      </c>
      <c r="J118" s="657">
        <v>32833.9</v>
      </c>
      <c r="K118" s="678">
        <v>1</v>
      </c>
      <c r="L118" s="657">
        <v>35</v>
      </c>
      <c r="M118" s="658">
        <v>32833.9</v>
      </c>
    </row>
    <row r="119" spans="1:13" ht="14.4" customHeight="1" x14ac:dyDescent="0.3">
      <c r="A119" s="653" t="s">
        <v>516</v>
      </c>
      <c r="B119" s="654" t="s">
        <v>3227</v>
      </c>
      <c r="C119" s="654" t="s">
        <v>2824</v>
      </c>
      <c r="D119" s="654" t="s">
        <v>2825</v>
      </c>
      <c r="E119" s="654" t="s">
        <v>3228</v>
      </c>
      <c r="F119" s="657"/>
      <c r="G119" s="657"/>
      <c r="H119" s="678">
        <v>0</v>
      </c>
      <c r="I119" s="657">
        <v>0.3999999999999998</v>
      </c>
      <c r="J119" s="657">
        <v>308.83199999999988</v>
      </c>
      <c r="K119" s="678">
        <v>1</v>
      </c>
      <c r="L119" s="657">
        <v>0.3999999999999998</v>
      </c>
      <c r="M119" s="658">
        <v>308.83199999999988</v>
      </c>
    </row>
    <row r="120" spans="1:13" ht="14.4" customHeight="1" x14ac:dyDescent="0.3">
      <c r="A120" s="653" t="s">
        <v>516</v>
      </c>
      <c r="B120" s="654" t="s">
        <v>3229</v>
      </c>
      <c r="C120" s="654" t="s">
        <v>2839</v>
      </c>
      <c r="D120" s="654" t="s">
        <v>2840</v>
      </c>
      <c r="E120" s="654" t="s">
        <v>2841</v>
      </c>
      <c r="F120" s="657"/>
      <c r="G120" s="657"/>
      <c r="H120" s="678">
        <v>0</v>
      </c>
      <c r="I120" s="657">
        <v>74</v>
      </c>
      <c r="J120" s="657">
        <v>10713.92</v>
      </c>
      <c r="K120" s="678">
        <v>1</v>
      </c>
      <c r="L120" s="657">
        <v>74</v>
      </c>
      <c r="M120" s="658">
        <v>10713.92</v>
      </c>
    </row>
    <row r="121" spans="1:13" ht="14.4" customHeight="1" x14ac:dyDescent="0.3">
      <c r="A121" s="653" t="s">
        <v>516</v>
      </c>
      <c r="B121" s="654" t="s">
        <v>3230</v>
      </c>
      <c r="C121" s="654" t="s">
        <v>2888</v>
      </c>
      <c r="D121" s="654" t="s">
        <v>2889</v>
      </c>
      <c r="E121" s="654" t="s">
        <v>3231</v>
      </c>
      <c r="F121" s="657"/>
      <c r="G121" s="657"/>
      <c r="H121" s="678">
        <v>0</v>
      </c>
      <c r="I121" s="657">
        <v>5</v>
      </c>
      <c r="J121" s="657">
        <v>210.10000000000002</v>
      </c>
      <c r="K121" s="678">
        <v>1</v>
      </c>
      <c r="L121" s="657">
        <v>5</v>
      </c>
      <c r="M121" s="658">
        <v>210.10000000000002</v>
      </c>
    </row>
    <row r="122" spans="1:13" ht="14.4" customHeight="1" x14ac:dyDescent="0.3">
      <c r="A122" s="653" t="s">
        <v>516</v>
      </c>
      <c r="B122" s="654" t="s">
        <v>3232</v>
      </c>
      <c r="C122" s="654" t="s">
        <v>2753</v>
      </c>
      <c r="D122" s="654" t="s">
        <v>3233</v>
      </c>
      <c r="E122" s="654" t="s">
        <v>3234</v>
      </c>
      <c r="F122" s="657">
        <v>1.2</v>
      </c>
      <c r="G122" s="657">
        <v>781.06399999999996</v>
      </c>
      <c r="H122" s="678">
        <v>1</v>
      </c>
      <c r="I122" s="657"/>
      <c r="J122" s="657"/>
      <c r="K122" s="678">
        <v>0</v>
      </c>
      <c r="L122" s="657">
        <v>1.2</v>
      </c>
      <c r="M122" s="658">
        <v>781.06399999999996</v>
      </c>
    </row>
    <row r="123" spans="1:13" ht="14.4" customHeight="1" x14ac:dyDescent="0.3">
      <c r="A123" s="653" t="s">
        <v>516</v>
      </c>
      <c r="B123" s="654" t="s">
        <v>3235</v>
      </c>
      <c r="C123" s="654" t="s">
        <v>2868</v>
      </c>
      <c r="D123" s="654" t="s">
        <v>2869</v>
      </c>
      <c r="E123" s="654" t="s">
        <v>3236</v>
      </c>
      <c r="F123" s="657">
        <v>15</v>
      </c>
      <c r="G123" s="657">
        <v>8443.0500000000011</v>
      </c>
      <c r="H123" s="678">
        <v>1</v>
      </c>
      <c r="I123" s="657"/>
      <c r="J123" s="657"/>
      <c r="K123" s="678">
        <v>0</v>
      </c>
      <c r="L123" s="657">
        <v>15</v>
      </c>
      <c r="M123" s="658">
        <v>8443.0500000000011</v>
      </c>
    </row>
    <row r="124" spans="1:13" ht="14.4" customHeight="1" x14ac:dyDescent="0.3">
      <c r="A124" s="653" t="s">
        <v>516</v>
      </c>
      <c r="B124" s="654" t="s">
        <v>3237</v>
      </c>
      <c r="C124" s="654" t="s">
        <v>2694</v>
      </c>
      <c r="D124" s="654" t="s">
        <v>2695</v>
      </c>
      <c r="E124" s="654" t="s">
        <v>3238</v>
      </c>
      <c r="F124" s="657">
        <v>13.600000000000001</v>
      </c>
      <c r="G124" s="657">
        <v>5614.832794115533</v>
      </c>
      <c r="H124" s="678">
        <v>1</v>
      </c>
      <c r="I124" s="657"/>
      <c r="J124" s="657"/>
      <c r="K124" s="678">
        <v>0</v>
      </c>
      <c r="L124" s="657">
        <v>13.600000000000001</v>
      </c>
      <c r="M124" s="658">
        <v>5614.832794115533</v>
      </c>
    </row>
    <row r="125" spans="1:13" ht="14.4" customHeight="1" x14ac:dyDescent="0.3">
      <c r="A125" s="653" t="s">
        <v>516</v>
      </c>
      <c r="B125" s="654" t="s">
        <v>3239</v>
      </c>
      <c r="C125" s="654" t="s">
        <v>2880</v>
      </c>
      <c r="D125" s="654" t="s">
        <v>3240</v>
      </c>
      <c r="E125" s="654" t="s">
        <v>3241</v>
      </c>
      <c r="F125" s="657"/>
      <c r="G125" s="657"/>
      <c r="H125" s="678">
        <v>0</v>
      </c>
      <c r="I125" s="657">
        <v>4</v>
      </c>
      <c r="J125" s="657">
        <v>1307.8399999999997</v>
      </c>
      <c r="K125" s="678">
        <v>1</v>
      </c>
      <c r="L125" s="657">
        <v>4</v>
      </c>
      <c r="M125" s="658">
        <v>1307.8399999999997</v>
      </c>
    </row>
    <row r="126" spans="1:13" ht="14.4" customHeight="1" x14ac:dyDescent="0.3">
      <c r="A126" s="653" t="s">
        <v>516</v>
      </c>
      <c r="B126" s="654" t="s">
        <v>3242</v>
      </c>
      <c r="C126" s="654" t="s">
        <v>2895</v>
      </c>
      <c r="D126" s="654" t="s">
        <v>2896</v>
      </c>
      <c r="E126" s="654" t="s">
        <v>2841</v>
      </c>
      <c r="F126" s="657"/>
      <c r="G126" s="657"/>
      <c r="H126" s="678">
        <v>0</v>
      </c>
      <c r="I126" s="657">
        <v>30</v>
      </c>
      <c r="J126" s="657">
        <v>1039.8</v>
      </c>
      <c r="K126" s="678">
        <v>1</v>
      </c>
      <c r="L126" s="657">
        <v>30</v>
      </c>
      <c r="M126" s="658">
        <v>1039.8</v>
      </c>
    </row>
    <row r="127" spans="1:13" ht="14.4" customHeight="1" x14ac:dyDescent="0.3">
      <c r="A127" s="653" t="s">
        <v>516</v>
      </c>
      <c r="B127" s="654" t="s">
        <v>3242</v>
      </c>
      <c r="C127" s="654" t="s">
        <v>2897</v>
      </c>
      <c r="D127" s="654" t="s">
        <v>2898</v>
      </c>
      <c r="E127" s="654" t="s">
        <v>2899</v>
      </c>
      <c r="F127" s="657"/>
      <c r="G127" s="657"/>
      <c r="H127" s="678">
        <v>0</v>
      </c>
      <c r="I127" s="657">
        <v>44</v>
      </c>
      <c r="J127" s="657">
        <v>2429.2398086404664</v>
      </c>
      <c r="K127" s="678">
        <v>1</v>
      </c>
      <c r="L127" s="657">
        <v>44</v>
      </c>
      <c r="M127" s="658">
        <v>2429.2398086404664</v>
      </c>
    </row>
    <row r="128" spans="1:13" ht="14.4" customHeight="1" x14ac:dyDescent="0.3">
      <c r="A128" s="653" t="s">
        <v>516</v>
      </c>
      <c r="B128" s="654" t="s">
        <v>3243</v>
      </c>
      <c r="C128" s="654" t="s">
        <v>2725</v>
      </c>
      <c r="D128" s="654" t="s">
        <v>3244</v>
      </c>
      <c r="E128" s="654" t="s">
        <v>3245</v>
      </c>
      <c r="F128" s="657"/>
      <c r="G128" s="657"/>
      <c r="H128" s="678">
        <v>0</v>
      </c>
      <c r="I128" s="657">
        <v>5</v>
      </c>
      <c r="J128" s="657">
        <v>2994.2</v>
      </c>
      <c r="K128" s="678">
        <v>1</v>
      </c>
      <c r="L128" s="657">
        <v>5</v>
      </c>
      <c r="M128" s="658">
        <v>2994.2</v>
      </c>
    </row>
    <row r="129" spans="1:13" ht="14.4" customHeight="1" x14ac:dyDescent="0.3">
      <c r="A129" s="653" t="s">
        <v>516</v>
      </c>
      <c r="B129" s="654" t="s">
        <v>3246</v>
      </c>
      <c r="C129" s="654" t="s">
        <v>2884</v>
      </c>
      <c r="D129" s="654" t="s">
        <v>3247</v>
      </c>
      <c r="E129" s="654" t="s">
        <v>3248</v>
      </c>
      <c r="F129" s="657"/>
      <c r="G129" s="657"/>
      <c r="H129" s="678">
        <v>0</v>
      </c>
      <c r="I129" s="657">
        <v>20</v>
      </c>
      <c r="J129" s="657">
        <v>577.79999999999995</v>
      </c>
      <c r="K129" s="678">
        <v>1</v>
      </c>
      <c r="L129" s="657">
        <v>20</v>
      </c>
      <c r="M129" s="658">
        <v>577.79999999999995</v>
      </c>
    </row>
    <row r="130" spans="1:13" ht="14.4" customHeight="1" x14ac:dyDescent="0.3">
      <c r="A130" s="653" t="s">
        <v>516</v>
      </c>
      <c r="B130" s="654" t="s">
        <v>3249</v>
      </c>
      <c r="C130" s="654" t="s">
        <v>2928</v>
      </c>
      <c r="D130" s="654" t="s">
        <v>2929</v>
      </c>
      <c r="E130" s="654" t="s">
        <v>3238</v>
      </c>
      <c r="F130" s="657"/>
      <c r="G130" s="657"/>
      <c r="H130" s="678">
        <v>0</v>
      </c>
      <c r="I130" s="657">
        <v>15.5</v>
      </c>
      <c r="J130" s="657">
        <v>2472.25</v>
      </c>
      <c r="K130" s="678">
        <v>1</v>
      </c>
      <c r="L130" s="657">
        <v>15.5</v>
      </c>
      <c r="M130" s="658">
        <v>2472.25</v>
      </c>
    </row>
    <row r="131" spans="1:13" ht="14.4" customHeight="1" x14ac:dyDescent="0.3">
      <c r="A131" s="653" t="s">
        <v>516</v>
      </c>
      <c r="B131" s="654" t="s">
        <v>3249</v>
      </c>
      <c r="C131" s="654" t="s">
        <v>2931</v>
      </c>
      <c r="D131" s="654" t="s">
        <v>2932</v>
      </c>
      <c r="E131" s="654" t="s">
        <v>3250</v>
      </c>
      <c r="F131" s="657"/>
      <c r="G131" s="657"/>
      <c r="H131" s="678">
        <v>0</v>
      </c>
      <c r="I131" s="657">
        <v>3</v>
      </c>
      <c r="J131" s="657">
        <v>855.72</v>
      </c>
      <c r="K131" s="678">
        <v>1</v>
      </c>
      <c r="L131" s="657">
        <v>3</v>
      </c>
      <c r="M131" s="658">
        <v>855.72</v>
      </c>
    </row>
    <row r="132" spans="1:13" ht="14.4" customHeight="1" x14ac:dyDescent="0.3">
      <c r="A132" s="653" t="s">
        <v>516</v>
      </c>
      <c r="B132" s="654" t="s">
        <v>3251</v>
      </c>
      <c r="C132" s="654" t="s">
        <v>547</v>
      </c>
      <c r="D132" s="654" t="s">
        <v>548</v>
      </c>
      <c r="E132" s="654" t="s">
        <v>3252</v>
      </c>
      <c r="F132" s="657"/>
      <c r="G132" s="657"/>
      <c r="H132" s="678">
        <v>0</v>
      </c>
      <c r="I132" s="657">
        <v>2</v>
      </c>
      <c r="J132" s="657">
        <v>853.90000000000009</v>
      </c>
      <c r="K132" s="678">
        <v>1</v>
      </c>
      <c r="L132" s="657">
        <v>2</v>
      </c>
      <c r="M132" s="658">
        <v>853.90000000000009</v>
      </c>
    </row>
    <row r="133" spans="1:13" ht="14.4" customHeight="1" x14ac:dyDescent="0.3">
      <c r="A133" s="653" t="s">
        <v>516</v>
      </c>
      <c r="B133" s="654" t="s">
        <v>3253</v>
      </c>
      <c r="C133" s="654" t="s">
        <v>2522</v>
      </c>
      <c r="D133" s="654" t="s">
        <v>2523</v>
      </c>
      <c r="E133" s="654" t="s">
        <v>3254</v>
      </c>
      <c r="F133" s="657"/>
      <c r="G133" s="657"/>
      <c r="H133" s="678">
        <v>0</v>
      </c>
      <c r="I133" s="657">
        <v>1</v>
      </c>
      <c r="J133" s="657">
        <v>834.62666666666678</v>
      </c>
      <c r="K133" s="678">
        <v>1</v>
      </c>
      <c r="L133" s="657">
        <v>1</v>
      </c>
      <c r="M133" s="658">
        <v>834.62666666666678</v>
      </c>
    </row>
    <row r="134" spans="1:13" ht="14.4" customHeight="1" x14ac:dyDescent="0.3">
      <c r="A134" s="653" t="s">
        <v>516</v>
      </c>
      <c r="B134" s="654" t="s">
        <v>3255</v>
      </c>
      <c r="C134" s="654" t="s">
        <v>2310</v>
      </c>
      <c r="D134" s="654" t="s">
        <v>566</v>
      </c>
      <c r="E134" s="654" t="s">
        <v>3256</v>
      </c>
      <c r="F134" s="657"/>
      <c r="G134" s="657"/>
      <c r="H134" s="678">
        <v>0</v>
      </c>
      <c r="I134" s="657">
        <v>5</v>
      </c>
      <c r="J134" s="657">
        <v>293.70024877504198</v>
      </c>
      <c r="K134" s="678">
        <v>1</v>
      </c>
      <c r="L134" s="657">
        <v>5</v>
      </c>
      <c r="M134" s="658">
        <v>293.70024877504198</v>
      </c>
    </row>
    <row r="135" spans="1:13" ht="14.4" customHeight="1" x14ac:dyDescent="0.3">
      <c r="A135" s="653" t="s">
        <v>516</v>
      </c>
      <c r="B135" s="654" t="s">
        <v>3255</v>
      </c>
      <c r="C135" s="654" t="s">
        <v>2109</v>
      </c>
      <c r="D135" s="654" t="s">
        <v>566</v>
      </c>
      <c r="E135" s="654" t="s">
        <v>3257</v>
      </c>
      <c r="F135" s="657"/>
      <c r="G135" s="657"/>
      <c r="H135" s="678">
        <v>0</v>
      </c>
      <c r="I135" s="657">
        <v>7</v>
      </c>
      <c r="J135" s="657">
        <v>735.42000000000007</v>
      </c>
      <c r="K135" s="678">
        <v>1</v>
      </c>
      <c r="L135" s="657">
        <v>7</v>
      </c>
      <c r="M135" s="658">
        <v>735.42000000000007</v>
      </c>
    </row>
    <row r="136" spans="1:13" ht="14.4" customHeight="1" x14ac:dyDescent="0.3">
      <c r="A136" s="653" t="s">
        <v>516</v>
      </c>
      <c r="B136" s="654" t="s">
        <v>3255</v>
      </c>
      <c r="C136" s="654" t="s">
        <v>565</v>
      </c>
      <c r="D136" s="654" t="s">
        <v>566</v>
      </c>
      <c r="E136" s="654" t="s">
        <v>3257</v>
      </c>
      <c r="F136" s="657">
        <v>1</v>
      </c>
      <c r="G136" s="657">
        <v>103.31969817937053</v>
      </c>
      <c r="H136" s="678">
        <v>1</v>
      </c>
      <c r="I136" s="657"/>
      <c r="J136" s="657"/>
      <c r="K136" s="678">
        <v>0</v>
      </c>
      <c r="L136" s="657">
        <v>1</v>
      </c>
      <c r="M136" s="658">
        <v>103.31969817937053</v>
      </c>
    </row>
    <row r="137" spans="1:13" ht="14.4" customHeight="1" x14ac:dyDescent="0.3">
      <c r="A137" s="653" t="s">
        <v>516</v>
      </c>
      <c r="B137" s="654" t="s">
        <v>3258</v>
      </c>
      <c r="C137" s="654" t="s">
        <v>2325</v>
      </c>
      <c r="D137" s="654" t="s">
        <v>2326</v>
      </c>
      <c r="E137" s="654" t="s">
        <v>3259</v>
      </c>
      <c r="F137" s="657"/>
      <c r="G137" s="657"/>
      <c r="H137" s="678">
        <v>0</v>
      </c>
      <c r="I137" s="657">
        <v>5</v>
      </c>
      <c r="J137" s="657">
        <v>1792.0750000000003</v>
      </c>
      <c r="K137" s="678">
        <v>1</v>
      </c>
      <c r="L137" s="657">
        <v>5</v>
      </c>
      <c r="M137" s="658">
        <v>1792.0750000000003</v>
      </c>
    </row>
    <row r="138" spans="1:13" ht="14.4" customHeight="1" x14ac:dyDescent="0.3">
      <c r="A138" s="653" t="s">
        <v>516</v>
      </c>
      <c r="B138" s="654" t="s">
        <v>3258</v>
      </c>
      <c r="C138" s="654" t="s">
        <v>2515</v>
      </c>
      <c r="D138" s="654" t="s">
        <v>3260</v>
      </c>
      <c r="E138" s="654" t="s">
        <v>3261</v>
      </c>
      <c r="F138" s="657"/>
      <c r="G138" s="657"/>
      <c r="H138" s="678">
        <v>0</v>
      </c>
      <c r="I138" s="657">
        <v>1</v>
      </c>
      <c r="J138" s="657">
        <v>919.9</v>
      </c>
      <c r="K138" s="678">
        <v>1</v>
      </c>
      <c r="L138" s="657">
        <v>1</v>
      </c>
      <c r="M138" s="658">
        <v>919.9</v>
      </c>
    </row>
    <row r="139" spans="1:13" ht="14.4" customHeight="1" x14ac:dyDescent="0.3">
      <c r="A139" s="653" t="s">
        <v>516</v>
      </c>
      <c r="B139" s="654" t="s">
        <v>3262</v>
      </c>
      <c r="C139" s="654" t="s">
        <v>543</v>
      </c>
      <c r="D139" s="654" t="s">
        <v>3263</v>
      </c>
      <c r="E139" s="654" t="s">
        <v>3264</v>
      </c>
      <c r="F139" s="657">
        <v>2</v>
      </c>
      <c r="G139" s="657">
        <v>137.02000000000001</v>
      </c>
      <c r="H139" s="678">
        <v>1</v>
      </c>
      <c r="I139" s="657"/>
      <c r="J139" s="657"/>
      <c r="K139" s="678">
        <v>0</v>
      </c>
      <c r="L139" s="657">
        <v>2</v>
      </c>
      <c r="M139" s="658">
        <v>137.02000000000001</v>
      </c>
    </row>
    <row r="140" spans="1:13" ht="14.4" customHeight="1" x14ac:dyDescent="0.3">
      <c r="A140" s="653" t="s">
        <v>516</v>
      </c>
      <c r="B140" s="654" t="s">
        <v>3262</v>
      </c>
      <c r="C140" s="654" t="s">
        <v>2452</v>
      </c>
      <c r="D140" s="654" t="s">
        <v>2411</v>
      </c>
      <c r="E140" s="654" t="s">
        <v>3265</v>
      </c>
      <c r="F140" s="657"/>
      <c r="G140" s="657"/>
      <c r="H140" s="678">
        <v>0</v>
      </c>
      <c r="I140" s="657">
        <v>2</v>
      </c>
      <c r="J140" s="657">
        <v>56.499999999999993</v>
      </c>
      <c r="K140" s="678">
        <v>1</v>
      </c>
      <c r="L140" s="657">
        <v>2</v>
      </c>
      <c r="M140" s="658">
        <v>56.499999999999993</v>
      </c>
    </row>
    <row r="141" spans="1:13" ht="14.4" customHeight="1" x14ac:dyDescent="0.3">
      <c r="A141" s="653" t="s">
        <v>516</v>
      </c>
      <c r="B141" s="654" t="s">
        <v>3262</v>
      </c>
      <c r="C141" s="654" t="s">
        <v>2140</v>
      </c>
      <c r="D141" s="654" t="s">
        <v>2141</v>
      </c>
      <c r="E141" s="654" t="s">
        <v>3266</v>
      </c>
      <c r="F141" s="657"/>
      <c r="G141" s="657"/>
      <c r="H141" s="678">
        <v>0</v>
      </c>
      <c r="I141" s="657">
        <v>12</v>
      </c>
      <c r="J141" s="657">
        <v>241.56002939902004</v>
      </c>
      <c r="K141" s="678">
        <v>1</v>
      </c>
      <c r="L141" s="657">
        <v>12</v>
      </c>
      <c r="M141" s="658">
        <v>241.56002939902004</v>
      </c>
    </row>
    <row r="142" spans="1:13" ht="14.4" customHeight="1" x14ac:dyDescent="0.3">
      <c r="A142" s="653" t="s">
        <v>516</v>
      </c>
      <c r="B142" s="654" t="s">
        <v>3262</v>
      </c>
      <c r="C142" s="654" t="s">
        <v>2144</v>
      </c>
      <c r="D142" s="654" t="s">
        <v>2145</v>
      </c>
      <c r="E142" s="654" t="s">
        <v>3267</v>
      </c>
      <c r="F142" s="657"/>
      <c r="G142" s="657"/>
      <c r="H142" s="678">
        <v>0</v>
      </c>
      <c r="I142" s="657">
        <v>21</v>
      </c>
      <c r="J142" s="657">
        <v>677.46376712686856</v>
      </c>
      <c r="K142" s="678">
        <v>1</v>
      </c>
      <c r="L142" s="657">
        <v>21</v>
      </c>
      <c r="M142" s="658">
        <v>677.46376712686856</v>
      </c>
    </row>
    <row r="143" spans="1:13" ht="14.4" customHeight="1" x14ac:dyDescent="0.3">
      <c r="A143" s="653" t="s">
        <v>516</v>
      </c>
      <c r="B143" s="654" t="s">
        <v>3262</v>
      </c>
      <c r="C143" s="654" t="s">
        <v>2148</v>
      </c>
      <c r="D143" s="654" t="s">
        <v>2149</v>
      </c>
      <c r="E143" s="654" t="s">
        <v>3268</v>
      </c>
      <c r="F143" s="657"/>
      <c r="G143" s="657"/>
      <c r="H143" s="678">
        <v>0</v>
      </c>
      <c r="I143" s="657">
        <v>19</v>
      </c>
      <c r="J143" s="657">
        <v>569.99940248537632</v>
      </c>
      <c r="K143" s="678">
        <v>1</v>
      </c>
      <c r="L143" s="657">
        <v>19</v>
      </c>
      <c r="M143" s="658">
        <v>569.99940248537632</v>
      </c>
    </row>
    <row r="144" spans="1:13" ht="14.4" customHeight="1" x14ac:dyDescent="0.3">
      <c r="A144" s="653" t="s">
        <v>516</v>
      </c>
      <c r="B144" s="654" t="s">
        <v>3262</v>
      </c>
      <c r="C144" s="654" t="s">
        <v>2199</v>
      </c>
      <c r="D144" s="654" t="s">
        <v>2200</v>
      </c>
      <c r="E144" s="654" t="s">
        <v>3264</v>
      </c>
      <c r="F144" s="657"/>
      <c r="G144" s="657"/>
      <c r="H144" s="678">
        <v>0</v>
      </c>
      <c r="I144" s="657">
        <v>4</v>
      </c>
      <c r="J144" s="657">
        <v>84.4</v>
      </c>
      <c r="K144" s="678">
        <v>1</v>
      </c>
      <c r="L144" s="657">
        <v>4</v>
      </c>
      <c r="M144" s="658">
        <v>84.4</v>
      </c>
    </row>
    <row r="145" spans="1:13" ht="14.4" customHeight="1" x14ac:dyDescent="0.3">
      <c r="A145" s="653" t="s">
        <v>516</v>
      </c>
      <c r="B145" s="654" t="s">
        <v>3262</v>
      </c>
      <c r="C145" s="654" t="s">
        <v>2203</v>
      </c>
      <c r="D145" s="654" t="s">
        <v>2200</v>
      </c>
      <c r="E145" s="654" t="s">
        <v>3269</v>
      </c>
      <c r="F145" s="657"/>
      <c r="G145" s="657"/>
      <c r="H145" s="678">
        <v>0</v>
      </c>
      <c r="I145" s="657">
        <v>7</v>
      </c>
      <c r="J145" s="657">
        <v>412.5100070761797</v>
      </c>
      <c r="K145" s="678">
        <v>1</v>
      </c>
      <c r="L145" s="657">
        <v>7</v>
      </c>
      <c r="M145" s="658">
        <v>412.5100070761797</v>
      </c>
    </row>
    <row r="146" spans="1:13" ht="14.4" customHeight="1" x14ac:dyDescent="0.3">
      <c r="A146" s="653" t="s">
        <v>516</v>
      </c>
      <c r="B146" s="654" t="s">
        <v>3262</v>
      </c>
      <c r="C146" s="654" t="s">
        <v>2206</v>
      </c>
      <c r="D146" s="654" t="s">
        <v>2200</v>
      </c>
      <c r="E146" s="654" t="s">
        <v>3270</v>
      </c>
      <c r="F146" s="657"/>
      <c r="G146" s="657"/>
      <c r="H146" s="678">
        <v>0</v>
      </c>
      <c r="I146" s="657">
        <v>10</v>
      </c>
      <c r="J146" s="657">
        <v>689.99851065615576</v>
      </c>
      <c r="K146" s="678">
        <v>1</v>
      </c>
      <c r="L146" s="657">
        <v>10</v>
      </c>
      <c r="M146" s="658">
        <v>689.99851065615576</v>
      </c>
    </row>
    <row r="147" spans="1:13" ht="14.4" customHeight="1" x14ac:dyDescent="0.3">
      <c r="A147" s="653" t="s">
        <v>516</v>
      </c>
      <c r="B147" s="654" t="s">
        <v>3262</v>
      </c>
      <c r="C147" s="654" t="s">
        <v>2410</v>
      </c>
      <c r="D147" s="654" t="s">
        <v>2411</v>
      </c>
      <c r="E147" s="654" t="s">
        <v>3271</v>
      </c>
      <c r="F147" s="657"/>
      <c r="G147" s="657"/>
      <c r="H147" s="678">
        <v>0</v>
      </c>
      <c r="I147" s="657">
        <v>1</v>
      </c>
      <c r="J147" s="657">
        <v>134.13</v>
      </c>
      <c r="K147" s="678">
        <v>1</v>
      </c>
      <c r="L147" s="657">
        <v>1</v>
      </c>
      <c r="M147" s="658">
        <v>134.13</v>
      </c>
    </row>
    <row r="148" spans="1:13" ht="14.4" customHeight="1" x14ac:dyDescent="0.3">
      <c r="A148" s="653" t="s">
        <v>516</v>
      </c>
      <c r="B148" s="654" t="s">
        <v>3272</v>
      </c>
      <c r="C148" s="654" t="s">
        <v>2345</v>
      </c>
      <c r="D148" s="654" t="s">
        <v>3273</v>
      </c>
      <c r="E148" s="654" t="s">
        <v>2347</v>
      </c>
      <c r="F148" s="657"/>
      <c r="G148" s="657"/>
      <c r="H148" s="678">
        <v>0</v>
      </c>
      <c r="I148" s="657">
        <v>2</v>
      </c>
      <c r="J148" s="657">
        <v>88.060000000000045</v>
      </c>
      <c r="K148" s="678">
        <v>1</v>
      </c>
      <c r="L148" s="657">
        <v>2</v>
      </c>
      <c r="M148" s="658">
        <v>88.060000000000045</v>
      </c>
    </row>
    <row r="149" spans="1:13" ht="14.4" customHeight="1" x14ac:dyDescent="0.3">
      <c r="A149" s="653" t="s">
        <v>516</v>
      </c>
      <c r="B149" s="654" t="s">
        <v>3274</v>
      </c>
      <c r="C149" s="654" t="s">
        <v>2435</v>
      </c>
      <c r="D149" s="654" t="s">
        <v>2436</v>
      </c>
      <c r="E149" s="654" t="s">
        <v>3275</v>
      </c>
      <c r="F149" s="657"/>
      <c r="G149" s="657"/>
      <c r="H149" s="678">
        <v>0</v>
      </c>
      <c r="I149" s="657">
        <v>1</v>
      </c>
      <c r="J149" s="657">
        <v>174.28000000000009</v>
      </c>
      <c r="K149" s="678">
        <v>1</v>
      </c>
      <c r="L149" s="657">
        <v>1</v>
      </c>
      <c r="M149" s="658">
        <v>174.28000000000009</v>
      </c>
    </row>
    <row r="150" spans="1:13" ht="14.4" customHeight="1" x14ac:dyDescent="0.3">
      <c r="A150" s="653" t="s">
        <v>516</v>
      </c>
      <c r="B150" s="654" t="s">
        <v>3274</v>
      </c>
      <c r="C150" s="654" t="s">
        <v>2502</v>
      </c>
      <c r="D150" s="654" t="s">
        <v>2503</v>
      </c>
      <c r="E150" s="654" t="s">
        <v>3276</v>
      </c>
      <c r="F150" s="657"/>
      <c r="G150" s="657"/>
      <c r="H150" s="678">
        <v>0</v>
      </c>
      <c r="I150" s="657">
        <v>1</v>
      </c>
      <c r="J150" s="657">
        <v>65.31</v>
      </c>
      <c r="K150" s="678">
        <v>1</v>
      </c>
      <c r="L150" s="657">
        <v>1</v>
      </c>
      <c r="M150" s="658">
        <v>65.31</v>
      </c>
    </row>
    <row r="151" spans="1:13" ht="14.4" customHeight="1" x14ac:dyDescent="0.3">
      <c r="A151" s="653" t="s">
        <v>516</v>
      </c>
      <c r="B151" s="654" t="s">
        <v>3277</v>
      </c>
      <c r="C151" s="654" t="s">
        <v>2227</v>
      </c>
      <c r="D151" s="654" t="s">
        <v>3278</v>
      </c>
      <c r="E151" s="654" t="s">
        <v>3279</v>
      </c>
      <c r="F151" s="657"/>
      <c r="G151" s="657"/>
      <c r="H151" s="678">
        <v>0</v>
      </c>
      <c r="I151" s="657">
        <v>5</v>
      </c>
      <c r="J151" s="657">
        <v>1991.8100000000002</v>
      </c>
      <c r="K151" s="678">
        <v>1</v>
      </c>
      <c r="L151" s="657">
        <v>5</v>
      </c>
      <c r="M151" s="658">
        <v>1991.8100000000002</v>
      </c>
    </row>
    <row r="152" spans="1:13" ht="14.4" customHeight="1" x14ac:dyDescent="0.3">
      <c r="A152" s="653" t="s">
        <v>516</v>
      </c>
      <c r="B152" s="654" t="s">
        <v>3277</v>
      </c>
      <c r="C152" s="654" t="s">
        <v>2231</v>
      </c>
      <c r="D152" s="654" t="s">
        <v>2236</v>
      </c>
      <c r="E152" s="654" t="s">
        <v>3280</v>
      </c>
      <c r="F152" s="657"/>
      <c r="G152" s="657"/>
      <c r="H152" s="678">
        <v>0</v>
      </c>
      <c r="I152" s="657">
        <v>9</v>
      </c>
      <c r="J152" s="657">
        <v>2902.4092940607752</v>
      </c>
      <c r="K152" s="678">
        <v>1</v>
      </c>
      <c r="L152" s="657">
        <v>9</v>
      </c>
      <c r="M152" s="658">
        <v>2902.4092940607752</v>
      </c>
    </row>
    <row r="153" spans="1:13" ht="14.4" customHeight="1" x14ac:dyDescent="0.3">
      <c r="A153" s="653" t="s">
        <v>516</v>
      </c>
      <c r="B153" s="654" t="s">
        <v>3277</v>
      </c>
      <c r="C153" s="654" t="s">
        <v>2235</v>
      </c>
      <c r="D153" s="654" t="s">
        <v>2236</v>
      </c>
      <c r="E153" s="654" t="s">
        <v>3281</v>
      </c>
      <c r="F153" s="657"/>
      <c r="G153" s="657"/>
      <c r="H153" s="678">
        <v>0</v>
      </c>
      <c r="I153" s="657">
        <v>1</v>
      </c>
      <c r="J153" s="657">
        <v>676.26</v>
      </c>
      <c r="K153" s="678">
        <v>1</v>
      </c>
      <c r="L153" s="657">
        <v>1</v>
      </c>
      <c r="M153" s="658">
        <v>676.26</v>
      </c>
    </row>
    <row r="154" spans="1:13" ht="14.4" customHeight="1" x14ac:dyDescent="0.3">
      <c r="A154" s="653" t="s">
        <v>516</v>
      </c>
      <c r="B154" s="654" t="s">
        <v>3277</v>
      </c>
      <c r="C154" s="654" t="s">
        <v>2440</v>
      </c>
      <c r="D154" s="654" t="s">
        <v>3282</v>
      </c>
      <c r="E154" s="654" t="s">
        <v>3283</v>
      </c>
      <c r="F154" s="657"/>
      <c r="G154" s="657"/>
      <c r="H154" s="678">
        <v>0</v>
      </c>
      <c r="I154" s="657">
        <v>2</v>
      </c>
      <c r="J154" s="657">
        <v>731.73999999999978</v>
      </c>
      <c r="K154" s="678">
        <v>1</v>
      </c>
      <c r="L154" s="657">
        <v>2</v>
      </c>
      <c r="M154" s="658">
        <v>731.73999999999978</v>
      </c>
    </row>
    <row r="155" spans="1:13" ht="14.4" customHeight="1" x14ac:dyDescent="0.3">
      <c r="A155" s="653" t="s">
        <v>516</v>
      </c>
      <c r="B155" s="654" t="s">
        <v>3284</v>
      </c>
      <c r="C155" s="654" t="s">
        <v>2505</v>
      </c>
      <c r="D155" s="654" t="s">
        <v>2506</v>
      </c>
      <c r="E155" s="654" t="s">
        <v>3285</v>
      </c>
      <c r="F155" s="657"/>
      <c r="G155" s="657"/>
      <c r="H155" s="678">
        <v>0</v>
      </c>
      <c r="I155" s="657">
        <v>1</v>
      </c>
      <c r="J155" s="657">
        <v>220.95</v>
      </c>
      <c r="K155" s="678">
        <v>1</v>
      </c>
      <c r="L155" s="657">
        <v>1</v>
      </c>
      <c r="M155" s="658">
        <v>220.95</v>
      </c>
    </row>
    <row r="156" spans="1:13" ht="14.4" customHeight="1" x14ac:dyDescent="0.3">
      <c r="A156" s="653" t="s">
        <v>516</v>
      </c>
      <c r="B156" s="654" t="s">
        <v>3284</v>
      </c>
      <c r="C156" s="654" t="s">
        <v>2529</v>
      </c>
      <c r="D156" s="654" t="s">
        <v>2530</v>
      </c>
      <c r="E156" s="654" t="s">
        <v>3286</v>
      </c>
      <c r="F156" s="657"/>
      <c r="G156" s="657"/>
      <c r="H156" s="678">
        <v>0</v>
      </c>
      <c r="I156" s="657">
        <v>1</v>
      </c>
      <c r="J156" s="657">
        <v>952.23000000000047</v>
      </c>
      <c r="K156" s="678">
        <v>1</v>
      </c>
      <c r="L156" s="657">
        <v>1</v>
      </c>
      <c r="M156" s="658">
        <v>952.23000000000047</v>
      </c>
    </row>
    <row r="157" spans="1:13" ht="14.4" customHeight="1" x14ac:dyDescent="0.3">
      <c r="A157" s="653" t="s">
        <v>516</v>
      </c>
      <c r="B157" s="654" t="s">
        <v>3287</v>
      </c>
      <c r="C157" s="654" t="s">
        <v>2585</v>
      </c>
      <c r="D157" s="654" t="s">
        <v>2586</v>
      </c>
      <c r="E157" s="654" t="s">
        <v>3288</v>
      </c>
      <c r="F157" s="657"/>
      <c r="G157" s="657"/>
      <c r="H157" s="678">
        <v>0</v>
      </c>
      <c r="I157" s="657">
        <v>1</v>
      </c>
      <c r="J157" s="657">
        <v>358.57000000000011</v>
      </c>
      <c r="K157" s="678">
        <v>1</v>
      </c>
      <c r="L157" s="657">
        <v>1</v>
      </c>
      <c r="M157" s="658">
        <v>358.57000000000011</v>
      </c>
    </row>
    <row r="158" spans="1:13" ht="14.4" customHeight="1" x14ac:dyDescent="0.3">
      <c r="A158" s="653" t="s">
        <v>516</v>
      </c>
      <c r="B158" s="654" t="s">
        <v>3289</v>
      </c>
      <c r="C158" s="654" t="s">
        <v>2526</v>
      </c>
      <c r="D158" s="654" t="s">
        <v>2527</v>
      </c>
      <c r="E158" s="654" t="s">
        <v>3290</v>
      </c>
      <c r="F158" s="657"/>
      <c r="G158" s="657"/>
      <c r="H158" s="678">
        <v>0</v>
      </c>
      <c r="I158" s="657">
        <v>1</v>
      </c>
      <c r="J158" s="657">
        <v>90.949999999999989</v>
      </c>
      <c r="K158" s="678">
        <v>1</v>
      </c>
      <c r="L158" s="657">
        <v>1</v>
      </c>
      <c r="M158" s="658">
        <v>90.949999999999989</v>
      </c>
    </row>
    <row r="159" spans="1:13" ht="14.4" customHeight="1" x14ac:dyDescent="0.3">
      <c r="A159" s="653" t="s">
        <v>516</v>
      </c>
      <c r="B159" s="654" t="s">
        <v>3291</v>
      </c>
      <c r="C159" s="654" t="s">
        <v>2341</v>
      </c>
      <c r="D159" s="654" t="s">
        <v>3292</v>
      </c>
      <c r="E159" s="654" t="s">
        <v>3293</v>
      </c>
      <c r="F159" s="657"/>
      <c r="G159" s="657"/>
      <c r="H159" s="678">
        <v>0</v>
      </c>
      <c r="I159" s="657">
        <v>2</v>
      </c>
      <c r="J159" s="657">
        <v>181.32050141743403</v>
      </c>
      <c r="K159" s="678">
        <v>1</v>
      </c>
      <c r="L159" s="657">
        <v>2</v>
      </c>
      <c r="M159" s="658">
        <v>181.32050141743403</v>
      </c>
    </row>
    <row r="160" spans="1:13" ht="14.4" customHeight="1" x14ac:dyDescent="0.3">
      <c r="A160" s="653" t="s">
        <v>516</v>
      </c>
      <c r="B160" s="654" t="s">
        <v>3291</v>
      </c>
      <c r="C160" s="654" t="s">
        <v>2239</v>
      </c>
      <c r="D160" s="654" t="s">
        <v>3294</v>
      </c>
      <c r="E160" s="654" t="s">
        <v>3295</v>
      </c>
      <c r="F160" s="657"/>
      <c r="G160" s="657"/>
      <c r="H160" s="678">
        <v>0</v>
      </c>
      <c r="I160" s="657">
        <v>67</v>
      </c>
      <c r="J160" s="657">
        <v>3148.3289999243143</v>
      </c>
      <c r="K160" s="678">
        <v>1</v>
      </c>
      <c r="L160" s="657">
        <v>67</v>
      </c>
      <c r="M160" s="658">
        <v>3148.3289999243143</v>
      </c>
    </row>
    <row r="161" spans="1:13" ht="14.4" customHeight="1" x14ac:dyDescent="0.3">
      <c r="A161" s="653" t="s">
        <v>516</v>
      </c>
      <c r="B161" s="654" t="s">
        <v>3291</v>
      </c>
      <c r="C161" s="654" t="s">
        <v>2430</v>
      </c>
      <c r="D161" s="654" t="s">
        <v>3296</v>
      </c>
      <c r="E161" s="654" t="s">
        <v>3297</v>
      </c>
      <c r="F161" s="657"/>
      <c r="G161" s="657"/>
      <c r="H161" s="678">
        <v>0</v>
      </c>
      <c r="I161" s="657">
        <v>11</v>
      </c>
      <c r="J161" s="657">
        <v>678.25999999999976</v>
      </c>
      <c r="K161" s="678">
        <v>1</v>
      </c>
      <c r="L161" s="657">
        <v>11</v>
      </c>
      <c r="M161" s="658">
        <v>678.25999999999976</v>
      </c>
    </row>
    <row r="162" spans="1:13" ht="14.4" customHeight="1" x14ac:dyDescent="0.3">
      <c r="A162" s="653" t="s">
        <v>516</v>
      </c>
      <c r="B162" s="654" t="s">
        <v>3291</v>
      </c>
      <c r="C162" s="654" t="s">
        <v>2261</v>
      </c>
      <c r="D162" s="654" t="s">
        <v>3298</v>
      </c>
      <c r="E162" s="654" t="s">
        <v>3299</v>
      </c>
      <c r="F162" s="657"/>
      <c r="G162" s="657"/>
      <c r="H162" s="678">
        <v>0</v>
      </c>
      <c r="I162" s="657">
        <v>4</v>
      </c>
      <c r="J162" s="657">
        <v>426.16000000000025</v>
      </c>
      <c r="K162" s="678">
        <v>1</v>
      </c>
      <c r="L162" s="657">
        <v>4</v>
      </c>
      <c r="M162" s="658">
        <v>426.16000000000025</v>
      </c>
    </row>
    <row r="163" spans="1:13" ht="14.4" customHeight="1" x14ac:dyDescent="0.3">
      <c r="A163" s="653" t="s">
        <v>516</v>
      </c>
      <c r="B163" s="654" t="s">
        <v>3300</v>
      </c>
      <c r="C163" s="654" t="s">
        <v>2588</v>
      </c>
      <c r="D163" s="654" t="s">
        <v>2449</v>
      </c>
      <c r="E163" s="654" t="s">
        <v>3301</v>
      </c>
      <c r="F163" s="657"/>
      <c r="G163" s="657"/>
      <c r="H163" s="678">
        <v>0</v>
      </c>
      <c r="I163" s="657">
        <v>3</v>
      </c>
      <c r="J163" s="657">
        <v>376.70999999999981</v>
      </c>
      <c r="K163" s="678">
        <v>1</v>
      </c>
      <c r="L163" s="657">
        <v>3</v>
      </c>
      <c r="M163" s="658">
        <v>376.70999999999981</v>
      </c>
    </row>
    <row r="164" spans="1:13" ht="14.4" customHeight="1" x14ac:dyDescent="0.3">
      <c r="A164" s="653" t="s">
        <v>516</v>
      </c>
      <c r="B164" s="654" t="s">
        <v>3300</v>
      </c>
      <c r="C164" s="654" t="s">
        <v>2317</v>
      </c>
      <c r="D164" s="654" t="s">
        <v>2318</v>
      </c>
      <c r="E164" s="654" t="s">
        <v>3130</v>
      </c>
      <c r="F164" s="657"/>
      <c r="G164" s="657"/>
      <c r="H164" s="678">
        <v>0</v>
      </c>
      <c r="I164" s="657">
        <v>6</v>
      </c>
      <c r="J164" s="657">
        <v>120.36000000000001</v>
      </c>
      <c r="K164" s="678">
        <v>1</v>
      </c>
      <c r="L164" s="657">
        <v>6</v>
      </c>
      <c r="M164" s="658">
        <v>120.36000000000001</v>
      </c>
    </row>
    <row r="165" spans="1:13" ht="14.4" customHeight="1" x14ac:dyDescent="0.3">
      <c r="A165" s="653" t="s">
        <v>516</v>
      </c>
      <c r="B165" s="654" t="s">
        <v>3300</v>
      </c>
      <c r="C165" s="654" t="s">
        <v>2448</v>
      </c>
      <c r="D165" s="654" t="s">
        <v>2449</v>
      </c>
      <c r="E165" s="654" t="s">
        <v>3177</v>
      </c>
      <c r="F165" s="657"/>
      <c r="G165" s="657"/>
      <c r="H165" s="678">
        <v>0</v>
      </c>
      <c r="I165" s="657">
        <v>9</v>
      </c>
      <c r="J165" s="657">
        <v>626.88</v>
      </c>
      <c r="K165" s="678">
        <v>1</v>
      </c>
      <c r="L165" s="657">
        <v>9</v>
      </c>
      <c r="M165" s="658">
        <v>626.88</v>
      </c>
    </row>
    <row r="166" spans="1:13" ht="14.4" customHeight="1" x14ac:dyDescent="0.3">
      <c r="A166" s="653" t="s">
        <v>516</v>
      </c>
      <c r="B166" s="654" t="s">
        <v>3302</v>
      </c>
      <c r="C166" s="654" t="s">
        <v>2479</v>
      </c>
      <c r="D166" s="654" t="s">
        <v>2480</v>
      </c>
      <c r="E166" s="654" t="s">
        <v>3177</v>
      </c>
      <c r="F166" s="657"/>
      <c r="G166" s="657"/>
      <c r="H166" s="678">
        <v>0</v>
      </c>
      <c r="I166" s="657">
        <v>2</v>
      </c>
      <c r="J166" s="657">
        <v>157.63999999999999</v>
      </c>
      <c r="K166" s="678">
        <v>1</v>
      </c>
      <c r="L166" s="657">
        <v>2</v>
      </c>
      <c r="M166" s="658">
        <v>157.63999999999999</v>
      </c>
    </row>
    <row r="167" spans="1:13" ht="14.4" customHeight="1" x14ac:dyDescent="0.3">
      <c r="A167" s="653" t="s">
        <v>516</v>
      </c>
      <c r="B167" s="654" t="s">
        <v>3303</v>
      </c>
      <c r="C167" s="654" t="s">
        <v>2591</v>
      </c>
      <c r="D167" s="654" t="s">
        <v>2592</v>
      </c>
      <c r="E167" s="654" t="s">
        <v>3304</v>
      </c>
      <c r="F167" s="657"/>
      <c r="G167" s="657"/>
      <c r="H167" s="678">
        <v>0</v>
      </c>
      <c r="I167" s="657">
        <v>2</v>
      </c>
      <c r="J167" s="657">
        <v>490.76000000000028</v>
      </c>
      <c r="K167" s="678">
        <v>1</v>
      </c>
      <c r="L167" s="657">
        <v>2</v>
      </c>
      <c r="M167" s="658">
        <v>490.76000000000028</v>
      </c>
    </row>
    <row r="168" spans="1:13" ht="14.4" customHeight="1" x14ac:dyDescent="0.3">
      <c r="A168" s="653" t="s">
        <v>516</v>
      </c>
      <c r="B168" s="654" t="s">
        <v>3303</v>
      </c>
      <c r="C168" s="654" t="s">
        <v>2454</v>
      </c>
      <c r="D168" s="654" t="s">
        <v>3305</v>
      </c>
      <c r="E168" s="654" t="s">
        <v>3306</v>
      </c>
      <c r="F168" s="657"/>
      <c r="G168" s="657"/>
      <c r="H168" s="678">
        <v>0</v>
      </c>
      <c r="I168" s="657">
        <v>4</v>
      </c>
      <c r="J168" s="657">
        <v>369.4365563413096</v>
      </c>
      <c r="K168" s="678">
        <v>1</v>
      </c>
      <c r="L168" s="657">
        <v>4</v>
      </c>
      <c r="M168" s="658">
        <v>369.4365563413096</v>
      </c>
    </row>
    <row r="169" spans="1:13" ht="14.4" customHeight="1" x14ac:dyDescent="0.3">
      <c r="A169" s="653" t="s">
        <v>516</v>
      </c>
      <c r="B169" s="654" t="s">
        <v>3303</v>
      </c>
      <c r="C169" s="654" t="s">
        <v>2406</v>
      </c>
      <c r="D169" s="654" t="s">
        <v>3307</v>
      </c>
      <c r="E169" s="654" t="s">
        <v>3308</v>
      </c>
      <c r="F169" s="657"/>
      <c r="G169" s="657"/>
      <c r="H169" s="678">
        <v>0</v>
      </c>
      <c r="I169" s="657">
        <v>1</v>
      </c>
      <c r="J169" s="657">
        <v>185.15999999999994</v>
      </c>
      <c r="K169" s="678">
        <v>1</v>
      </c>
      <c r="L169" s="657">
        <v>1</v>
      </c>
      <c r="M169" s="658">
        <v>185.15999999999994</v>
      </c>
    </row>
    <row r="170" spans="1:13" ht="14.4" customHeight="1" x14ac:dyDescent="0.3">
      <c r="A170" s="653" t="s">
        <v>516</v>
      </c>
      <c r="B170" s="654" t="s">
        <v>3309</v>
      </c>
      <c r="C170" s="654" t="s">
        <v>2378</v>
      </c>
      <c r="D170" s="654" t="s">
        <v>2379</v>
      </c>
      <c r="E170" s="654" t="s">
        <v>3130</v>
      </c>
      <c r="F170" s="657"/>
      <c r="G170" s="657"/>
      <c r="H170" s="678">
        <v>0</v>
      </c>
      <c r="I170" s="657">
        <v>8</v>
      </c>
      <c r="J170" s="657">
        <v>569.36</v>
      </c>
      <c r="K170" s="678">
        <v>1</v>
      </c>
      <c r="L170" s="657">
        <v>8</v>
      </c>
      <c r="M170" s="658">
        <v>569.36</v>
      </c>
    </row>
    <row r="171" spans="1:13" ht="14.4" customHeight="1" x14ac:dyDescent="0.3">
      <c r="A171" s="653" t="s">
        <v>516</v>
      </c>
      <c r="B171" s="654" t="s">
        <v>3310</v>
      </c>
      <c r="C171" s="654" t="s">
        <v>2458</v>
      </c>
      <c r="D171" s="654" t="s">
        <v>2459</v>
      </c>
      <c r="E171" s="654" t="s">
        <v>2460</v>
      </c>
      <c r="F171" s="657"/>
      <c r="G171" s="657"/>
      <c r="H171" s="678">
        <v>0</v>
      </c>
      <c r="I171" s="657">
        <v>6</v>
      </c>
      <c r="J171" s="657">
        <v>599.88000000000022</v>
      </c>
      <c r="K171" s="678">
        <v>1</v>
      </c>
      <c r="L171" s="657">
        <v>6</v>
      </c>
      <c r="M171" s="658">
        <v>599.88000000000022</v>
      </c>
    </row>
    <row r="172" spans="1:13" ht="14.4" customHeight="1" x14ac:dyDescent="0.3">
      <c r="A172" s="653" t="s">
        <v>516</v>
      </c>
      <c r="B172" s="654" t="s">
        <v>3311</v>
      </c>
      <c r="C172" s="654" t="s">
        <v>717</v>
      </c>
      <c r="D172" s="654" t="s">
        <v>718</v>
      </c>
      <c r="E172" s="654" t="s">
        <v>3140</v>
      </c>
      <c r="F172" s="657"/>
      <c r="G172" s="657"/>
      <c r="H172" s="678">
        <v>0</v>
      </c>
      <c r="I172" s="657">
        <v>2</v>
      </c>
      <c r="J172" s="657">
        <v>180.76</v>
      </c>
      <c r="K172" s="678">
        <v>1</v>
      </c>
      <c r="L172" s="657">
        <v>2</v>
      </c>
      <c r="M172" s="658">
        <v>180.76</v>
      </c>
    </row>
    <row r="173" spans="1:13" ht="14.4" customHeight="1" x14ac:dyDescent="0.3">
      <c r="A173" s="653" t="s">
        <v>516</v>
      </c>
      <c r="B173" s="654" t="s">
        <v>3311</v>
      </c>
      <c r="C173" s="654" t="s">
        <v>2059</v>
      </c>
      <c r="D173" s="654" t="s">
        <v>718</v>
      </c>
      <c r="E173" s="654" t="s">
        <v>3312</v>
      </c>
      <c r="F173" s="657"/>
      <c r="G173" s="657"/>
      <c r="H173" s="678">
        <v>0</v>
      </c>
      <c r="I173" s="657">
        <v>2</v>
      </c>
      <c r="J173" s="657">
        <v>491.56000000000034</v>
      </c>
      <c r="K173" s="678">
        <v>1</v>
      </c>
      <c r="L173" s="657">
        <v>2</v>
      </c>
      <c r="M173" s="658">
        <v>491.56000000000034</v>
      </c>
    </row>
    <row r="174" spans="1:13" ht="14.4" customHeight="1" x14ac:dyDescent="0.3">
      <c r="A174" s="653" t="s">
        <v>516</v>
      </c>
      <c r="B174" s="654" t="s">
        <v>3313</v>
      </c>
      <c r="C174" s="654" t="s">
        <v>2414</v>
      </c>
      <c r="D174" s="654" t="s">
        <v>2415</v>
      </c>
      <c r="E174" s="654" t="s">
        <v>3314</v>
      </c>
      <c r="F174" s="657"/>
      <c r="G174" s="657"/>
      <c r="H174" s="678">
        <v>0</v>
      </c>
      <c r="I174" s="657">
        <v>2</v>
      </c>
      <c r="J174" s="657">
        <v>129.69999999999999</v>
      </c>
      <c r="K174" s="678">
        <v>1</v>
      </c>
      <c r="L174" s="657">
        <v>2</v>
      </c>
      <c r="M174" s="658">
        <v>129.69999999999999</v>
      </c>
    </row>
    <row r="175" spans="1:13" ht="14.4" customHeight="1" x14ac:dyDescent="0.3">
      <c r="A175" s="653" t="s">
        <v>516</v>
      </c>
      <c r="B175" s="654" t="s">
        <v>3313</v>
      </c>
      <c r="C175" s="654" t="s">
        <v>1336</v>
      </c>
      <c r="D175" s="654" t="s">
        <v>2360</v>
      </c>
      <c r="E175" s="654" t="s">
        <v>3315</v>
      </c>
      <c r="F175" s="657"/>
      <c r="G175" s="657"/>
      <c r="H175" s="678">
        <v>0</v>
      </c>
      <c r="I175" s="657">
        <v>5</v>
      </c>
      <c r="J175" s="657">
        <v>389.04999999999984</v>
      </c>
      <c r="K175" s="678">
        <v>1</v>
      </c>
      <c r="L175" s="657">
        <v>5</v>
      </c>
      <c r="M175" s="658">
        <v>389.04999999999984</v>
      </c>
    </row>
    <row r="176" spans="1:13" ht="14.4" customHeight="1" x14ac:dyDescent="0.3">
      <c r="A176" s="653" t="s">
        <v>516</v>
      </c>
      <c r="B176" s="654" t="s">
        <v>3313</v>
      </c>
      <c r="C176" s="654" t="s">
        <v>2220</v>
      </c>
      <c r="D176" s="654" t="s">
        <v>2221</v>
      </c>
      <c r="E176" s="654" t="s">
        <v>3316</v>
      </c>
      <c r="F176" s="657"/>
      <c r="G176" s="657"/>
      <c r="H176" s="678">
        <v>0</v>
      </c>
      <c r="I176" s="657">
        <v>4</v>
      </c>
      <c r="J176" s="657">
        <v>466.87999736400496</v>
      </c>
      <c r="K176" s="678">
        <v>1</v>
      </c>
      <c r="L176" s="657">
        <v>4</v>
      </c>
      <c r="M176" s="658">
        <v>466.87999736400496</v>
      </c>
    </row>
    <row r="177" spans="1:13" ht="14.4" customHeight="1" x14ac:dyDescent="0.3">
      <c r="A177" s="653" t="s">
        <v>516</v>
      </c>
      <c r="B177" s="654" t="s">
        <v>3317</v>
      </c>
      <c r="C177" s="654" t="s">
        <v>2321</v>
      </c>
      <c r="D177" s="654" t="s">
        <v>2322</v>
      </c>
      <c r="E177" s="654" t="s">
        <v>3318</v>
      </c>
      <c r="F177" s="657"/>
      <c r="G177" s="657"/>
      <c r="H177" s="678">
        <v>0</v>
      </c>
      <c r="I177" s="657">
        <v>3</v>
      </c>
      <c r="J177" s="657">
        <v>145.73013529636074</v>
      </c>
      <c r="K177" s="678">
        <v>1</v>
      </c>
      <c r="L177" s="657">
        <v>3</v>
      </c>
      <c r="M177" s="658">
        <v>145.73013529636074</v>
      </c>
    </row>
    <row r="178" spans="1:13" ht="14.4" customHeight="1" x14ac:dyDescent="0.3">
      <c r="A178" s="653" t="s">
        <v>516</v>
      </c>
      <c r="B178" s="654" t="s">
        <v>3319</v>
      </c>
      <c r="C178" s="654" t="s">
        <v>1280</v>
      </c>
      <c r="D178" s="654" t="s">
        <v>1281</v>
      </c>
      <c r="E178" s="654" t="s">
        <v>3320</v>
      </c>
      <c r="F178" s="657"/>
      <c r="G178" s="657"/>
      <c r="H178" s="678">
        <v>0</v>
      </c>
      <c r="I178" s="657">
        <v>1</v>
      </c>
      <c r="J178" s="657">
        <v>586.69072510986211</v>
      </c>
      <c r="K178" s="678">
        <v>1</v>
      </c>
      <c r="L178" s="657">
        <v>1</v>
      </c>
      <c r="M178" s="658">
        <v>586.69072510986211</v>
      </c>
    </row>
    <row r="179" spans="1:13" ht="14.4" customHeight="1" x14ac:dyDescent="0.3">
      <c r="A179" s="653" t="s">
        <v>516</v>
      </c>
      <c r="B179" s="654" t="s">
        <v>3321</v>
      </c>
      <c r="C179" s="654" t="s">
        <v>2388</v>
      </c>
      <c r="D179" s="654" t="s">
        <v>3322</v>
      </c>
      <c r="E179" s="654" t="s">
        <v>3323</v>
      </c>
      <c r="F179" s="657"/>
      <c r="G179" s="657"/>
      <c r="H179" s="678">
        <v>0</v>
      </c>
      <c r="I179" s="657">
        <v>1</v>
      </c>
      <c r="J179" s="657">
        <v>631.62999999999977</v>
      </c>
      <c r="K179" s="678">
        <v>1</v>
      </c>
      <c r="L179" s="657">
        <v>1</v>
      </c>
      <c r="M179" s="658">
        <v>631.62999999999977</v>
      </c>
    </row>
    <row r="180" spans="1:13" ht="14.4" customHeight="1" x14ac:dyDescent="0.3">
      <c r="A180" s="653" t="s">
        <v>516</v>
      </c>
      <c r="B180" s="654" t="s">
        <v>3324</v>
      </c>
      <c r="C180" s="654" t="s">
        <v>2191</v>
      </c>
      <c r="D180" s="654" t="s">
        <v>2192</v>
      </c>
      <c r="E180" s="654" t="s">
        <v>2193</v>
      </c>
      <c r="F180" s="657"/>
      <c r="G180" s="657"/>
      <c r="H180" s="678">
        <v>0</v>
      </c>
      <c r="I180" s="657">
        <v>1</v>
      </c>
      <c r="J180" s="657">
        <v>147.97999999999999</v>
      </c>
      <c r="K180" s="678">
        <v>1</v>
      </c>
      <c r="L180" s="657">
        <v>1</v>
      </c>
      <c r="M180" s="658">
        <v>147.97999999999999</v>
      </c>
    </row>
    <row r="181" spans="1:13" ht="14.4" customHeight="1" x14ac:dyDescent="0.3">
      <c r="A181" s="653" t="s">
        <v>516</v>
      </c>
      <c r="B181" s="654" t="s">
        <v>3325</v>
      </c>
      <c r="C181" s="654" t="s">
        <v>2105</v>
      </c>
      <c r="D181" s="654" t="s">
        <v>2106</v>
      </c>
      <c r="E181" s="654" t="s">
        <v>3326</v>
      </c>
      <c r="F181" s="657"/>
      <c r="G181" s="657"/>
      <c r="H181" s="678">
        <v>0</v>
      </c>
      <c r="I181" s="657">
        <v>7</v>
      </c>
      <c r="J181" s="657">
        <v>531.45862183764871</v>
      </c>
      <c r="K181" s="678">
        <v>1</v>
      </c>
      <c r="L181" s="657">
        <v>7</v>
      </c>
      <c r="M181" s="658">
        <v>531.45862183764871</v>
      </c>
    </row>
    <row r="182" spans="1:13" ht="14.4" customHeight="1" x14ac:dyDescent="0.3">
      <c r="A182" s="653" t="s">
        <v>516</v>
      </c>
      <c r="B182" s="654" t="s">
        <v>3325</v>
      </c>
      <c r="C182" s="654" t="s">
        <v>2216</v>
      </c>
      <c r="D182" s="654" t="s">
        <v>2106</v>
      </c>
      <c r="E182" s="654" t="s">
        <v>3130</v>
      </c>
      <c r="F182" s="657"/>
      <c r="G182" s="657"/>
      <c r="H182" s="678">
        <v>0</v>
      </c>
      <c r="I182" s="657">
        <v>3</v>
      </c>
      <c r="J182" s="657">
        <v>90.66</v>
      </c>
      <c r="K182" s="678">
        <v>1</v>
      </c>
      <c r="L182" s="657">
        <v>3</v>
      </c>
      <c r="M182" s="658">
        <v>90.66</v>
      </c>
    </row>
    <row r="183" spans="1:13" ht="14.4" customHeight="1" x14ac:dyDescent="0.3">
      <c r="A183" s="653" t="s">
        <v>516</v>
      </c>
      <c r="B183" s="654" t="s">
        <v>3325</v>
      </c>
      <c r="C183" s="654" t="s">
        <v>2392</v>
      </c>
      <c r="D183" s="654" t="s">
        <v>2106</v>
      </c>
      <c r="E183" s="654" t="s">
        <v>3147</v>
      </c>
      <c r="F183" s="657"/>
      <c r="G183" s="657"/>
      <c r="H183" s="678">
        <v>0</v>
      </c>
      <c r="I183" s="657">
        <v>5</v>
      </c>
      <c r="J183" s="657">
        <v>456.15</v>
      </c>
      <c r="K183" s="678">
        <v>1</v>
      </c>
      <c r="L183" s="657">
        <v>5</v>
      </c>
      <c r="M183" s="658">
        <v>456.15</v>
      </c>
    </row>
    <row r="184" spans="1:13" ht="14.4" customHeight="1" x14ac:dyDescent="0.3">
      <c r="A184" s="653" t="s">
        <v>516</v>
      </c>
      <c r="B184" s="654" t="s">
        <v>3327</v>
      </c>
      <c r="C184" s="654" t="s">
        <v>2282</v>
      </c>
      <c r="D184" s="654" t="s">
        <v>2283</v>
      </c>
      <c r="E184" s="654" t="s">
        <v>3328</v>
      </c>
      <c r="F184" s="657"/>
      <c r="G184" s="657"/>
      <c r="H184" s="678">
        <v>0</v>
      </c>
      <c r="I184" s="657">
        <v>1</v>
      </c>
      <c r="J184" s="657">
        <v>51.840000000000025</v>
      </c>
      <c r="K184" s="678">
        <v>1</v>
      </c>
      <c r="L184" s="657">
        <v>1</v>
      </c>
      <c r="M184" s="658">
        <v>51.840000000000025</v>
      </c>
    </row>
    <row r="185" spans="1:13" ht="14.4" customHeight="1" x14ac:dyDescent="0.3">
      <c r="A185" s="653" t="s">
        <v>516</v>
      </c>
      <c r="B185" s="654" t="s">
        <v>3329</v>
      </c>
      <c r="C185" s="654" t="s">
        <v>2475</v>
      </c>
      <c r="D185" s="654" t="s">
        <v>2476</v>
      </c>
      <c r="E185" s="654" t="s">
        <v>3330</v>
      </c>
      <c r="F185" s="657"/>
      <c r="G185" s="657"/>
      <c r="H185" s="678">
        <v>0</v>
      </c>
      <c r="I185" s="657">
        <v>1</v>
      </c>
      <c r="J185" s="657">
        <v>102.21000000000002</v>
      </c>
      <c r="K185" s="678">
        <v>1</v>
      </c>
      <c r="L185" s="657">
        <v>1</v>
      </c>
      <c r="M185" s="658">
        <v>102.21000000000002</v>
      </c>
    </row>
    <row r="186" spans="1:13" ht="14.4" customHeight="1" x14ac:dyDescent="0.3">
      <c r="A186" s="653" t="s">
        <v>516</v>
      </c>
      <c r="B186" s="654" t="s">
        <v>3329</v>
      </c>
      <c r="C186" s="654" t="s">
        <v>2640</v>
      </c>
      <c r="D186" s="654" t="s">
        <v>2641</v>
      </c>
      <c r="E186" s="654" t="s">
        <v>3331</v>
      </c>
      <c r="F186" s="657"/>
      <c r="G186" s="657"/>
      <c r="H186" s="678">
        <v>0</v>
      </c>
      <c r="I186" s="657">
        <v>6</v>
      </c>
      <c r="J186" s="657">
        <v>1193.3398626367848</v>
      </c>
      <c r="K186" s="678">
        <v>1</v>
      </c>
      <c r="L186" s="657">
        <v>6</v>
      </c>
      <c r="M186" s="658">
        <v>1193.3398626367848</v>
      </c>
    </row>
    <row r="187" spans="1:13" ht="14.4" customHeight="1" x14ac:dyDescent="0.3">
      <c r="A187" s="653" t="s">
        <v>516</v>
      </c>
      <c r="B187" s="654" t="s">
        <v>3329</v>
      </c>
      <c r="C187" s="654" t="s">
        <v>2618</v>
      </c>
      <c r="D187" s="654" t="s">
        <v>2619</v>
      </c>
      <c r="E187" s="654" t="s">
        <v>2604</v>
      </c>
      <c r="F187" s="657"/>
      <c r="G187" s="657"/>
      <c r="H187" s="678">
        <v>0</v>
      </c>
      <c r="I187" s="657">
        <v>25</v>
      </c>
      <c r="J187" s="657">
        <v>1023.0000000000002</v>
      </c>
      <c r="K187" s="678">
        <v>1</v>
      </c>
      <c r="L187" s="657">
        <v>25</v>
      </c>
      <c r="M187" s="658">
        <v>1023.0000000000002</v>
      </c>
    </row>
    <row r="188" spans="1:13" ht="14.4" customHeight="1" x14ac:dyDescent="0.3">
      <c r="A188" s="653" t="s">
        <v>516</v>
      </c>
      <c r="B188" s="654" t="s">
        <v>3329</v>
      </c>
      <c r="C188" s="654" t="s">
        <v>2621</v>
      </c>
      <c r="D188" s="654" t="s">
        <v>2622</v>
      </c>
      <c r="E188" s="654" t="s">
        <v>2604</v>
      </c>
      <c r="F188" s="657"/>
      <c r="G188" s="657"/>
      <c r="H188" s="678">
        <v>0</v>
      </c>
      <c r="I188" s="657">
        <v>65</v>
      </c>
      <c r="J188" s="657">
        <v>2659.8</v>
      </c>
      <c r="K188" s="678">
        <v>1</v>
      </c>
      <c r="L188" s="657">
        <v>65</v>
      </c>
      <c r="M188" s="658">
        <v>2659.8</v>
      </c>
    </row>
    <row r="189" spans="1:13" ht="14.4" customHeight="1" x14ac:dyDescent="0.3">
      <c r="A189" s="653" t="s">
        <v>516</v>
      </c>
      <c r="B189" s="654" t="s">
        <v>3329</v>
      </c>
      <c r="C189" s="654" t="s">
        <v>2624</v>
      </c>
      <c r="D189" s="654" t="s">
        <v>3332</v>
      </c>
      <c r="E189" s="654" t="s">
        <v>2604</v>
      </c>
      <c r="F189" s="657"/>
      <c r="G189" s="657"/>
      <c r="H189" s="678">
        <v>0</v>
      </c>
      <c r="I189" s="657">
        <v>67</v>
      </c>
      <c r="J189" s="657">
        <v>2759.06</v>
      </c>
      <c r="K189" s="678">
        <v>1</v>
      </c>
      <c r="L189" s="657">
        <v>67</v>
      </c>
      <c r="M189" s="658">
        <v>2759.06</v>
      </c>
    </row>
    <row r="190" spans="1:13" ht="14.4" customHeight="1" x14ac:dyDescent="0.3">
      <c r="A190" s="653" t="s">
        <v>516</v>
      </c>
      <c r="B190" s="654" t="s">
        <v>3329</v>
      </c>
      <c r="C190" s="654" t="s">
        <v>2627</v>
      </c>
      <c r="D190" s="654" t="s">
        <v>3333</v>
      </c>
      <c r="E190" s="654" t="s">
        <v>2604</v>
      </c>
      <c r="F190" s="657"/>
      <c r="G190" s="657"/>
      <c r="H190" s="678">
        <v>0</v>
      </c>
      <c r="I190" s="657">
        <v>222</v>
      </c>
      <c r="J190" s="657">
        <v>9141.9600000000009</v>
      </c>
      <c r="K190" s="678">
        <v>1</v>
      </c>
      <c r="L190" s="657">
        <v>222</v>
      </c>
      <c r="M190" s="658">
        <v>9141.9600000000009</v>
      </c>
    </row>
    <row r="191" spans="1:13" ht="14.4" customHeight="1" x14ac:dyDescent="0.3">
      <c r="A191" s="653" t="s">
        <v>516</v>
      </c>
      <c r="B191" s="654" t="s">
        <v>3329</v>
      </c>
      <c r="C191" s="654" t="s">
        <v>2630</v>
      </c>
      <c r="D191" s="654" t="s">
        <v>3334</v>
      </c>
      <c r="E191" s="654" t="s">
        <v>2604</v>
      </c>
      <c r="F191" s="657"/>
      <c r="G191" s="657"/>
      <c r="H191" s="678">
        <v>0</v>
      </c>
      <c r="I191" s="657">
        <v>55</v>
      </c>
      <c r="J191" s="657">
        <v>2264.8999999999996</v>
      </c>
      <c r="K191" s="678">
        <v>1</v>
      </c>
      <c r="L191" s="657">
        <v>55</v>
      </c>
      <c r="M191" s="658">
        <v>2264.8999999999996</v>
      </c>
    </row>
    <row r="192" spans="1:13" ht="14.4" customHeight="1" x14ac:dyDescent="0.3">
      <c r="A192" s="653" t="s">
        <v>516</v>
      </c>
      <c r="B192" s="654" t="s">
        <v>3329</v>
      </c>
      <c r="C192" s="654" t="s">
        <v>2659</v>
      </c>
      <c r="D192" s="654" t="s">
        <v>2660</v>
      </c>
      <c r="E192" s="654" t="s">
        <v>2661</v>
      </c>
      <c r="F192" s="657"/>
      <c r="G192" s="657"/>
      <c r="H192" s="678">
        <v>0</v>
      </c>
      <c r="I192" s="657">
        <v>1</v>
      </c>
      <c r="J192" s="657">
        <v>135.60000000000005</v>
      </c>
      <c r="K192" s="678">
        <v>1</v>
      </c>
      <c r="L192" s="657">
        <v>1</v>
      </c>
      <c r="M192" s="658">
        <v>135.60000000000005</v>
      </c>
    </row>
    <row r="193" spans="1:13" ht="14.4" customHeight="1" x14ac:dyDescent="0.3">
      <c r="A193" s="653" t="s">
        <v>516</v>
      </c>
      <c r="B193" s="654" t="s">
        <v>3329</v>
      </c>
      <c r="C193" s="654" t="s">
        <v>2666</v>
      </c>
      <c r="D193" s="654" t="s">
        <v>2667</v>
      </c>
      <c r="E193" s="654" t="s">
        <v>2661</v>
      </c>
      <c r="F193" s="657"/>
      <c r="G193" s="657"/>
      <c r="H193" s="678">
        <v>0</v>
      </c>
      <c r="I193" s="657">
        <v>4</v>
      </c>
      <c r="J193" s="657">
        <v>542.4</v>
      </c>
      <c r="K193" s="678">
        <v>1</v>
      </c>
      <c r="L193" s="657">
        <v>4</v>
      </c>
      <c r="M193" s="658">
        <v>542.4</v>
      </c>
    </row>
    <row r="194" spans="1:13" ht="14.4" customHeight="1" x14ac:dyDescent="0.3">
      <c r="A194" s="653" t="s">
        <v>516</v>
      </c>
      <c r="B194" s="654" t="s">
        <v>3329</v>
      </c>
      <c r="C194" s="654" t="s">
        <v>2663</v>
      </c>
      <c r="D194" s="654" t="s">
        <v>2664</v>
      </c>
      <c r="E194" s="654" t="s">
        <v>2661</v>
      </c>
      <c r="F194" s="657"/>
      <c r="G194" s="657"/>
      <c r="H194" s="678">
        <v>0</v>
      </c>
      <c r="I194" s="657">
        <v>7</v>
      </c>
      <c r="J194" s="657">
        <v>949.2</v>
      </c>
      <c r="K194" s="678">
        <v>1</v>
      </c>
      <c r="L194" s="657">
        <v>7</v>
      </c>
      <c r="M194" s="658">
        <v>949.2</v>
      </c>
    </row>
    <row r="195" spans="1:13" ht="14.4" customHeight="1" x14ac:dyDescent="0.3">
      <c r="A195" s="653" t="s">
        <v>516</v>
      </c>
      <c r="B195" s="654" t="s">
        <v>3329</v>
      </c>
      <c r="C195" s="654" t="s">
        <v>2646</v>
      </c>
      <c r="D195" s="654" t="s">
        <v>3335</v>
      </c>
      <c r="E195" s="654" t="s">
        <v>2634</v>
      </c>
      <c r="F195" s="657"/>
      <c r="G195" s="657"/>
      <c r="H195" s="678">
        <v>0</v>
      </c>
      <c r="I195" s="657">
        <v>43</v>
      </c>
      <c r="J195" s="657">
        <v>7070.49</v>
      </c>
      <c r="K195" s="678">
        <v>1</v>
      </c>
      <c r="L195" s="657">
        <v>43</v>
      </c>
      <c r="M195" s="658">
        <v>7070.49</v>
      </c>
    </row>
    <row r="196" spans="1:13" ht="14.4" customHeight="1" x14ac:dyDescent="0.3">
      <c r="A196" s="653" t="s">
        <v>516</v>
      </c>
      <c r="B196" s="654" t="s">
        <v>3329</v>
      </c>
      <c r="C196" s="654" t="s">
        <v>2643</v>
      </c>
      <c r="D196" s="654" t="s">
        <v>2644</v>
      </c>
      <c r="E196" s="654" t="s">
        <v>2634</v>
      </c>
      <c r="F196" s="657"/>
      <c r="G196" s="657"/>
      <c r="H196" s="678">
        <v>0</v>
      </c>
      <c r="I196" s="657">
        <v>60</v>
      </c>
      <c r="J196" s="657">
        <v>8317.7999999999993</v>
      </c>
      <c r="K196" s="678">
        <v>1</v>
      </c>
      <c r="L196" s="657">
        <v>60</v>
      </c>
      <c r="M196" s="658">
        <v>8317.7999999999993</v>
      </c>
    </row>
    <row r="197" spans="1:13" ht="14.4" customHeight="1" x14ac:dyDescent="0.3">
      <c r="A197" s="653" t="s">
        <v>516</v>
      </c>
      <c r="B197" s="654" t="s">
        <v>3329</v>
      </c>
      <c r="C197" s="654" t="s">
        <v>2636</v>
      </c>
      <c r="D197" s="654" t="s">
        <v>2637</v>
      </c>
      <c r="E197" s="654" t="s">
        <v>2634</v>
      </c>
      <c r="F197" s="657"/>
      <c r="G197" s="657"/>
      <c r="H197" s="678">
        <v>0</v>
      </c>
      <c r="I197" s="657">
        <v>136</v>
      </c>
      <c r="J197" s="657">
        <v>21282.639999999999</v>
      </c>
      <c r="K197" s="678">
        <v>1</v>
      </c>
      <c r="L197" s="657">
        <v>136</v>
      </c>
      <c r="M197" s="658">
        <v>21282.639999999999</v>
      </c>
    </row>
    <row r="198" spans="1:13" ht="14.4" customHeight="1" x14ac:dyDescent="0.3">
      <c r="A198" s="653" t="s">
        <v>516</v>
      </c>
      <c r="B198" s="654" t="s">
        <v>3329</v>
      </c>
      <c r="C198" s="654" t="s">
        <v>2632</v>
      </c>
      <c r="D198" s="654" t="s">
        <v>2633</v>
      </c>
      <c r="E198" s="654" t="s">
        <v>2634</v>
      </c>
      <c r="F198" s="657"/>
      <c r="G198" s="657"/>
      <c r="H198" s="678">
        <v>0</v>
      </c>
      <c r="I198" s="657">
        <v>10</v>
      </c>
      <c r="J198" s="657">
        <v>2537.6</v>
      </c>
      <c r="K198" s="678">
        <v>1</v>
      </c>
      <c r="L198" s="657">
        <v>10</v>
      </c>
      <c r="M198" s="658">
        <v>2537.6</v>
      </c>
    </row>
    <row r="199" spans="1:13" ht="14.4" customHeight="1" x14ac:dyDescent="0.3">
      <c r="A199" s="653" t="s">
        <v>516</v>
      </c>
      <c r="B199" s="654" t="s">
        <v>3329</v>
      </c>
      <c r="C199" s="654" t="s">
        <v>2599</v>
      </c>
      <c r="D199" s="654" t="s">
        <v>3336</v>
      </c>
      <c r="E199" s="654" t="s">
        <v>2601</v>
      </c>
      <c r="F199" s="657">
        <v>6</v>
      </c>
      <c r="G199" s="657">
        <v>263.57987201828877</v>
      </c>
      <c r="H199" s="678">
        <v>1</v>
      </c>
      <c r="I199" s="657"/>
      <c r="J199" s="657"/>
      <c r="K199" s="678">
        <v>0</v>
      </c>
      <c r="L199" s="657">
        <v>6</v>
      </c>
      <c r="M199" s="658">
        <v>263.57987201828877</v>
      </c>
    </row>
    <row r="200" spans="1:13" ht="14.4" customHeight="1" x14ac:dyDescent="0.3">
      <c r="A200" s="653" t="s">
        <v>516</v>
      </c>
      <c r="B200" s="654" t="s">
        <v>3329</v>
      </c>
      <c r="C200" s="654" t="s">
        <v>2607</v>
      </c>
      <c r="D200" s="654" t="s">
        <v>3337</v>
      </c>
      <c r="E200" s="654" t="s">
        <v>2604</v>
      </c>
      <c r="F200" s="657">
        <v>18</v>
      </c>
      <c r="G200" s="657">
        <v>489.5529622966223</v>
      </c>
      <c r="H200" s="678">
        <v>1</v>
      </c>
      <c r="I200" s="657"/>
      <c r="J200" s="657"/>
      <c r="K200" s="678">
        <v>0</v>
      </c>
      <c r="L200" s="657">
        <v>18</v>
      </c>
      <c r="M200" s="658">
        <v>489.5529622966223</v>
      </c>
    </row>
    <row r="201" spans="1:13" ht="14.4" customHeight="1" x14ac:dyDescent="0.3">
      <c r="A201" s="653" t="s">
        <v>516</v>
      </c>
      <c r="B201" s="654" t="s">
        <v>3329</v>
      </c>
      <c r="C201" s="654" t="s">
        <v>2671</v>
      </c>
      <c r="D201" s="654" t="s">
        <v>2633</v>
      </c>
      <c r="E201" s="654" t="s">
        <v>2672</v>
      </c>
      <c r="F201" s="657"/>
      <c r="G201" s="657"/>
      <c r="H201" s="678">
        <v>0</v>
      </c>
      <c r="I201" s="657">
        <v>1</v>
      </c>
      <c r="J201" s="657">
        <v>278.52</v>
      </c>
      <c r="K201" s="678">
        <v>1</v>
      </c>
      <c r="L201" s="657">
        <v>1</v>
      </c>
      <c r="M201" s="658">
        <v>278.52</v>
      </c>
    </row>
    <row r="202" spans="1:13" ht="14.4" customHeight="1" x14ac:dyDescent="0.3">
      <c r="A202" s="653" t="s">
        <v>516</v>
      </c>
      <c r="B202" s="654" t="s">
        <v>3329</v>
      </c>
      <c r="C202" s="654" t="s">
        <v>2669</v>
      </c>
      <c r="D202" s="654" t="s">
        <v>2670</v>
      </c>
      <c r="E202" s="654" t="s">
        <v>2651</v>
      </c>
      <c r="F202" s="657"/>
      <c r="G202" s="657"/>
      <c r="H202" s="678">
        <v>0</v>
      </c>
      <c r="I202" s="657">
        <v>5</v>
      </c>
      <c r="J202" s="657">
        <v>559.74934062018224</v>
      </c>
      <c r="K202" s="678">
        <v>1</v>
      </c>
      <c r="L202" s="657">
        <v>5</v>
      </c>
      <c r="M202" s="658">
        <v>559.74934062018224</v>
      </c>
    </row>
    <row r="203" spans="1:13" ht="14.4" customHeight="1" x14ac:dyDescent="0.3">
      <c r="A203" s="653" t="s">
        <v>516</v>
      </c>
      <c r="B203" s="654" t="s">
        <v>3329</v>
      </c>
      <c r="C203" s="654" t="s">
        <v>2649</v>
      </c>
      <c r="D203" s="654" t="s">
        <v>2650</v>
      </c>
      <c r="E203" s="654" t="s">
        <v>2651</v>
      </c>
      <c r="F203" s="657"/>
      <c r="G203" s="657"/>
      <c r="H203" s="678">
        <v>0</v>
      </c>
      <c r="I203" s="657">
        <v>22</v>
      </c>
      <c r="J203" s="657">
        <v>2462.9007332754509</v>
      </c>
      <c r="K203" s="678">
        <v>1</v>
      </c>
      <c r="L203" s="657">
        <v>22</v>
      </c>
      <c r="M203" s="658">
        <v>2462.9007332754509</v>
      </c>
    </row>
    <row r="204" spans="1:13" ht="14.4" customHeight="1" x14ac:dyDescent="0.3">
      <c r="A204" s="653" t="s">
        <v>516</v>
      </c>
      <c r="B204" s="654" t="s">
        <v>3329</v>
      </c>
      <c r="C204" s="654" t="s">
        <v>2652</v>
      </c>
      <c r="D204" s="654" t="s">
        <v>2653</v>
      </c>
      <c r="E204" s="654" t="s">
        <v>2651</v>
      </c>
      <c r="F204" s="657"/>
      <c r="G204" s="657"/>
      <c r="H204" s="678">
        <v>0</v>
      </c>
      <c r="I204" s="657">
        <v>38</v>
      </c>
      <c r="J204" s="657">
        <v>4254.1005390393948</v>
      </c>
      <c r="K204" s="678">
        <v>1</v>
      </c>
      <c r="L204" s="657">
        <v>38</v>
      </c>
      <c r="M204" s="658">
        <v>4254.1005390393948</v>
      </c>
    </row>
    <row r="205" spans="1:13" ht="14.4" customHeight="1" x14ac:dyDescent="0.3">
      <c r="A205" s="653" t="s">
        <v>516</v>
      </c>
      <c r="B205" s="654" t="s">
        <v>3329</v>
      </c>
      <c r="C205" s="654" t="s">
        <v>2655</v>
      </c>
      <c r="D205" s="654" t="s">
        <v>3338</v>
      </c>
      <c r="E205" s="654" t="s">
        <v>2651</v>
      </c>
      <c r="F205" s="657"/>
      <c r="G205" s="657"/>
      <c r="H205" s="678">
        <v>0</v>
      </c>
      <c r="I205" s="657">
        <v>15</v>
      </c>
      <c r="J205" s="657">
        <v>1679.248513516397</v>
      </c>
      <c r="K205" s="678">
        <v>1</v>
      </c>
      <c r="L205" s="657">
        <v>15</v>
      </c>
      <c r="M205" s="658">
        <v>1679.248513516397</v>
      </c>
    </row>
    <row r="206" spans="1:13" ht="14.4" customHeight="1" x14ac:dyDescent="0.3">
      <c r="A206" s="653" t="s">
        <v>516</v>
      </c>
      <c r="B206" s="654" t="s">
        <v>3329</v>
      </c>
      <c r="C206" s="654" t="s">
        <v>2673</v>
      </c>
      <c r="D206" s="654" t="s">
        <v>2674</v>
      </c>
      <c r="E206" s="654" t="s">
        <v>2675</v>
      </c>
      <c r="F206" s="657"/>
      <c r="G206" s="657"/>
      <c r="H206" s="678">
        <v>0</v>
      </c>
      <c r="I206" s="657">
        <v>18</v>
      </c>
      <c r="J206" s="657">
        <v>2946.0611324543875</v>
      </c>
      <c r="K206" s="678">
        <v>1</v>
      </c>
      <c r="L206" s="657">
        <v>18</v>
      </c>
      <c r="M206" s="658">
        <v>2946.0611324543875</v>
      </c>
    </row>
    <row r="207" spans="1:13" ht="14.4" customHeight="1" x14ac:dyDescent="0.3">
      <c r="A207" s="653" t="s">
        <v>516</v>
      </c>
      <c r="B207" s="654" t="s">
        <v>3329</v>
      </c>
      <c r="C207" s="654" t="s">
        <v>2678</v>
      </c>
      <c r="D207" s="654" t="s">
        <v>2679</v>
      </c>
      <c r="E207" s="654" t="s">
        <v>2675</v>
      </c>
      <c r="F207" s="657"/>
      <c r="G207" s="657"/>
      <c r="H207" s="678">
        <v>0</v>
      </c>
      <c r="I207" s="657">
        <v>8</v>
      </c>
      <c r="J207" s="657">
        <v>981.51950818308546</v>
      </c>
      <c r="K207" s="678">
        <v>1</v>
      </c>
      <c r="L207" s="657">
        <v>8</v>
      </c>
      <c r="M207" s="658">
        <v>981.51950818308546</v>
      </c>
    </row>
    <row r="208" spans="1:13" ht="14.4" customHeight="1" x14ac:dyDescent="0.3">
      <c r="A208" s="653" t="s">
        <v>516</v>
      </c>
      <c r="B208" s="654" t="s">
        <v>3329</v>
      </c>
      <c r="C208" s="654" t="s">
        <v>2676</v>
      </c>
      <c r="D208" s="654" t="s">
        <v>2677</v>
      </c>
      <c r="E208" s="654" t="s">
        <v>2675</v>
      </c>
      <c r="F208" s="657"/>
      <c r="G208" s="657"/>
      <c r="H208" s="678">
        <v>0</v>
      </c>
      <c r="I208" s="657">
        <v>6</v>
      </c>
      <c r="J208" s="657">
        <v>736.14</v>
      </c>
      <c r="K208" s="678">
        <v>1</v>
      </c>
      <c r="L208" s="657">
        <v>6</v>
      </c>
      <c r="M208" s="658">
        <v>736.14</v>
      </c>
    </row>
    <row r="209" spans="1:13" ht="14.4" customHeight="1" x14ac:dyDescent="0.3">
      <c r="A209" s="653" t="s">
        <v>516</v>
      </c>
      <c r="B209" s="654" t="s">
        <v>3329</v>
      </c>
      <c r="C209" s="654" t="s">
        <v>2685</v>
      </c>
      <c r="D209" s="654" t="s">
        <v>2686</v>
      </c>
      <c r="E209" s="654" t="s">
        <v>2675</v>
      </c>
      <c r="F209" s="657"/>
      <c r="G209" s="657"/>
      <c r="H209" s="678">
        <v>0</v>
      </c>
      <c r="I209" s="657">
        <v>11</v>
      </c>
      <c r="J209" s="657">
        <v>1600.4986743511349</v>
      </c>
      <c r="K209" s="678">
        <v>1</v>
      </c>
      <c r="L209" s="657">
        <v>11</v>
      </c>
      <c r="M209" s="658">
        <v>1600.4986743511349</v>
      </c>
    </row>
    <row r="210" spans="1:13" ht="14.4" customHeight="1" x14ac:dyDescent="0.3">
      <c r="A210" s="653" t="s">
        <v>516</v>
      </c>
      <c r="B210" s="654" t="s">
        <v>3329</v>
      </c>
      <c r="C210" s="654" t="s">
        <v>2680</v>
      </c>
      <c r="D210" s="654" t="s">
        <v>3339</v>
      </c>
      <c r="E210" s="654" t="s">
        <v>2682</v>
      </c>
      <c r="F210" s="657"/>
      <c r="G210" s="657"/>
      <c r="H210" s="678">
        <v>0</v>
      </c>
      <c r="I210" s="657">
        <v>42</v>
      </c>
      <c r="J210" s="657">
        <v>7528.92</v>
      </c>
      <c r="K210" s="678">
        <v>1</v>
      </c>
      <c r="L210" s="657">
        <v>42</v>
      </c>
      <c r="M210" s="658">
        <v>7528.92</v>
      </c>
    </row>
    <row r="211" spans="1:13" ht="14.4" customHeight="1" x14ac:dyDescent="0.3">
      <c r="A211" s="653" t="s">
        <v>516</v>
      </c>
      <c r="B211" s="654" t="s">
        <v>3329</v>
      </c>
      <c r="C211" s="654" t="s">
        <v>2687</v>
      </c>
      <c r="D211" s="654" t="s">
        <v>2688</v>
      </c>
      <c r="E211" s="654" t="s">
        <v>2675</v>
      </c>
      <c r="F211" s="657"/>
      <c r="G211" s="657"/>
      <c r="H211" s="678">
        <v>0</v>
      </c>
      <c r="I211" s="657">
        <v>4</v>
      </c>
      <c r="J211" s="657">
        <v>519.88</v>
      </c>
      <c r="K211" s="678">
        <v>1</v>
      </c>
      <c r="L211" s="657">
        <v>4</v>
      </c>
      <c r="M211" s="658">
        <v>519.88</v>
      </c>
    </row>
    <row r="212" spans="1:13" ht="14.4" customHeight="1" x14ac:dyDescent="0.3">
      <c r="A212" s="653" t="s">
        <v>516</v>
      </c>
      <c r="B212" s="654" t="s">
        <v>3329</v>
      </c>
      <c r="C212" s="654" t="s">
        <v>2689</v>
      </c>
      <c r="D212" s="654" t="s">
        <v>2690</v>
      </c>
      <c r="E212" s="654" t="s">
        <v>2675</v>
      </c>
      <c r="F212" s="657"/>
      <c r="G212" s="657"/>
      <c r="H212" s="678">
        <v>0</v>
      </c>
      <c r="I212" s="657">
        <v>7</v>
      </c>
      <c r="J212" s="657">
        <v>909.7929556920858</v>
      </c>
      <c r="K212" s="678">
        <v>1</v>
      </c>
      <c r="L212" s="657">
        <v>7</v>
      </c>
      <c r="M212" s="658">
        <v>909.7929556920858</v>
      </c>
    </row>
    <row r="213" spans="1:13" ht="14.4" customHeight="1" x14ac:dyDescent="0.3">
      <c r="A213" s="653" t="s">
        <v>516</v>
      </c>
      <c r="B213" s="654" t="s">
        <v>3329</v>
      </c>
      <c r="C213" s="654" t="s">
        <v>2683</v>
      </c>
      <c r="D213" s="654" t="s">
        <v>2684</v>
      </c>
      <c r="E213" s="654" t="s">
        <v>2675</v>
      </c>
      <c r="F213" s="657"/>
      <c r="G213" s="657"/>
      <c r="H213" s="678">
        <v>0</v>
      </c>
      <c r="I213" s="657">
        <v>4</v>
      </c>
      <c r="J213" s="657">
        <v>519.87981360039987</v>
      </c>
      <c r="K213" s="678">
        <v>1</v>
      </c>
      <c r="L213" s="657">
        <v>4</v>
      </c>
      <c r="M213" s="658">
        <v>519.87981360039987</v>
      </c>
    </row>
    <row r="214" spans="1:13" ht="14.4" customHeight="1" thickBot="1" x14ac:dyDescent="0.35">
      <c r="A214" s="659" t="s">
        <v>516</v>
      </c>
      <c r="B214" s="660" t="s">
        <v>3329</v>
      </c>
      <c r="C214" s="660" t="s">
        <v>2691</v>
      </c>
      <c r="D214" s="660" t="s">
        <v>2692</v>
      </c>
      <c r="E214" s="660" t="s">
        <v>2661</v>
      </c>
      <c r="F214" s="663"/>
      <c r="G214" s="663"/>
      <c r="H214" s="671">
        <v>0</v>
      </c>
      <c r="I214" s="663">
        <v>1</v>
      </c>
      <c r="J214" s="663">
        <v>135.59734246715772</v>
      </c>
      <c r="K214" s="671">
        <v>1</v>
      </c>
      <c r="L214" s="663">
        <v>1</v>
      </c>
      <c r="M214" s="664">
        <v>135.59734246715772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06" t="s">
        <v>257</v>
      </c>
      <c r="B1" s="506"/>
      <c r="C1" s="506"/>
      <c r="D1" s="506"/>
      <c r="E1" s="506"/>
      <c r="F1" s="469"/>
      <c r="G1" s="469"/>
      <c r="H1" s="469"/>
      <c r="I1" s="469"/>
      <c r="J1" s="499"/>
      <c r="K1" s="499"/>
      <c r="L1" s="499"/>
      <c r="M1" s="499"/>
      <c r="N1" s="499"/>
      <c r="O1" s="499"/>
      <c r="P1" s="499"/>
      <c r="Q1" s="499"/>
    </row>
    <row r="2" spans="1:17" ht="14.4" customHeight="1" thickBot="1" x14ac:dyDescent="0.35">
      <c r="A2" s="382" t="s">
        <v>307</v>
      </c>
      <c r="B2" s="343"/>
      <c r="C2" s="343"/>
      <c r="D2" s="343"/>
      <c r="E2" s="343"/>
    </row>
    <row r="3" spans="1:17" ht="14.4" customHeight="1" thickBot="1" x14ac:dyDescent="0.35">
      <c r="A3" s="444" t="s">
        <v>3</v>
      </c>
      <c r="B3" s="448">
        <f>SUM(B6:B1048576)</f>
        <v>1970</v>
      </c>
      <c r="C3" s="449">
        <f>SUM(C6:C1048576)</f>
        <v>831</v>
      </c>
      <c r="D3" s="449">
        <f>SUM(D6:D1048576)</f>
        <v>194</v>
      </c>
      <c r="E3" s="450">
        <f>SUM(E6:E1048576)</f>
        <v>0</v>
      </c>
      <c r="F3" s="447">
        <f>IF(SUM($B3:$E3)=0,"",B3/SUM($B3:$E3))</f>
        <v>0.65776293823038401</v>
      </c>
      <c r="G3" s="445">
        <f t="shared" ref="G3:I3" si="0">IF(SUM($B3:$E3)=0,"",C3/SUM($B3:$E3))</f>
        <v>0.27746243739565946</v>
      </c>
      <c r="H3" s="445">
        <f t="shared" si="0"/>
        <v>6.4774624373956591E-2</v>
      </c>
      <c r="I3" s="446">
        <f t="shared" si="0"/>
        <v>0</v>
      </c>
      <c r="J3" s="449">
        <f>SUM(J6:J1048576)</f>
        <v>249</v>
      </c>
      <c r="K3" s="449">
        <f>SUM(K6:K1048576)</f>
        <v>359</v>
      </c>
      <c r="L3" s="449">
        <f>SUM(L6:L1048576)</f>
        <v>194</v>
      </c>
      <c r="M3" s="450">
        <f>SUM(M6:M1048576)</f>
        <v>0</v>
      </c>
      <c r="N3" s="447">
        <f>IF(SUM($J3:$M3)=0,"",J3/SUM($J3:$M3))</f>
        <v>0.31047381546134661</v>
      </c>
      <c r="O3" s="445">
        <f t="shared" ref="O3:Q3" si="1">IF(SUM($J3:$M3)=0,"",K3/SUM($J3:$M3))</f>
        <v>0.44763092269326682</v>
      </c>
      <c r="P3" s="445">
        <f t="shared" si="1"/>
        <v>0.24189526184538654</v>
      </c>
      <c r="Q3" s="446">
        <f t="shared" si="1"/>
        <v>0</v>
      </c>
    </row>
    <row r="4" spans="1:17" ht="14.4" customHeight="1" thickBot="1" x14ac:dyDescent="0.35">
      <c r="A4" s="443"/>
      <c r="B4" s="519" t="s">
        <v>259</v>
      </c>
      <c r="C4" s="520"/>
      <c r="D4" s="520"/>
      <c r="E4" s="521"/>
      <c r="F4" s="516" t="s">
        <v>264</v>
      </c>
      <c r="G4" s="517"/>
      <c r="H4" s="517"/>
      <c r="I4" s="518"/>
      <c r="J4" s="519" t="s">
        <v>265</v>
      </c>
      <c r="K4" s="520"/>
      <c r="L4" s="520"/>
      <c r="M4" s="521"/>
      <c r="N4" s="516" t="s">
        <v>266</v>
      </c>
      <c r="O4" s="517"/>
      <c r="P4" s="517"/>
      <c r="Q4" s="518"/>
    </row>
    <row r="5" spans="1:17" ht="14.4" customHeight="1" thickBot="1" x14ac:dyDescent="0.35">
      <c r="A5" s="688" t="s">
        <v>258</v>
      </c>
      <c r="B5" s="689" t="s">
        <v>260</v>
      </c>
      <c r="C5" s="689" t="s">
        <v>261</v>
      </c>
      <c r="D5" s="689" t="s">
        <v>262</v>
      </c>
      <c r="E5" s="690" t="s">
        <v>263</v>
      </c>
      <c r="F5" s="691" t="s">
        <v>260</v>
      </c>
      <c r="G5" s="692" t="s">
        <v>261</v>
      </c>
      <c r="H5" s="692" t="s">
        <v>262</v>
      </c>
      <c r="I5" s="693" t="s">
        <v>263</v>
      </c>
      <c r="J5" s="689" t="s">
        <v>260</v>
      </c>
      <c r="K5" s="689" t="s">
        <v>261</v>
      </c>
      <c r="L5" s="689" t="s">
        <v>262</v>
      </c>
      <c r="M5" s="690" t="s">
        <v>263</v>
      </c>
      <c r="N5" s="691" t="s">
        <v>260</v>
      </c>
      <c r="O5" s="692" t="s">
        <v>261</v>
      </c>
      <c r="P5" s="692" t="s">
        <v>262</v>
      </c>
      <c r="Q5" s="693" t="s">
        <v>263</v>
      </c>
    </row>
    <row r="6" spans="1:17" ht="14.4" customHeight="1" x14ac:dyDescent="0.3">
      <c r="A6" s="697" t="s">
        <v>3341</v>
      </c>
      <c r="B6" s="703"/>
      <c r="C6" s="651"/>
      <c r="D6" s="651"/>
      <c r="E6" s="652"/>
      <c r="F6" s="700"/>
      <c r="G6" s="670"/>
      <c r="H6" s="670"/>
      <c r="I6" s="706"/>
      <c r="J6" s="703"/>
      <c r="K6" s="651"/>
      <c r="L6" s="651"/>
      <c r="M6" s="652"/>
      <c r="N6" s="700"/>
      <c r="O6" s="670"/>
      <c r="P6" s="670"/>
      <c r="Q6" s="694"/>
    </row>
    <row r="7" spans="1:17" ht="14.4" customHeight="1" x14ac:dyDescent="0.3">
      <c r="A7" s="698" t="s">
        <v>3342</v>
      </c>
      <c r="B7" s="704">
        <v>1932</v>
      </c>
      <c r="C7" s="657">
        <v>829</v>
      </c>
      <c r="D7" s="657">
        <v>194</v>
      </c>
      <c r="E7" s="658"/>
      <c r="F7" s="701">
        <v>0.65380710659898478</v>
      </c>
      <c r="G7" s="678">
        <v>0.28054145516074452</v>
      </c>
      <c r="H7" s="678">
        <v>6.5651438240270726E-2</v>
      </c>
      <c r="I7" s="707">
        <v>0</v>
      </c>
      <c r="J7" s="704">
        <v>230</v>
      </c>
      <c r="K7" s="657">
        <v>357</v>
      </c>
      <c r="L7" s="657">
        <v>194</v>
      </c>
      <c r="M7" s="658"/>
      <c r="N7" s="701">
        <v>0.29449423815621001</v>
      </c>
      <c r="O7" s="678">
        <v>0.45710627400768244</v>
      </c>
      <c r="P7" s="678">
        <v>0.24839948783610755</v>
      </c>
      <c r="Q7" s="695">
        <v>0</v>
      </c>
    </row>
    <row r="8" spans="1:17" ht="14.4" customHeight="1" thickBot="1" x14ac:dyDescent="0.35">
      <c r="A8" s="699" t="s">
        <v>3343</v>
      </c>
      <c r="B8" s="705">
        <v>38</v>
      </c>
      <c r="C8" s="663">
        <v>2</v>
      </c>
      <c r="D8" s="663"/>
      <c r="E8" s="664"/>
      <c r="F8" s="702">
        <v>0.95</v>
      </c>
      <c r="G8" s="671">
        <v>0.05</v>
      </c>
      <c r="H8" s="671">
        <v>0</v>
      </c>
      <c r="I8" s="708">
        <v>0</v>
      </c>
      <c r="J8" s="705">
        <v>19</v>
      </c>
      <c r="K8" s="663">
        <v>2</v>
      </c>
      <c r="L8" s="663"/>
      <c r="M8" s="664"/>
      <c r="N8" s="702">
        <v>0.90476190476190477</v>
      </c>
      <c r="O8" s="671">
        <v>9.5238095238095233E-2</v>
      </c>
      <c r="P8" s="671">
        <v>0</v>
      </c>
      <c r="Q8" s="69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6" t="s">
        <v>177</v>
      </c>
      <c r="B1" s="506"/>
      <c r="C1" s="506"/>
      <c r="D1" s="506"/>
      <c r="E1" s="506"/>
      <c r="F1" s="506"/>
      <c r="G1" s="506"/>
      <c r="H1" s="506"/>
      <c r="I1" s="469"/>
      <c r="J1" s="469"/>
      <c r="K1" s="469"/>
      <c r="L1" s="469"/>
    </row>
    <row r="2" spans="1:14" ht="14.4" customHeight="1" thickBot="1" x14ac:dyDescent="0.35">
      <c r="A2" s="382" t="s">
        <v>307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23" t="s">
        <v>15</v>
      </c>
      <c r="D3" s="522"/>
      <c r="E3" s="522" t="s">
        <v>16</v>
      </c>
      <c r="F3" s="522"/>
      <c r="G3" s="522"/>
      <c r="H3" s="522"/>
      <c r="I3" s="522" t="s">
        <v>190</v>
      </c>
      <c r="J3" s="522"/>
      <c r="K3" s="522"/>
      <c r="L3" s="52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5">
        <v>30</v>
      </c>
      <c r="B5" s="636" t="s">
        <v>507</v>
      </c>
      <c r="C5" s="639">
        <v>310442.08999999997</v>
      </c>
      <c r="D5" s="639">
        <v>1190</v>
      </c>
      <c r="E5" s="639">
        <v>91658.87</v>
      </c>
      <c r="F5" s="709">
        <v>0.29525271524876023</v>
      </c>
      <c r="G5" s="639">
        <v>370</v>
      </c>
      <c r="H5" s="709">
        <v>0.31092436974789917</v>
      </c>
      <c r="I5" s="639">
        <v>218783.22</v>
      </c>
      <c r="J5" s="709">
        <v>0.70474728475123982</v>
      </c>
      <c r="K5" s="639">
        <v>820</v>
      </c>
      <c r="L5" s="709">
        <v>0.68907563025210083</v>
      </c>
      <c r="M5" s="639" t="s">
        <v>74</v>
      </c>
      <c r="N5" s="277"/>
    </row>
    <row r="6" spans="1:14" ht="14.4" customHeight="1" x14ac:dyDescent="0.3">
      <c r="A6" s="635">
        <v>30</v>
      </c>
      <c r="B6" s="636" t="s">
        <v>3344</v>
      </c>
      <c r="C6" s="639">
        <v>297064.67</v>
      </c>
      <c r="D6" s="639">
        <v>1131</v>
      </c>
      <c r="E6" s="639">
        <v>90551.45</v>
      </c>
      <c r="F6" s="709">
        <v>0.30482066413350334</v>
      </c>
      <c r="G6" s="639">
        <v>332</v>
      </c>
      <c r="H6" s="709">
        <v>0.29354553492484525</v>
      </c>
      <c r="I6" s="639">
        <v>206513.22</v>
      </c>
      <c r="J6" s="709">
        <v>0.69517933586649672</v>
      </c>
      <c r="K6" s="639">
        <v>799</v>
      </c>
      <c r="L6" s="709">
        <v>0.70645446507515475</v>
      </c>
      <c r="M6" s="639" t="s">
        <v>1</v>
      </c>
      <c r="N6" s="277"/>
    </row>
    <row r="7" spans="1:14" ht="14.4" customHeight="1" x14ac:dyDescent="0.3">
      <c r="A7" s="635">
        <v>30</v>
      </c>
      <c r="B7" s="636" t="s">
        <v>3345</v>
      </c>
      <c r="C7" s="639">
        <v>0</v>
      </c>
      <c r="D7" s="639">
        <v>47</v>
      </c>
      <c r="E7" s="639">
        <v>0</v>
      </c>
      <c r="F7" s="709" t="s">
        <v>508</v>
      </c>
      <c r="G7" s="639">
        <v>36</v>
      </c>
      <c r="H7" s="709">
        <v>0.76595744680851063</v>
      </c>
      <c r="I7" s="639">
        <v>0</v>
      </c>
      <c r="J7" s="709" t="s">
        <v>508</v>
      </c>
      <c r="K7" s="639">
        <v>11</v>
      </c>
      <c r="L7" s="709">
        <v>0.23404255319148937</v>
      </c>
      <c r="M7" s="639" t="s">
        <v>1</v>
      </c>
      <c r="N7" s="277"/>
    </row>
    <row r="8" spans="1:14" ht="14.4" customHeight="1" x14ac:dyDescent="0.3">
      <c r="A8" s="635">
        <v>30</v>
      </c>
      <c r="B8" s="636" t="s">
        <v>3346</v>
      </c>
      <c r="C8" s="639">
        <v>13377.42</v>
      </c>
      <c r="D8" s="639">
        <v>12</v>
      </c>
      <c r="E8" s="639">
        <v>1107.42</v>
      </c>
      <c r="F8" s="709">
        <v>8.278277874208928E-2</v>
      </c>
      <c r="G8" s="639">
        <v>2</v>
      </c>
      <c r="H8" s="709">
        <v>0.16666666666666666</v>
      </c>
      <c r="I8" s="639">
        <v>12270</v>
      </c>
      <c r="J8" s="709">
        <v>0.91721722125791072</v>
      </c>
      <c r="K8" s="639">
        <v>10</v>
      </c>
      <c r="L8" s="709">
        <v>0.83333333333333337</v>
      </c>
      <c r="M8" s="639" t="s">
        <v>1</v>
      </c>
      <c r="N8" s="277"/>
    </row>
    <row r="9" spans="1:14" ht="14.4" customHeight="1" x14ac:dyDescent="0.3">
      <c r="A9" s="635" t="s">
        <v>506</v>
      </c>
      <c r="B9" s="636" t="s">
        <v>3</v>
      </c>
      <c r="C9" s="639">
        <v>310442.08999999997</v>
      </c>
      <c r="D9" s="639">
        <v>1190</v>
      </c>
      <c r="E9" s="639">
        <v>91658.87</v>
      </c>
      <c r="F9" s="709">
        <v>0.29525271524876023</v>
      </c>
      <c r="G9" s="639">
        <v>370</v>
      </c>
      <c r="H9" s="709">
        <v>0.31092436974789917</v>
      </c>
      <c r="I9" s="639">
        <v>218783.22</v>
      </c>
      <c r="J9" s="709">
        <v>0.70474728475123982</v>
      </c>
      <c r="K9" s="639">
        <v>820</v>
      </c>
      <c r="L9" s="709">
        <v>0.68907563025210083</v>
      </c>
      <c r="M9" s="639" t="s">
        <v>510</v>
      </c>
      <c r="N9" s="277"/>
    </row>
    <row r="11" spans="1:14" ht="14.4" customHeight="1" x14ac:dyDescent="0.3">
      <c r="A11" s="635">
        <v>30</v>
      </c>
      <c r="B11" s="636" t="s">
        <v>507</v>
      </c>
      <c r="C11" s="639" t="s">
        <v>508</v>
      </c>
      <c r="D11" s="639" t="s">
        <v>508</v>
      </c>
      <c r="E11" s="639" t="s">
        <v>508</v>
      </c>
      <c r="F11" s="709" t="s">
        <v>508</v>
      </c>
      <c r="G11" s="639" t="s">
        <v>508</v>
      </c>
      <c r="H11" s="709" t="s">
        <v>508</v>
      </c>
      <c r="I11" s="639" t="s">
        <v>508</v>
      </c>
      <c r="J11" s="709" t="s">
        <v>508</v>
      </c>
      <c r="K11" s="639" t="s">
        <v>508</v>
      </c>
      <c r="L11" s="709" t="s">
        <v>508</v>
      </c>
      <c r="M11" s="639" t="s">
        <v>74</v>
      </c>
      <c r="N11" s="277"/>
    </row>
    <row r="12" spans="1:14" ht="14.4" customHeight="1" x14ac:dyDescent="0.3">
      <c r="A12" s="635" t="s">
        <v>3347</v>
      </c>
      <c r="B12" s="636" t="s">
        <v>3344</v>
      </c>
      <c r="C12" s="639">
        <v>177655.56</v>
      </c>
      <c r="D12" s="639">
        <v>711</v>
      </c>
      <c r="E12" s="639">
        <v>48545.75999999998</v>
      </c>
      <c r="F12" s="709">
        <v>0.27325775787709644</v>
      </c>
      <c r="G12" s="639">
        <v>141</v>
      </c>
      <c r="H12" s="709">
        <v>0.19831223628691982</v>
      </c>
      <c r="I12" s="639">
        <v>129109.8</v>
      </c>
      <c r="J12" s="709">
        <v>0.7267422421229035</v>
      </c>
      <c r="K12" s="639">
        <v>570</v>
      </c>
      <c r="L12" s="709">
        <v>0.80168776371308015</v>
      </c>
      <c r="M12" s="639" t="s">
        <v>1</v>
      </c>
      <c r="N12" s="277"/>
    </row>
    <row r="13" spans="1:14" ht="14.4" customHeight="1" x14ac:dyDescent="0.3">
      <c r="A13" s="635" t="s">
        <v>3347</v>
      </c>
      <c r="B13" s="636" t="s">
        <v>3345</v>
      </c>
      <c r="C13" s="639">
        <v>0</v>
      </c>
      <c r="D13" s="639">
        <v>5</v>
      </c>
      <c r="E13" s="639">
        <v>0</v>
      </c>
      <c r="F13" s="709" t="s">
        <v>508</v>
      </c>
      <c r="G13" s="639">
        <v>3</v>
      </c>
      <c r="H13" s="709">
        <v>0.6</v>
      </c>
      <c r="I13" s="639">
        <v>0</v>
      </c>
      <c r="J13" s="709" t="s">
        <v>508</v>
      </c>
      <c r="K13" s="639">
        <v>2</v>
      </c>
      <c r="L13" s="709">
        <v>0.4</v>
      </c>
      <c r="M13" s="639" t="s">
        <v>1</v>
      </c>
      <c r="N13" s="277"/>
    </row>
    <row r="14" spans="1:14" ht="14.4" customHeight="1" x14ac:dyDescent="0.3">
      <c r="A14" s="635" t="s">
        <v>3347</v>
      </c>
      <c r="B14" s="636" t="s">
        <v>3346</v>
      </c>
      <c r="C14" s="639">
        <v>9966</v>
      </c>
      <c r="D14" s="639">
        <v>4</v>
      </c>
      <c r="E14" s="639">
        <v>566</v>
      </c>
      <c r="F14" s="709">
        <v>5.6793096528195863E-2</v>
      </c>
      <c r="G14" s="639">
        <v>1</v>
      </c>
      <c r="H14" s="709">
        <v>0.25</v>
      </c>
      <c r="I14" s="639">
        <v>9400</v>
      </c>
      <c r="J14" s="709">
        <v>0.94320690347180414</v>
      </c>
      <c r="K14" s="639">
        <v>3</v>
      </c>
      <c r="L14" s="709">
        <v>0.75</v>
      </c>
      <c r="M14" s="639" t="s">
        <v>1</v>
      </c>
      <c r="N14" s="277"/>
    </row>
    <row r="15" spans="1:14" ht="14.4" customHeight="1" x14ac:dyDescent="0.3">
      <c r="A15" s="635" t="s">
        <v>3347</v>
      </c>
      <c r="B15" s="636" t="s">
        <v>3348</v>
      </c>
      <c r="C15" s="639">
        <v>187621.56</v>
      </c>
      <c r="D15" s="639">
        <v>720</v>
      </c>
      <c r="E15" s="639">
        <v>49111.75999999998</v>
      </c>
      <c r="F15" s="709">
        <v>0.26175968262922439</v>
      </c>
      <c r="G15" s="639">
        <v>145</v>
      </c>
      <c r="H15" s="709">
        <v>0.2013888888888889</v>
      </c>
      <c r="I15" s="639">
        <v>138509.79999999999</v>
      </c>
      <c r="J15" s="709">
        <v>0.73824031737077545</v>
      </c>
      <c r="K15" s="639">
        <v>575</v>
      </c>
      <c r="L15" s="709">
        <v>0.79861111111111116</v>
      </c>
      <c r="M15" s="639" t="s">
        <v>514</v>
      </c>
      <c r="N15" s="277"/>
    </row>
    <row r="16" spans="1:14" ht="14.4" customHeight="1" x14ac:dyDescent="0.3">
      <c r="A16" s="635" t="s">
        <v>508</v>
      </c>
      <c r="B16" s="636" t="s">
        <v>508</v>
      </c>
      <c r="C16" s="639" t="s">
        <v>508</v>
      </c>
      <c r="D16" s="639" t="s">
        <v>508</v>
      </c>
      <c r="E16" s="639" t="s">
        <v>508</v>
      </c>
      <c r="F16" s="709" t="s">
        <v>508</v>
      </c>
      <c r="G16" s="639" t="s">
        <v>508</v>
      </c>
      <c r="H16" s="709" t="s">
        <v>508</v>
      </c>
      <c r="I16" s="639" t="s">
        <v>508</v>
      </c>
      <c r="J16" s="709" t="s">
        <v>508</v>
      </c>
      <c r="K16" s="639" t="s">
        <v>508</v>
      </c>
      <c r="L16" s="709" t="s">
        <v>508</v>
      </c>
      <c r="M16" s="639" t="s">
        <v>515</v>
      </c>
      <c r="N16" s="277"/>
    </row>
    <row r="17" spans="1:14" ht="14.4" customHeight="1" x14ac:dyDescent="0.3">
      <c r="A17" s="635" t="s">
        <v>3349</v>
      </c>
      <c r="B17" s="636" t="s">
        <v>3344</v>
      </c>
      <c r="C17" s="639">
        <v>119409.11000000002</v>
      </c>
      <c r="D17" s="639">
        <v>420</v>
      </c>
      <c r="E17" s="639">
        <v>42005.69000000001</v>
      </c>
      <c r="F17" s="709">
        <v>0.35177960877524339</v>
      </c>
      <c r="G17" s="639">
        <v>191</v>
      </c>
      <c r="H17" s="709">
        <v>0.45476190476190476</v>
      </c>
      <c r="I17" s="639">
        <v>77403.420000000013</v>
      </c>
      <c r="J17" s="709">
        <v>0.64822039122475661</v>
      </c>
      <c r="K17" s="639">
        <v>229</v>
      </c>
      <c r="L17" s="709">
        <v>0.54523809523809519</v>
      </c>
      <c r="M17" s="639" t="s">
        <v>1</v>
      </c>
      <c r="N17" s="277"/>
    </row>
    <row r="18" spans="1:14" ht="14.4" customHeight="1" x14ac:dyDescent="0.3">
      <c r="A18" s="635" t="s">
        <v>3349</v>
      </c>
      <c r="B18" s="636" t="s">
        <v>3345</v>
      </c>
      <c r="C18" s="639">
        <v>0</v>
      </c>
      <c r="D18" s="639">
        <v>42</v>
      </c>
      <c r="E18" s="639">
        <v>0</v>
      </c>
      <c r="F18" s="709" t="s">
        <v>508</v>
      </c>
      <c r="G18" s="639">
        <v>33</v>
      </c>
      <c r="H18" s="709">
        <v>0.7857142857142857</v>
      </c>
      <c r="I18" s="639">
        <v>0</v>
      </c>
      <c r="J18" s="709" t="s">
        <v>508</v>
      </c>
      <c r="K18" s="639">
        <v>9</v>
      </c>
      <c r="L18" s="709">
        <v>0.21428571428571427</v>
      </c>
      <c r="M18" s="639" t="s">
        <v>1</v>
      </c>
      <c r="N18" s="277"/>
    </row>
    <row r="19" spans="1:14" ht="14.4" customHeight="1" x14ac:dyDescent="0.3">
      <c r="A19" s="635" t="s">
        <v>3349</v>
      </c>
      <c r="B19" s="636" t="s">
        <v>3346</v>
      </c>
      <c r="C19" s="639">
        <v>3411.42</v>
      </c>
      <c r="D19" s="639">
        <v>8</v>
      </c>
      <c r="E19" s="639">
        <v>541.41999999999996</v>
      </c>
      <c r="F19" s="709">
        <v>0.15870810395671009</v>
      </c>
      <c r="G19" s="639">
        <v>1</v>
      </c>
      <c r="H19" s="709">
        <v>0.125</v>
      </c>
      <c r="I19" s="639">
        <v>2870</v>
      </c>
      <c r="J19" s="709">
        <v>0.84129189604328991</v>
      </c>
      <c r="K19" s="639">
        <v>7</v>
      </c>
      <c r="L19" s="709">
        <v>0.875</v>
      </c>
      <c r="M19" s="639" t="s">
        <v>1</v>
      </c>
      <c r="N19" s="277"/>
    </row>
    <row r="20" spans="1:14" ht="14.4" customHeight="1" x14ac:dyDescent="0.3">
      <c r="A20" s="635" t="s">
        <v>3349</v>
      </c>
      <c r="B20" s="636" t="s">
        <v>3350</v>
      </c>
      <c r="C20" s="639">
        <v>122820.53000000001</v>
      </c>
      <c r="D20" s="639">
        <v>470</v>
      </c>
      <c r="E20" s="639">
        <v>42547.110000000008</v>
      </c>
      <c r="F20" s="709">
        <v>0.34641692231746601</v>
      </c>
      <c r="G20" s="639">
        <v>225</v>
      </c>
      <c r="H20" s="709">
        <v>0.47872340425531917</v>
      </c>
      <c r="I20" s="639">
        <v>80273.420000000013</v>
      </c>
      <c r="J20" s="709">
        <v>0.6535830776825341</v>
      </c>
      <c r="K20" s="639">
        <v>245</v>
      </c>
      <c r="L20" s="709">
        <v>0.52127659574468088</v>
      </c>
      <c r="M20" s="639" t="s">
        <v>514</v>
      </c>
      <c r="N20" s="277"/>
    </row>
    <row r="21" spans="1:14" ht="14.4" customHeight="1" x14ac:dyDescent="0.3">
      <c r="A21" s="635" t="s">
        <v>508</v>
      </c>
      <c r="B21" s="636" t="s">
        <v>508</v>
      </c>
      <c r="C21" s="639" t="s">
        <v>508</v>
      </c>
      <c r="D21" s="639" t="s">
        <v>508</v>
      </c>
      <c r="E21" s="639" t="s">
        <v>508</v>
      </c>
      <c r="F21" s="709" t="s">
        <v>508</v>
      </c>
      <c r="G21" s="639" t="s">
        <v>508</v>
      </c>
      <c r="H21" s="709" t="s">
        <v>508</v>
      </c>
      <c r="I21" s="639" t="s">
        <v>508</v>
      </c>
      <c r="J21" s="709" t="s">
        <v>508</v>
      </c>
      <c r="K21" s="639" t="s">
        <v>508</v>
      </c>
      <c r="L21" s="709" t="s">
        <v>508</v>
      </c>
      <c r="M21" s="639" t="s">
        <v>515</v>
      </c>
      <c r="N21" s="277"/>
    </row>
    <row r="22" spans="1:14" ht="14.4" customHeight="1" x14ac:dyDescent="0.3">
      <c r="A22" s="635" t="s">
        <v>506</v>
      </c>
      <c r="B22" s="636" t="s">
        <v>509</v>
      </c>
      <c r="C22" s="639">
        <v>310442.09000000003</v>
      </c>
      <c r="D22" s="639">
        <v>1190</v>
      </c>
      <c r="E22" s="639">
        <v>91658.869999999981</v>
      </c>
      <c r="F22" s="709">
        <v>0.29525271524876018</v>
      </c>
      <c r="G22" s="639">
        <v>370</v>
      </c>
      <c r="H22" s="709">
        <v>0.31092436974789917</v>
      </c>
      <c r="I22" s="639">
        <v>218783.22</v>
      </c>
      <c r="J22" s="709">
        <v>0.70474728475123971</v>
      </c>
      <c r="K22" s="639">
        <v>820</v>
      </c>
      <c r="L22" s="709">
        <v>0.68907563025210083</v>
      </c>
      <c r="M22" s="639" t="s">
        <v>510</v>
      </c>
      <c r="N22" s="277"/>
    </row>
    <row r="23" spans="1:14" ht="14.4" customHeight="1" x14ac:dyDescent="0.3">
      <c r="A23" s="710" t="s">
        <v>3351</v>
      </c>
    </row>
    <row r="24" spans="1:14" ht="14.4" customHeight="1" x14ac:dyDescent="0.3">
      <c r="A24" s="711" t="s">
        <v>3352</v>
      </c>
    </row>
    <row r="25" spans="1:14" ht="14.4" customHeight="1" x14ac:dyDescent="0.3">
      <c r="A25" s="710" t="s">
        <v>3353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5" priority="15" stopIfTrue="1" operator="lessThan">
      <formula>0.6</formula>
    </cfRule>
  </conditionalFormatting>
  <conditionalFormatting sqref="B5:B9">
    <cfRule type="expression" dxfId="54" priority="10">
      <formula>AND(LEFT(M5,6)&lt;&gt;"mezera",M5&lt;&gt;"")</formula>
    </cfRule>
  </conditionalFormatting>
  <conditionalFormatting sqref="A5:A9">
    <cfRule type="expression" dxfId="53" priority="8">
      <formula>AND(M5&lt;&gt;"",M5&lt;&gt;"mezeraKL")</formula>
    </cfRule>
  </conditionalFormatting>
  <conditionalFormatting sqref="F5:F9">
    <cfRule type="cellIs" dxfId="52" priority="7" operator="lessThan">
      <formula>0.6</formula>
    </cfRule>
  </conditionalFormatting>
  <conditionalFormatting sqref="B5:L9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9">
    <cfRule type="expression" dxfId="49" priority="12">
      <formula>$M5&lt;&gt;""</formula>
    </cfRule>
  </conditionalFormatting>
  <conditionalFormatting sqref="B11:B22">
    <cfRule type="expression" dxfId="48" priority="4">
      <formula>AND(LEFT(M11,6)&lt;&gt;"mezera",M11&lt;&gt;"")</formula>
    </cfRule>
  </conditionalFormatting>
  <conditionalFormatting sqref="A11:A22">
    <cfRule type="expression" dxfId="47" priority="2">
      <formula>AND(M11&lt;&gt;"",M11&lt;&gt;"mezeraKL")</formula>
    </cfRule>
  </conditionalFormatting>
  <conditionalFormatting sqref="F11:F22">
    <cfRule type="cellIs" dxfId="46" priority="1" operator="lessThan">
      <formula>0.6</formula>
    </cfRule>
  </conditionalFormatting>
  <conditionalFormatting sqref="B11:L22">
    <cfRule type="expression" dxfId="45" priority="3">
      <formula>OR($M11="KL",$M11="SumaKL")</formula>
    </cfRule>
    <cfRule type="expression" dxfId="44" priority="5">
      <formula>$M11="SumaNS"</formula>
    </cfRule>
  </conditionalFormatting>
  <conditionalFormatting sqref="A11:L22">
    <cfRule type="expression" dxfId="4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6" t="s">
        <v>191</v>
      </c>
      <c r="B1" s="506"/>
      <c r="C1" s="506"/>
      <c r="D1" s="506"/>
      <c r="E1" s="506"/>
      <c r="F1" s="506"/>
      <c r="G1" s="506"/>
      <c r="H1" s="506"/>
      <c r="I1" s="506"/>
      <c r="J1" s="469"/>
      <c r="K1" s="469"/>
      <c r="L1" s="469"/>
      <c r="M1" s="469"/>
    </row>
    <row r="2" spans="1:13" ht="14.4" customHeight="1" thickBot="1" x14ac:dyDescent="0.35">
      <c r="A2" s="382" t="s">
        <v>307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23" t="s">
        <v>15</v>
      </c>
      <c r="C3" s="525"/>
      <c r="D3" s="522"/>
      <c r="E3" s="268"/>
      <c r="F3" s="522" t="s">
        <v>16</v>
      </c>
      <c r="G3" s="522"/>
      <c r="H3" s="522"/>
      <c r="I3" s="522"/>
      <c r="J3" s="522" t="s">
        <v>190</v>
      </c>
      <c r="K3" s="522"/>
      <c r="L3" s="522"/>
      <c r="M3" s="524"/>
    </row>
    <row r="4" spans="1:13" ht="14.4" customHeight="1" thickBot="1" x14ac:dyDescent="0.35">
      <c r="A4" s="688" t="s">
        <v>167</v>
      </c>
      <c r="B4" s="689" t="s">
        <v>19</v>
      </c>
      <c r="C4" s="715"/>
      <c r="D4" s="689" t="s">
        <v>20</v>
      </c>
      <c r="E4" s="715"/>
      <c r="F4" s="689" t="s">
        <v>19</v>
      </c>
      <c r="G4" s="692" t="s">
        <v>2</v>
      </c>
      <c r="H4" s="689" t="s">
        <v>20</v>
      </c>
      <c r="I4" s="692" t="s">
        <v>2</v>
      </c>
      <c r="J4" s="689" t="s">
        <v>19</v>
      </c>
      <c r="K4" s="692" t="s">
        <v>2</v>
      </c>
      <c r="L4" s="689" t="s">
        <v>20</v>
      </c>
      <c r="M4" s="693" t="s">
        <v>2</v>
      </c>
    </row>
    <row r="5" spans="1:13" ht="14.4" customHeight="1" x14ac:dyDescent="0.3">
      <c r="A5" s="712" t="s">
        <v>3354</v>
      </c>
      <c r="B5" s="703">
        <v>73793.16</v>
      </c>
      <c r="C5" s="648">
        <v>1</v>
      </c>
      <c r="D5" s="716">
        <v>231</v>
      </c>
      <c r="E5" s="719" t="s">
        <v>3354</v>
      </c>
      <c r="F5" s="703">
        <v>24840.969999999998</v>
      </c>
      <c r="G5" s="670">
        <v>0.33662970931181152</v>
      </c>
      <c r="H5" s="651">
        <v>107</v>
      </c>
      <c r="I5" s="694">
        <v>0.46320346320346323</v>
      </c>
      <c r="J5" s="722">
        <v>48952.19</v>
      </c>
      <c r="K5" s="670">
        <v>0.66337029068818842</v>
      </c>
      <c r="L5" s="651">
        <v>124</v>
      </c>
      <c r="M5" s="694">
        <v>0.53679653679653683</v>
      </c>
    </row>
    <row r="6" spans="1:13" ht="14.4" customHeight="1" x14ac:dyDescent="0.3">
      <c r="A6" s="713" t="s">
        <v>3355</v>
      </c>
      <c r="B6" s="704">
        <v>181.13</v>
      </c>
      <c r="C6" s="654">
        <v>1</v>
      </c>
      <c r="D6" s="717">
        <v>1</v>
      </c>
      <c r="E6" s="720" t="s">
        <v>3355</v>
      </c>
      <c r="F6" s="704"/>
      <c r="G6" s="678">
        <v>0</v>
      </c>
      <c r="H6" s="657"/>
      <c r="I6" s="695">
        <v>0</v>
      </c>
      <c r="J6" s="723">
        <v>181.13</v>
      </c>
      <c r="K6" s="678">
        <v>1</v>
      </c>
      <c r="L6" s="657">
        <v>1</v>
      </c>
      <c r="M6" s="695">
        <v>1</v>
      </c>
    </row>
    <row r="7" spans="1:13" ht="14.4" customHeight="1" x14ac:dyDescent="0.3">
      <c r="A7" s="713" t="s">
        <v>3356</v>
      </c>
      <c r="B7" s="704">
        <v>2025.7199999999998</v>
      </c>
      <c r="C7" s="654">
        <v>1</v>
      </c>
      <c r="D7" s="717">
        <v>5</v>
      </c>
      <c r="E7" s="720" t="s">
        <v>3356</v>
      </c>
      <c r="F7" s="704">
        <v>242.85000000000002</v>
      </c>
      <c r="G7" s="678">
        <v>0.11988330075232512</v>
      </c>
      <c r="H7" s="657">
        <v>2</v>
      </c>
      <c r="I7" s="695">
        <v>0.4</v>
      </c>
      <c r="J7" s="723">
        <v>1782.87</v>
      </c>
      <c r="K7" s="678">
        <v>0.88011669924767488</v>
      </c>
      <c r="L7" s="657">
        <v>3</v>
      </c>
      <c r="M7" s="695">
        <v>0.6</v>
      </c>
    </row>
    <row r="8" spans="1:13" ht="14.4" customHeight="1" x14ac:dyDescent="0.3">
      <c r="A8" s="713" t="s">
        <v>3357</v>
      </c>
      <c r="B8" s="704">
        <v>41456.730000000003</v>
      </c>
      <c r="C8" s="654">
        <v>1</v>
      </c>
      <c r="D8" s="717">
        <v>180</v>
      </c>
      <c r="E8" s="720" t="s">
        <v>3357</v>
      </c>
      <c r="F8" s="704">
        <v>5414.69</v>
      </c>
      <c r="G8" s="678">
        <v>0.13061063909285656</v>
      </c>
      <c r="H8" s="657">
        <v>20</v>
      </c>
      <c r="I8" s="695">
        <v>0.1111111111111111</v>
      </c>
      <c r="J8" s="723">
        <v>36042.04</v>
      </c>
      <c r="K8" s="678">
        <v>0.86938936090714336</v>
      </c>
      <c r="L8" s="657">
        <v>160</v>
      </c>
      <c r="M8" s="695">
        <v>0.88888888888888884</v>
      </c>
    </row>
    <row r="9" spans="1:13" ht="14.4" customHeight="1" x14ac:dyDescent="0.3">
      <c r="A9" s="713" t="s">
        <v>3358</v>
      </c>
      <c r="B9" s="704">
        <v>37881.48000000001</v>
      </c>
      <c r="C9" s="654">
        <v>1</v>
      </c>
      <c r="D9" s="717">
        <v>158</v>
      </c>
      <c r="E9" s="720" t="s">
        <v>3358</v>
      </c>
      <c r="F9" s="704">
        <v>7335.300000000002</v>
      </c>
      <c r="G9" s="678">
        <v>0.19363815774885249</v>
      </c>
      <c r="H9" s="657">
        <v>35</v>
      </c>
      <c r="I9" s="695">
        <v>0.22151898734177214</v>
      </c>
      <c r="J9" s="723">
        <v>30546.180000000011</v>
      </c>
      <c r="K9" s="678">
        <v>0.8063618422511476</v>
      </c>
      <c r="L9" s="657">
        <v>123</v>
      </c>
      <c r="M9" s="695">
        <v>0.77848101265822789</v>
      </c>
    </row>
    <row r="10" spans="1:13" ht="14.4" customHeight="1" x14ac:dyDescent="0.3">
      <c r="A10" s="713" t="s">
        <v>3359</v>
      </c>
      <c r="B10" s="704">
        <v>41344.749999999993</v>
      </c>
      <c r="C10" s="654">
        <v>1</v>
      </c>
      <c r="D10" s="717">
        <v>127</v>
      </c>
      <c r="E10" s="720" t="s">
        <v>3359</v>
      </c>
      <c r="F10" s="704">
        <v>15060.989999999998</v>
      </c>
      <c r="G10" s="678">
        <v>0.36427817316587963</v>
      </c>
      <c r="H10" s="657">
        <v>25</v>
      </c>
      <c r="I10" s="695">
        <v>0.19685039370078741</v>
      </c>
      <c r="J10" s="723">
        <v>26283.759999999995</v>
      </c>
      <c r="K10" s="678">
        <v>0.63572182683412037</v>
      </c>
      <c r="L10" s="657">
        <v>102</v>
      </c>
      <c r="M10" s="695">
        <v>0.80314960629921262</v>
      </c>
    </row>
    <row r="11" spans="1:13" ht="14.4" customHeight="1" x14ac:dyDescent="0.3">
      <c r="A11" s="713" t="s">
        <v>3360</v>
      </c>
      <c r="B11" s="704">
        <v>29801.900000000005</v>
      </c>
      <c r="C11" s="654">
        <v>1</v>
      </c>
      <c r="D11" s="717">
        <v>144</v>
      </c>
      <c r="E11" s="720" t="s">
        <v>3360</v>
      </c>
      <c r="F11" s="704">
        <v>7434.619999999999</v>
      </c>
      <c r="G11" s="678">
        <v>0.2494679869404299</v>
      </c>
      <c r="H11" s="657">
        <v>57</v>
      </c>
      <c r="I11" s="695">
        <v>0.39583333333333331</v>
      </c>
      <c r="J11" s="723">
        <v>22367.280000000006</v>
      </c>
      <c r="K11" s="678">
        <v>0.75053201305957007</v>
      </c>
      <c r="L11" s="657">
        <v>87</v>
      </c>
      <c r="M11" s="695">
        <v>0.60416666666666663</v>
      </c>
    </row>
    <row r="12" spans="1:13" ht="14.4" customHeight="1" x14ac:dyDescent="0.3">
      <c r="A12" s="713" t="s">
        <v>3361</v>
      </c>
      <c r="B12" s="704">
        <v>38052.65</v>
      </c>
      <c r="C12" s="654">
        <v>1</v>
      </c>
      <c r="D12" s="717">
        <v>155</v>
      </c>
      <c r="E12" s="720" t="s">
        <v>3361</v>
      </c>
      <c r="F12" s="704">
        <v>12986.2</v>
      </c>
      <c r="G12" s="678">
        <v>0.34126926771197275</v>
      </c>
      <c r="H12" s="657">
        <v>59</v>
      </c>
      <c r="I12" s="695">
        <v>0.38064516129032255</v>
      </c>
      <c r="J12" s="723">
        <v>25066.45</v>
      </c>
      <c r="K12" s="678">
        <v>0.65873073228802725</v>
      </c>
      <c r="L12" s="657">
        <v>96</v>
      </c>
      <c r="M12" s="695">
        <v>0.61935483870967745</v>
      </c>
    </row>
    <row r="13" spans="1:13" ht="14.4" customHeight="1" x14ac:dyDescent="0.3">
      <c r="A13" s="713" t="s">
        <v>3362</v>
      </c>
      <c r="B13" s="704">
        <v>13037.18</v>
      </c>
      <c r="C13" s="654">
        <v>1</v>
      </c>
      <c r="D13" s="717">
        <v>69</v>
      </c>
      <c r="E13" s="720" t="s">
        <v>3362</v>
      </c>
      <c r="F13" s="704">
        <v>8670.0500000000011</v>
      </c>
      <c r="G13" s="678">
        <v>0.66502495171501819</v>
      </c>
      <c r="H13" s="657">
        <v>36</v>
      </c>
      <c r="I13" s="695">
        <v>0.52173913043478259</v>
      </c>
      <c r="J13" s="723">
        <v>4367.13</v>
      </c>
      <c r="K13" s="678">
        <v>0.33497504828498187</v>
      </c>
      <c r="L13" s="657">
        <v>33</v>
      </c>
      <c r="M13" s="695">
        <v>0.47826086956521741</v>
      </c>
    </row>
    <row r="14" spans="1:13" ht="14.4" customHeight="1" x14ac:dyDescent="0.3">
      <c r="A14" s="713" t="s">
        <v>3363</v>
      </c>
      <c r="B14" s="704">
        <v>186.86</v>
      </c>
      <c r="C14" s="654">
        <v>1</v>
      </c>
      <c r="D14" s="717">
        <v>4</v>
      </c>
      <c r="E14" s="720" t="s">
        <v>3363</v>
      </c>
      <c r="F14" s="704">
        <v>93.43</v>
      </c>
      <c r="G14" s="678">
        <v>0.5</v>
      </c>
      <c r="H14" s="657">
        <v>2</v>
      </c>
      <c r="I14" s="695">
        <v>0.5</v>
      </c>
      <c r="J14" s="723">
        <v>93.43</v>
      </c>
      <c r="K14" s="678">
        <v>0.5</v>
      </c>
      <c r="L14" s="657">
        <v>2</v>
      </c>
      <c r="M14" s="695">
        <v>0.5</v>
      </c>
    </row>
    <row r="15" spans="1:13" ht="14.4" customHeight="1" x14ac:dyDescent="0.3">
      <c r="A15" s="713" t="s">
        <v>3364</v>
      </c>
      <c r="B15" s="704">
        <v>15204.96</v>
      </c>
      <c r="C15" s="654">
        <v>1</v>
      </c>
      <c r="D15" s="717">
        <v>45</v>
      </c>
      <c r="E15" s="720" t="s">
        <v>3364</v>
      </c>
      <c r="F15" s="704">
        <v>4150.03</v>
      </c>
      <c r="G15" s="678">
        <v>0.27293922509496898</v>
      </c>
      <c r="H15" s="657">
        <v>11</v>
      </c>
      <c r="I15" s="695">
        <v>0.24444444444444444</v>
      </c>
      <c r="J15" s="723">
        <v>11054.929999999998</v>
      </c>
      <c r="K15" s="678">
        <v>0.72706077490503096</v>
      </c>
      <c r="L15" s="657">
        <v>34</v>
      </c>
      <c r="M15" s="695">
        <v>0.75555555555555554</v>
      </c>
    </row>
    <row r="16" spans="1:13" ht="14.4" customHeight="1" thickBot="1" x14ac:dyDescent="0.35">
      <c r="A16" s="714" t="s">
        <v>3365</v>
      </c>
      <c r="B16" s="705">
        <v>17475.57</v>
      </c>
      <c r="C16" s="660">
        <v>1</v>
      </c>
      <c r="D16" s="718">
        <v>71</v>
      </c>
      <c r="E16" s="721" t="s">
        <v>3365</v>
      </c>
      <c r="F16" s="705">
        <v>5429.74</v>
      </c>
      <c r="G16" s="671">
        <v>0.31070460076552581</v>
      </c>
      <c r="H16" s="663">
        <v>16</v>
      </c>
      <c r="I16" s="696">
        <v>0.22535211267605634</v>
      </c>
      <c r="J16" s="724">
        <v>12045.83</v>
      </c>
      <c r="K16" s="671">
        <v>0.68929539923447414</v>
      </c>
      <c r="L16" s="663">
        <v>55</v>
      </c>
      <c r="M16" s="696">
        <v>0.77464788732394363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8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497" t="s">
        <v>4508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</row>
    <row r="2" spans="1:21" ht="14.4" customHeight="1" thickBot="1" x14ac:dyDescent="0.35">
      <c r="A2" s="382" t="s">
        <v>307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1" t="s">
        <v>159</v>
      </c>
      <c r="L3" s="532"/>
      <c r="M3" s="70">
        <f>SUBTOTAL(9,M7:M1048576)</f>
        <v>310442.0900000002</v>
      </c>
      <c r="N3" s="70">
        <f>SUBTOTAL(9,N7:N1048576)</f>
        <v>2638</v>
      </c>
      <c r="O3" s="70">
        <f>SUBTOTAL(9,O7:O1048576)</f>
        <v>1190</v>
      </c>
      <c r="P3" s="70">
        <f>SUBTOTAL(9,P7:P1048576)</f>
        <v>91658.869999999981</v>
      </c>
      <c r="Q3" s="71">
        <f>IF(M3=0,0,P3/M3)</f>
        <v>0.29525271524876001</v>
      </c>
      <c r="R3" s="70">
        <f>SUBTOTAL(9,R7:R1048576)</f>
        <v>876</v>
      </c>
      <c r="S3" s="71">
        <f>IF(N3=0,0,R3/N3)</f>
        <v>0.33206974981046244</v>
      </c>
      <c r="T3" s="70">
        <f>SUBTOTAL(9,T7:T1048576)</f>
        <v>370</v>
      </c>
      <c r="U3" s="72">
        <f>IF(O3=0,0,T3/O3)</f>
        <v>0.31092436974789917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3" t="s">
        <v>15</v>
      </c>
      <c r="N4" s="534"/>
      <c r="O4" s="534"/>
      <c r="P4" s="535" t="s">
        <v>21</v>
      </c>
      <c r="Q4" s="534"/>
      <c r="R4" s="534"/>
      <c r="S4" s="534"/>
      <c r="T4" s="534"/>
      <c r="U4" s="53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6" t="s">
        <v>22</v>
      </c>
      <c r="Q5" s="527"/>
      <c r="R5" s="526" t="s">
        <v>13</v>
      </c>
      <c r="S5" s="527"/>
      <c r="T5" s="526" t="s">
        <v>20</v>
      </c>
      <c r="U5" s="528"/>
    </row>
    <row r="6" spans="1:21" s="337" customFormat="1" ht="14.4" customHeight="1" thickBot="1" x14ac:dyDescent="0.35">
      <c r="A6" s="725" t="s">
        <v>23</v>
      </c>
      <c r="B6" s="726" t="s">
        <v>5</v>
      </c>
      <c r="C6" s="725" t="s">
        <v>24</v>
      </c>
      <c r="D6" s="726" t="s">
        <v>6</v>
      </c>
      <c r="E6" s="726" t="s">
        <v>193</v>
      </c>
      <c r="F6" s="726" t="s">
        <v>25</v>
      </c>
      <c r="G6" s="726" t="s">
        <v>26</v>
      </c>
      <c r="H6" s="726" t="s">
        <v>8</v>
      </c>
      <c r="I6" s="726" t="s">
        <v>10</v>
      </c>
      <c r="J6" s="726" t="s">
        <v>11</v>
      </c>
      <c r="K6" s="726" t="s">
        <v>12</v>
      </c>
      <c r="L6" s="726" t="s">
        <v>27</v>
      </c>
      <c r="M6" s="727" t="s">
        <v>14</v>
      </c>
      <c r="N6" s="728" t="s">
        <v>28</v>
      </c>
      <c r="O6" s="728" t="s">
        <v>28</v>
      </c>
      <c r="P6" s="728" t="s">
        <v>14</v>
      </c>
      <c r="Q6" s="728" t="s">
        <v>2</v>
      </c>
      <c r="R6" s="728" t="s">
        <v>28</v>
      </c>
      <c r="S6" s="728" t="s">
        <v>2</v>
      </c>
      <c r="T6" s="728" t="s">
        <v>28</v>
      </c>
      <c r="U6" s="729" t="s">
        <v>2</v>
      </c>
    </row>
    <row r="7" spans="1:21" ht="14.4" customHeight="1" x14ac:dyDescent="0.3">
      <c r="A7" s="730">
        <v>30</v>
      </c>
      <c r="B7" s="731" t="s">
        <v>507</v>
      </c>
      <c r="C7" s="731" t="s">
        <v>3347</v>
      </c>
      <c r="D7" s="732" t="s">
        <v>4506</v>
      </c>
      <c r="E7" s="733" t="s">
        <v>3355</v>
      </c>
      <c r="F7" s="731" t="s">
        <v>3344</v>
      </c>
      <c r="G7" s="731" t="s">
        <v>3366</v>
      </c>
      <c r="H7" s="731" t="s">
        <v>2097</v>
      </c>
      <c r="I7" s="731" t="s">
        <v>2349</v>
      </c>
      <c r="J7" s="731" t="s">
        <v>2354</v>
      </c>
      <c r="K7" s="731" t="s">
        <v>3181</v>
      </c>
      <c r="L7" s="734">
        <v>181.13</v>
      </c>
      <c r="M7" s="734">
        <v>181.13</v>
      </c>
      <c r="N7" s="731">
        <v>1</v>
      </c>
      <c r="O7" s="735">
        <v>1</v>
      </c>
      <c r="P7" s="734"/>
      <c r="Q7" s="736">
        <v>0</v>
      </c>
      <c r="R7" s="731"/>
      <c r="S7" s="736">
        <v>0</v>
      </c>
      <c r="T7" s="735"/>
      <c r="U7" s="235">
        <v>0</v>
      </c>
    </row>
    <row r="8" spans="1:21" ht="14.4" customHeight="1" x14ac:dyDescent="0.3">
      <c r="A8" s="737">
        <v>30</v>
      </c>
      <c r="B8" s="739" t="s">
        <v>507</v>
      </c>
      <c r="C8" s="739" t="s">
        <v>3347</v>
      </c>
      <c r="D8" s="740" t="s">
        <v>4506</v>
      </c>
      <c r="E8" s="741" t="s">
        <v>3356</v>
      </c>
      <c r="F8" s="739" t="s">
        <v>3344</v>
      </c>
      <c r="G8" s="739" t="s">
        <v>3367</v>
      </c>
      <c r="H8" s="739" t="s">
        <v>508</v>
      </c>
      <c r="I8" s="739" t="s">
        <v>3368</v>
      </c>
      <c r="J8" s="739" t="s">
        <v>3369</v>
      </c>
      <c r="K8" s="739" t="s">
        <v>3370</v>
      </c>
      <c r="L8" s="742">
        <v>0</v>
      </c>
      <c r="M8" s="742">
        <v>0</v>
      </c>
      <c r="N8" s="739">
        <v>1</v>
      </c>
      <c r="O8" s="743">
        <v>0.5</v>
      </c>
      <c r="P8" s="742"/>
      <c r="Q8" s="744"/>
      <c r="R8" s="739"/>
      <c r="S8" s="744">
        <v>0</v>
      </c>
      <c r="T8" s="743"/>
      <c r="U8" s="738">
        <v>0</v>
      </c>
    </row>
    <row r="9" spans="1:21" ht="14.4" customHeight="1" x14ac:dyDescent="0.3">
      <c r="A9" s="737">
        <v>30</v>
      </c>
      <c r="B9" s="739" t="s">
        <v>507</v>
      </c>
      <c r="C9" s="739" t="s">
        <v>3347</v>
      </c>
      <c r="D9" s="740" t="s">
        <v>4506</v>
      </c>
      <c r="E9" s="741" t="s">
        <v>3356</v>
      </c>
      <c r="F9" s="739" t="s">
        <v>3344</v>
      </c>
      <c r="G9" s="739" t="s">
        <v>3371</v>
      </c>
      <c r="H9" s="739" t="s">
        <v>2097</v>
      </c>
      <c r="I9" s="739" t="s">
        <v>2533</v>
      </c>
      <c r="J9" s="739" t="s">
        <v>2534</v>
      </c>
      <c r="K9" s="739" t="s">
        <v>3107</v>
      </c>
      <c r="L9" s="742">
        <v>93.43</v>
      </c>
      <c r="M9" s="742">
        <v>93.43</v>
      </c>
      <c r="N9" s="739">
        <v>1</v>
      </c>
      <c r="O9" s="743">
        <v>0.5</v>
      </c>
      <c r="P9" s="742">
        <v>93.43</v>
      </c>
      <c r="Q9" s="744">
        <v>1</v>
      </c>
      <c r="R9" s="739">
        <v>1</v>
      </c>
      <c r="S9" s="744">
        <v>1</v>
      </c>
      <c r="T9" s="743">
        <v>0.5</v>
      </c>
      <c r="U9" s="738">
        <v>1</v>
      </c>
    </row>
    <row r="10" spans="1:21" ht="14.4" customHeight="1" x14ac:dyDescent="0.3">
      <c r="A10" s="737">
        <v>30</v>
      </c>
      <c r="B10" s="739" t="s">
        <v>507</v>
      </c>
      <c r="C10" s="739" t="s">
        <v>3347</v>
      </c>
      <c r="D10" s="740" t="s">
        <v>4506</v>
      </c>
      <c r="E10" s="741" t="s">
        <v>3356</v>
      </c>
      <c r="F10" s="739" t="s">
        <v>3344</v>
      </c>
      <c r="G10" s="739" t="s">
        <v>3371</v>
      </c>
      <c r="H10" s="739" t="s">
        <v>2097</v>
      </c>
      <c r="I10" s="739" t="s">
        <v>2563</v>
      </c>
      <c r="J10" s="739" t="s">
        <v>2534</v>
      </c>
      <c r="K10" s="739" t="s">
        <v>3108</v>
      </c>
      <c r="L10" s="742">
        <v>186.87</v>
      </c>
      <c r="M10" s="742">
        <v>186.87</v>
      </c>
      <c r="N10" s="739">
        <v>1</v>
      </c>
      <c r="O10" s="743">
        <v>1</v>
      </c>
      <c r="P10" s="742"/>
      <c r="Q10" s="744">
        <v>0</v>
      </c>
      <c r="R10" s="739"/>
      <c r="S10" s="744">
        <v>0</v>
      </c>
      <c r="T10" s="743"/>
      <c r="U10" s="738">
        <v>0</v>
      </c>
    </row>
    <row r="11" spans="1:21" ht="14.4" customHeight="1" x14ac:dyDescent="0.3">
      <c r="A11" s="737">
        <v>30</v>
      </c>
      <c r="B11" s="739" t="s">
        <v>507</v>
      </c>
      <c r="C11" s="739" t="s">
        <v>3347</v>
      </c>
      <c r="D11" s="740" t="s">
        <v>4506</v>
      </c>
      <c r="E11" s="741" t="s">
        <v>3356</v>
      </c>
      <c r="F11" s="739" t="s">
        <v>3344</v>
      </c>
      <c r="G11" s="739" t="s">
        <v>3372</v>
      </c>
      <c r="H11" s="739" t="s">
        <v>2097</v>
      </c>
      <c r="I11" s="739" t="s">
        <v>3373</v>
      </c>
      <c r="J11" s="739" t="s">
        <v>2210</v>
      </c>
      <c r="K11" s="739" t="s">
        <v>3099</v>
      </c>
      <c r="L11" s="742">
        <v>1385.62</v>
      </c>
      <c r="M11" s="742">
        <v>1385.62</v>
      </c>
      <c r="N11" s="739">
        <v>1</v>
      </c>
      <c r="O11" s="743">
        <v>1</v>
      </c>
      <c r="P11" s="742"/>
      <c r="Q11" s="744">
        <v>0</v>
      </c>
      <c r="R11" s="739"/>
      <c r="S11" s="744">
        <v>0</v>
      </c>
      <c r="T11" s="743"/>
      <c r="U11" s="738">
        <v>0</v>
      </c>
    </row>
    <row r="12" spans="1:21" ht="14.4" customHeight="1" x14ac:dyDescent="0.3">
      <c r="A12" s="737">
        <v>30</v>
      </c>
      <c r="B12" s="739" t="s">
        <v>507</v>
      </c>
      <c r="C12" s="739" t="s">
        <v>3347</v>
      </c>
      <c r="D12" s="740" t="s">
        <v>4506</v>
      </c>
      <c r="E12" s="741" t="s">
        <v>3356</v>
      </c>
      <c r="F12" s="739" t="s">
        <v>3344</v>
      </c>
      <c r="G12" s="739" t="s">
        <v>3374</v>
      </c>
      <c r="H12" s="739" t="s">
        <v>2097</v>
      </c>
      <c r="I12" s="739" t="s">
        <v>3375</v>
      </c>
      <c r="J12" s="739" t="s">
        <v>560</v>
      </c>
      <c r="K12" s="739" t="s">
        <v>3061</v>
      </c>
      <c r="L12" s="742">
        <v>28.81</v>
      </c>
      <c r="M12" s="742">
        <v>28.81</v>
      </c>
      <c r="N12" s="739">
        <v>1</v>
      </c>
      <c r="O12" s="743">
        <v>1</v>
      </c>
      <c r="P12" s="742">
        <v>28.81</v>
      </c>
      <c r="Q12" s="744">
        <v>1</v>
      </c>
      <c r="R12" s="739">
        <v>1</v>
      </c>
      <c r="S12" s="744">
        <v>1</v>
      </c>
      <c r="T12" s="743">
        <v>1</v>
      </c>
      <c r="U12" s="738">
        <v>1</v>
      </c>
    </row>
    <row r="13" spans="1:21" ht="14.4" customHeight="1" x14ac:dyDescent="0.3">
      <c r="A13" s="737">
        <v>30</v>
      </c>
      <c r="B13" s="739" t="s">
        <v>507</v>
      </c>
      <c r="C13" s="739" t="s">
        <v>3347</v>
      </c>
      <c r="D13" s="740" t="s">
        <v>4506</v>
      </c>
      <c r="E13" s="741" t="s">
        <v>3356</v>
      </c>
      <c r="F13" s="739" t="s">
        <v>3344</v>
      </c>
      <c r="G13" s="739" t="s">
        <v>3376</v>
      </c>
      <c r="H13" s="739" t="s">
        <v>508</v>
      </c>
      <c r="I13" s="739" t="s">
        <v>776</v>
      </c>
      <c r="J13" s="739" t="s">
        <v>684</v>
      </c>
      <c r="K13" s="739" t="s">
        <v>3377</v>
      </c>
      <c r="L13" s="742">
        <v>210.38</v>
      </c>
      <c r="M13" s="742">
        <v>210.38</v>
      </c>
      <c r="N13" s="739">
        <v>1</v>
      </c>
      <c r="O13" s="743">
        <v>0.5</v>
      </c>
      <c r="P13" s="742"/>
      <c r="Q13" s="744">
        <v>0</v>
      </c>
      <c r="R13" s="739"/>
      <c r="S13" s="744">
        <v>0</v>
      </c>
      <c r="T13" s="743"/>
      <c r="U13" s="738">
        <v>0</v>
      </c>
    </row>
    <row r="14" spans="1:21" ht="14.4" customHeight="1" x14ac:dyDescent="0.3">
      <c r="A14" s="737">
        <v>30</v>
      </c>
      <c r="B14" s="739" t="s">
        <v>507</v>
      </c>
      <c r="C14" s="739" t="s">
        <v>3347</v>
      </c>
      <c r="D14" s="740" t="s">
        <v>4506</v>
      </c>
      <c r="E14" s="741" t="s">
        <v>3356</v>
      </c>
      <c r="F14" s="739" t="s">
        <v>3344</v>
      </c>
      <c r="G14" s="739" t="s">
        <v>3378</v>
      </c>
      <c r="H14" s="739" t="s">
        <v>2097</v>
      </c>
      <c r="I14" s="739" t="s">
        <v>2357</v>
      </c>
      <c r="J14" s="739" t="s">
        <v>3093</v>
      </c>
      <c r="K14" s="739" t="s">
        <v>3094</v>
      </c>
      <c r="L14" s="742">
        <v>120.61</v>
      </c>
      <c r="M14" s="742">
        <v>120.61</v>
      </c>
      <c r="N14" s="739">
        <v>1</v>
      </c>
      <c r="O14" s="743">
        <v>0.5</v>
      </c>
      <c r="P14" s="742">
        <v>120.61</v>
      </c>
      <c r="Q14" s="744">
        <v>1</v>
      </c>
      <c r="R14" s="739">
        <v>1</v>
      </c>
      <c r="S14" s="744">
        <v>1</v>
      </c>
      <c r="T14" s="743">
        <v>0.5</v>
      </c>
      <c r="U14" s="738">
        <v>1</v>
      </c>
    </row>
    <row r="15" spans="1:21" ht="14.4" customHeight="1" x14ac:dyDescent="0.3">
      <c r="A15" s="737">
        <v>30</v>
      </c>
      <c r="B15" s="739" t="s">
        <v>507</v>
      </c>
      <c r="C15" s="739" t="s">
        <v>3347</v>
      </c>
      <c r="D15" s="740" t="s">
        <v>4506</v>
      </c>
      <c r="E15" s="741" t="s">
        <v>3357</v>
      </c>
      <c r="F15" s="739" t="s">
        <v>3344</v>
      </c>
      <c r="G15" s="739" t="s">
        <v>3379</v>
      </c>
      <c r="H15" s="739" t="s">
        <v>508</v>
      </c>
      <c r="I15" s="739" t="s">
        <v>1452</v>
      </c>
      <c r="J15" s="739" t="s">
        <v>1453</v>
      </c>
      <c r="K15" s="739" t="s">
        <v>3380</v>
      </c>
      <c r="L15" s="742">
        <v>462.73</v>
      </c>
      <c r="M15" s="742">
        <v>462.73</v>
      </c>
      <c r="N15" s="739">
        <v>1</v>
      </c>
      <c r="O15" s="743">
        <v>0.5</v>
      </c>
      <c r="P15" s="742"/>
      <c r="Q15" s="744">
        <v>0</v>
      </c>
      <c r="R15" s="739"/>
      <c r="S15" s="744">
        <v>0</v>
      </c>
      <c r="T15" s="743"/>
      <c r="U15" s="738">
        <v>0</v>
      </c>
    </row>
    <row r="16" spans="1:21" ht="14.4" customHeight="1" x14ac:dyDescent="0.3">
      <c r="A16" s="737">
        <v>30</v>
      </c>
      <c r="B16" s="739" t="s">
        <v>507</v>
      </c>
      <c r="C16" s="739" t="s">
        <v>3347</v>
      </c>
      <c r="D16" s="740" t="s">
        <v>4506</v>
      </c>
      <c r="E16" s="741" t="s">
        <v>3357</v>
      </c>
      <c r="F16" s="739" t="s">
        <v>3344</v>
      </c>
      <c r="G16" s="739" t="s">
        <v>3381</v>
      </c>
      <c r="H16" s="739" t="s">
        <v>508</v>
      </c>
      <c r="I16" s="739" t="s">
        <v>3382</v>
      </c>
      <c r="J16" s="739" t="s">
        <v>1109</v>
      </c>
      <c r="K16" s="739" t="s">
        <v>3383</v>
      </c>
      <c r="L16" s="742">
        <v>0</v>
      </c>
      <c r="M16" s="742">
        <v>0</v>
      </c>
      <c r="N16" s="739">
        <v>4</v>
      </c>
      <c r="O16" s="743">
        <v>2</v>
      </c>
      <c r="P16" s="742"/>
      <c r="Q16" s="744"/>
      <c r="R16" s="739"/>
      <c r="S16" s="744">
        <v>0</v>
      </c>
      <c r="T16" s="743"/>
      <c r="U16" s="738">
        <v>0</v>
      </c>
    </row>
    <row r="17" spans="1:21" ht="14.4" customHeight="1" x14ac:dyDescent="0.3">
      <c r="A17" s="737">
        <v>30</v>
      </c>
      <c r="B17" s="739" t="s">
        <v>507</v>
      </c>
      <c r="C17" s="739" t="s">
        <v>3347</v>
      </c>
      <c r="D17" s="740" t="s">
        <v>4506</v>
      </c>
      <c r="E17" s="741" t="s">
        <v>3357</v>
      </c>
      <c r="F17" s="739" t="s">
        <v>3344</v>
      </c>
      <c r="G17" s="739" t="s">
        <v>3381</v>
      </c>
      <c r="H17" s="739" t="s">
        <v>508</v>
      </c>
      <c r="I17" s="739" t="s">
        <v>1108</v>
      </c>
      <c r="J17" s="739" t="s">
        <v>1109</v>
      </c>
      <c r="K17" s="739" t="s">
        <v>3384</v>
      </c>
      <c r="L17" s="742">
        <v>72.55</v>
      </c>
      <c r="M17" s="742">
        <v>72.55</v>
      </c>
      <c r="N17" s="739">
        <v>1</v>
      </c>
      <c r="O17" s="743">
        <v>0.5</v>
      </c>
      <c r="P17" s="742"/>
      <c r="Q17" s="744">
        <v>0</v>
      </c>
      <c r="R17" s="739"/>
      <c r="S17" s="744">
        <v>0</v>
      </c>
      <c r="T17" s="743"/>
      <c r="U17" s="738">
        <v>0</v>
      </c>
    </row>
    <row r="18" spans="1:21" ht="14.4" customHeight="1" x14ac:dyDescent="0.3">
      <c r="A18" s="737">
        <v>30</v>
      </c>
      <c r="B18" s="739" t="s">
        <v>507</v>
      </c>
      <c r="C18" s="739" t="s">
        <v>3347</v>
      </c>
      <c r="D18" s="740" t="s">
        <v>4506</v>
      </c>
      <c r="E18" s="741" t="s">
        <v>3357</v>
      </c>
      <c r="F18" s="739" t="s">
        <v>3344</v>
      </c>
      <c r="G18" s="739" t="s">
        <v>3381</v>
      </c>
      <c r="H18" s="739" t="s">
        <v>508</v>
      </c>
      <c r="I18" s="739" t="s">
        <v>645</v>
      </c>
      <c r="J18" s="739" t="s">
        <v>646</v>
      </c>
      <c r="K18" s="739" t="s">
        <v>3385</v>
      </c>
      <c r="L18" s="742">
        <v>65.28</v>
      </c>
      <c r="M18" s="742">
        <v>130.56</v>
      </c>
      <c r="N18" s="739">
        <v>2</v>
      </c>
      <c r="O18" s="743">
        <v>1</v>
      </c>
      <c r="P18" s="742"/>
      <c r="Q18" s="744">
        <v>0</v>
      </c>
      <c r="R18" s="739"/>
      <c r="S18" s="744">
        <v>0</v>
      </c>
      <c r="T18" s="743"/>
      <c r="U18" s="738">
        <v>0</v>
      </c>
    </row>
    <row r="19" spans="1:21" ht="14.4" customHeight="1" x14ac:dyDescent="0.3">
      <c r="A19" s="737">
        <v>30</v>
      </c>
      <c r="B19" s="739" t="s">
        <v>507</v>
      </c>
      <c r="C19" s="739" t="s">
        <v>3347</v>
      </c>
      <c r="D19" s="740" t="s">
        <v>4506</v>
      </c>
      <c r="E19" s="741" t="s">
        <v>3357</v>
      </c>
      <c r="F19" s="739" t="s">
        <v>3344</v>
      </c>
      <c r="G19" s="739" t="s">
        <v>3381</v>
      </c>
      <c r="H19" s="739" t="s">
        <v>508</v>
      </c>
      <c r="I19" s="739" t="s">
        <v>671</v>
      </c>
      <c r="J19" s="739" t="s">
        <v>2084</v>
      </c>
      <c r="K19" s="739" t="s">
        <v>3383</v>
      </c>
      <c r="L19" s="742">
        <v>36.270000000000003</v>
      </c>
      <c r="M19" s="742">
        <v>72.540000000000006</v>
      </c>
      <c r="N19" s="739">
        <v>2</v>
      </c>
      <c r="O19" s="743">
        <v>1</v>
      </c>
      <c r="P19" s="742">
        <v>36.270000000000003</v>
      </c>
      <c r="Q19" s="744">
        <v>0.5</v>
      </c>
      <c r="R19" s="739">
        <v>1</v>
      </c>
      <c r="S19" s="744">
        <v>0.5</v>
      </c>
      <c r="T19" s="743">
        <v>0.5</v>
      </c>
      <c r="U19" s="738">
        <v>0.5</v>
      </c>
    </row>
    <row r="20" spans="1:21" ht="14.4" customHeight="1" x14ac:dyDescent="0.3">
      <c r="A20" s="737">
        <v>30</v>
      </c>
      <c r="B20" s="739" t="s">
        <v>507</v>
      </c>
      <c r="C20" s="739" t="s">
        <v>3347</v>
      </c>
      <c r="D20" s="740" t="s">
        <v>4506</v>
      </c>
      <c r="E20" s="741" t="s">
        <v>3357</v>
      </c>
      <c r="F20" s="739" t="s">
        <v>3344</v>
      </c>
      <c r="G20" s="739" t="s">
        <v>3386</v>
      </c>
      <c r="H20" s="739" t="s">
        <v>2097</v>
      </c>
      <c r="I20" s="739" t="s">
        <v>2239</v>
      </c>
      <c r="J20" s="739" t="s">
        <v>3294</v>
      </c>
      <c r="K20" s="739" t="s">
        <v>3295</v>
      </c>
      <c r="L20" s="742">
        <v>4.7</v>
      </c>
      <c r="M20" s="742">
        <v>9.4</v>
      </c>
      <c r="N20" s="739">
        <v>2</v>
      </c>
      <c r="O20" s="743">
        <v>1</v>
      </c>
      <c r="P20" s="742"/>
      <c r="Q20" s="744">
        <v>0</v>
      </c>
      <c r="R20" s="739"/>
      <c r="S20" s="744">
        <v>0</v>
      </c>
      <c r="T20" s="743"/>
      <c r="U20" s="738">
        <v>0</v>
      </c>
    </row>
    <row r="21" spans="1:21" ht="14.4" customHeight="1" x14ac:dyDescent="0.3">
      <c r="A21" s="737">
        <v>30</v>
      </c>
      <c r="B21" s="739" t="s">
        <v>507</v>
      </c>
      <c r="C21" s="739" t="s">
        <v>3347</v>
      </c>
      <c r="D21" s="740" t="s">
        <v>4506</v>
      </c>
      <c r="E21" s="741" t="s">
        <v>3357</v>
      </c>
      <c r="F21" s="739" t="s">
        <v>3344</v>
      </c>
      <c r="G21" s="739" t="s">
        <v>3386</v>
      </c>
      <c r="H21" s="739" t="s">
        <v>2097</v>
      </c>
      <c r="I21" s="739" t="s">
        <v>2261</v>
      </c>
      <c r="J21" s="739" t="s">
        <v>3298</v>
      </c>
      <c r="K21" s="739" t="s">
        <v>3299</v>
      </c>
      <c r="L21" s="742">
        <v>18.809999999999999</v>
      </c>
      <c r="M21" s="742">
        <v>18.809999999999999</v>
      </c>
      <c r="N21" s="739">
        <v>1</v>
      </c>
      <c r="O21" s="743">
        <v>1</v>
      </c>
      <c r="P21" s="742"/>
      <c r="Q21" s="744">
        <v>0</v>
      </c>
      <c r="R21" s="739"/>
      <c r="S21" s="744">
        <v>0</v>
      </c>
      <c r="T21" s="743"/>
      <c r="U21" s="738">
        <v>0</v>
      </c>
    </row>
    <row r="22" spans="1:21" ht="14.4" customHeight="1" x14ac:dyDescent="0.3">
      <c r="A22" s="737">
        <v>30</v>
      </c>
      <c r="B22" s="739" t="s">
        <v>507</v>
      </c>
      <c r="C22" s="739" t="s">
        <v>3347</v>
      </c>
      <c r="D22" s="740" t="s">
        <v>4506</v>
      </c>
      <c r="E22" s="741" t="s">
        <v>3357</v>
      </c>
      <c r="F22" s="739" t="s">
        <v>3344</v>
      </c>
      <c r="G22" s="739" t="s">
        <v>3387</v>
      </c>
      <c r="H22" s="739" t="s">
        <v>508</v>
      </c>
      <c r="I22" s="739" t="s">
        <v>3388</v>
      </c>
      <c r="J22" s="739" t="s">
        <v>3389</v>
      </c>
      <c r="K22" s="739" t="s">
        <v>3140</v>
      </c>
      <c r="L22" s="742">
        <v>0</v>
      </c>
      <c r="M22" s="742">
        <v>0</v>
      </c>
      <c r="N22" s="739">
        <v>1</v>
      </c>
      <c r="O22" s="743">
        <v>0.5</v>
      </c>
      <c r="P22" s="742"/>
      <c r="Q22" s="744"/>
      <c r="R22" s="739"/>
      <c r="S22" s="744">
        <v>0</v>
      </c>
      <c r="T22" s="743"/>
      <c r="U22" s="738">
        <v>0</v>
      </c>
    </row>
    <row r="23" spans="1:21" ht="14.4" customHeight="1" x14ac:dyDescent="0.3">
      <c r="A23" s="737">
        <v>30</v>
      </c>
      <c r="B23" s="739" t="s">
        <v>507</v>
      </c>
      <c r="C23" s="739" t="s">
        <v>3347</v>
      </c>
      <c r="D23" s="740" t="s">
        <v>4506</v>
      </c>
      <c r="E23" s="741" t="s">
        <v>3357</v>
      </c>
      <c r="F23" s="739" t="s">
        <v>3344</v>
      </c>
      <c r="G23" s="739" t="s">
        <v>3387</v>
      </c>
      <c r="H23" s="739" t="s">
        <v>508</v>
      </c>
      <c r="I23" s="739" t="s">
        <v>3390</v>
      </c>
      <c r="J23" s="739" t="s">
        <v>1131</v>
      </c>
      <c r="K23" s="739" t="s">
        <v>3391</v>
      </c>
      <c r="L23" s="742">
        <v>0</v>
      </c>
      <c r="M23" s="742">
        <v>0</v>
      </c>
      <c r="N23" s="739">
        <v>1</v>
      </c>
      <c r="O23" s="743">
        <v>1</v>
      </c>
      <c r="P23" s="742"/>
      <c r="Q23" s="744"/>
      <c r="R23" s="739"/>
      <c r="S23" s="744">
        <v>0</v>
      </c>
      <c r="T23" s="743"/>
      <c r="U23" s="738">
        <v>0</v>
      </c>
    </row>
    <row r="24" spans="1:21" ht="14.4" customHeight="1" x14ac:dyDescent="0.3">
      <c r="A24" s="737">
        <v>30</v>
      </c>
      <c r="B24" s="739" t="s">
        <v>507</v>
      </c>
      <c r="C24" s="739" t="s">
        <v>3347</v>
      </c>
      <c r="D24" s="740" t="s">
        <v>4506</v>
      </c>
      <c r="E24" s="741" t="s">
        <v>3357</v>
      </c>
      <c r="F24" s="739" t="s">
        <v>3344</v>
      </c>
      <c r="G24" s="739" t="s">
        <v>3387</v>
      </c>
      <c r="H24" s="739" t="s">
        <v>508</v>
      </c>
      <c r="I24" s="739" t="s">
        <v>3392</v>
      </c>
      <c r="J24" s="739" t="s">
        <v>1131</v>
      </c>
      <c r="K24" s="739" t="s">
        <v>3154</v>
      </c>
      <c r="L24" s="742">
        <v>0</v>
      </c>
      <c r="M24" s="742">
        <v>0</v>
      </c>
      <c r="N24" s="739">
        <v>3</v>
      </c>
      <c r="O24" s="743">
        <v>1.5</v>
      </c>
      <c r="P24" s="742"/>
      <c r="Q24" s="744"/>
      <c r="R24" s="739"/>
      <c r="S24" s="744">
        <v>0</v>
      </c>
      <c r="T24" s="743"/>
      <c r="U24" s="738">
        <v>0</v>
      </c>
    </row>
    <row r="25" spans="1:21" ht="14.4" customHeight="1" x14ac:dyDescent="0.3">
      <c r="A25" s="737">
        <v>30</v>
      </c>
      <c r="B25" s="739" t="s">
        <v>507</v>
      </c>
      <c r="C25" s="739" t="s">
        <v>3347</v>
      </c>
      <c r="D25" s="740" t="s">
        <v>4506</v>
      </c>
      <c r="E25" s="741" t="s">
        <v>3357</v>
      </c>
      <c r="F25" s="739" t="s">
        <v>3344</v>
      </c>
      <c r="G25" s="739" t="s">
        <v>3387</v>
      </c>
      <c r="H25" s="739" t="s">
        <v>508</v>
      </c>
      <c r="I25" s="739" t="s">
        <v>1134</v>
      </c>
      <c r="J25" s="739" t="s">
        <v>1131</v>
      </c>
      <c r="K25" s="739" t="s">
        <v>3154</v>
      </c>
      <c r="L25" s="742">
        <v>31.09</v>
      </c>
      <c r="M25" s="742">
        <v>31.09</v>
      </c>
      <c r="N25" s="739">
        <v>1</v>
      </c>
      <c r="O25" s="743">
        <v>0.5</v>
      </c>
      <c r="P25" s="742"/>
      <c r="Q25" s="744">
        <v>0</v>
      </c>
      <c r="R25" s="739"/>
      <c r="S25" s="744">
        <v>0</v>
      </c>
      <c r="T25" s="743"/>
      <c r="U25" s="738">
        <v>0</v>
      </c>
    </row>
    <row r="26" spans="1:21" ht="14.4" customHeight="1" x14ac:dyDescent="0.3">
      <c r="A26" s="737">
        <v>30</v>
      </c>
      <c r="B26" s="739" t="s">
        <v>507</v>
      </c>
      <c r="C26" s="739" t="s">
        <v>3347</v>
      </c>
      <c r="D26" s="740" t="s">
        <v>4506</v>
      </c>
      <c r="E26" s="741" t="s">
        <v>3357</v>
      </c>
      <c r="F26" s="739" t="s">
        <v>3344</v>
      </c>
      <c r="G26" s="739" t="s">
        <v>3393</v>
      </c>
      <c r="H26" s="739" t="s">
        <v>2097</v>
      </c>
      <c r="I26" s="739" t="s">
        <v>3394</v>
      </c>
      <c r="J26" s="739" t="s">
        <v>3395</v>
      </c>
      <c r="K26" s="739" t="s">
        <v>3396</v>
      </c>
      <c r="L26" s="742">
        <v>149.52000000000001</v>
      </c>
      <c r="M26" s="742">
        <v>149.52000000000001</v>
      </c>
      <c r="N26" s="739">
        <v>1</v>
      </c>
      <c r="O26" s="743">
        <v>0.5</v>
      </c>
      <c r="P26" s="742"/>
      <c r="Q26" s="744">
        <v>0</v>
      </c>
      <c r="R26" s="739"/>
      <c r="S26" s="744">
        <v>0</v>
      </c>
      <c r="T26" s="743"/>
      <c r="U26" s="738">
        <v>0</v>
      </c>
    </row>
    <row r="27" spans="1:21" ht="14.4" customHeight="1" x14ac:dyDescent="0.3">
      <c r="A27" s="737">
        <v>30</v>
      </c>
      <c r="B27" s="739" t="s">
        <v>507</v>
      </c>
      <c r="C27" s="739" t="s">
        <v>3347</v>
      </c>
      <c r="D27" s="740" t="s">
        <v>4506</v>
      </c>
      <c r="E27" s="741" t="s">
        <v>3357</v>
      </c>
      <c r="F27" s="739" t="s">
        <v>3344</v>
      </c>
      <c r="G27" s="739" t="s">
        <v>3393</v>
      </c>
      <c r="H27" s="739" t="s">
        <v>2097</v>
      </c>
      <c r="I27" s="739" t="s">
        <v>2557</v>
      </c>
      <c r="J27" s="739" t="s">
        <v>2558</v>
      </c>
      <c r="K27" s="739" t="s">
        <v>3214</v>
      </c>
      <c r="L27" s="742">
        <v>225.06</v>
      </c>
      <c r="M27" s="742">
        <v>225.06</v>
      </c>
      <c r="N27" s="739">
        <v>1</v>
      </c>
      <c r="O27" s="743">
        <v>1</v>
      </c>
      <c r="P27" s="742"/>
      <c r="Q27" s="744">
        <v>0</v>
      </c>
      <c r="R27" s="739"/>
      <c r="S27" s="744">
        <v>0</v>
      </c>
      <c r="T27" s="743"/>
      <c r="U27" s="738">
        <v>0</v>
      </c>
    </row>
    <row r="28" spans="1:21" ht="14.4" customHeight="1" x14ac:dyDescent="0.3">
      <c r="A28" s="737">
        <v>30</v>
      </c>
      <c r="B28" s="739" t="s">
        <v>507</v>
      </c>
      <c r="C28" s="739" t="s">
        <v>3347</v>
      </c>
      <c r="D28" s="740" t="s">
        <v>4506</v>
      </c>
      <c r="E28" s="741" t="s">
        <v>3357</v>
      </c>
      <c r="F28" s="739" t="s">
        <v>3344</v>
      </c>
      <c r="G28" s="739" t="s">
        <v>3366</v>
      </c>
      <c r="H28" s="739" t="s">
        <v>2097</v>
      </c>
      <c r="I28" s="739" t="s">
        <v>2246</v>
      </c>
      <c r="J28" s="739" t="s">
        <v>3179</v>
      </c>
      <c r="K28" s="739" t="s">
        <v>3130</v>
      </c>
      <c r="L28" s="742">
        <v>58.86</v>
      </c>
      <c r="M28" s="742">
        <v>117.72</v>
      </c>
      <c r="N28" s="739">
        <v>2</v>
      </c>
      <c r="O28" s="743">
        <v>1</v>
      </c>
      <c r="P28" s="742"/>
      <c r="Q28" s="744">
        <v>0</v>
      </c>
      <c r="R28" s="739"/>
      <c r="S28" s="744">
        <v>0</v>
      </c>
      <c r="T28" s="743"/>
      <c r="U28" s="738">
        <v>0</v>
      </c>
    </row>
    <row r="29" spans="1:21" ht="14.4" customHeight="1" x14ac:dyDescent="0.3">
      <c r="A29" s="737">
        <v>30</v>
      </c>
      <c r="B29" s="739" t="s">
        <v>507</v>
      </c>
      <c r="C29" s="739" t="s">
        <v>3347</v>
      </c>
      <c r="D29" s="740" t="s">
        <v>4506</v>
      </c>
      <c r="E29" s="741" t="s">
        <v>3357</v>
      </c>
      <c r="F29" s="739" t="s">
        <v>3344</v>
      </c>
      <c r="G29" s="739" t="s">
        <v>3366</v>
      </c>
      <c r="H29" s="739" t="s">
        <v>2097</v>
      </c>
      <c r="I29" s="739" t="s">
        <v>2249</v>
      </c>
      <c r="J29" s="739" t="s">
        <v>2254</v>
      </c>
      <c r="K29" s="739" t="s">
        <v>3177</v>
      </c>
      <c r="L29" s="742">
        <v>117.73</v>
      </c>
      <c r="M29" s="742">
        <v>235.46</v>
      </c>
      <c r="N29" s="739">
        <v>2</v>
      </c>
      <c r="O29" s="743">
        <v>1</v>
      </c>
      <c r="P29" s="742"/>
      <c r="Q29" s="744">
        <v>0</v>
      </c>
      <c r="R29" s="739"/>
      <c r="S29" s="744">
        <v>0</v>
      </c>
      <c r="T29" s="743"/>
      <c r="U29" s="738">
        <v>0</v>
      </c>
    </row>
    <row r="30" spans="1:21" ht="14.4" customHeight="1" x14ac:dyDescent="0.3">
      <c r="A30" s="737">
        <v>30</v>
      </c>
      <c r="B30" s="739" t="s">
        <v>507</v>
      </c>
      <c r="C30" s="739" t="s">
        <v>3347</v>
      </c>
      <c r="D30" s="740" t="s">
        <v>4506</v>
      </c>
      <c r="E30" s="741" t="s">
        <v>3357</v>
      </c>
      <c r="F30" s="739" t="s">
        <v>3344</v>
      </c>
      <c r="G30" s="739" t="s">
        <v>3397</v>
      </c>
      <c r="H30" s="739" t="s">
        <v>508</v>
      </c>
      <c r="I30" s="739" t="s">
        <v>1677</v>
      </c>
      <c r="J30" s="739" t="s">
        <v>3398</v>
      </c>
      <c r="K30" s="739" t="s">
        <v>3399</v>
      </c>
      <c r="L30" s="742">
        <v>55.95</v>
      </c>
      <c r="M30" s="742">
        <v>55.95</v>
      </c>
      <c r="N30" s="739">
        <v>1</v>
      </c>
      <c r="O30" s="743">
        <v>0.5</v>
      </c>
      <c r="P30" s="742"/>
      <c r="Q30" s="744">
        <v>0</v>
      </c>
      <c r="R30" s="739"/>
      <c r="S30" s="744">
        <v>0</v>
      </c>
      <c r="T30" s="743"/>
      <c r="U30" s="738">
        <v>0</v>
      </c>
    </row>
    <row r="31" spans="1:21" ht="14.4" customHeight="1" x14ac:dyDescent="0.3">
      <c r="A31" s="737">
        <v>30</v>
      </c>
      <c r="B31" s="739" t="s">
        <v>507</v>
      </c>
      <c r="C31" s="739" t="s">
        <v>3347</v>
      </c>
      <c r="D31" s="740" t="s">
        <v>4506</v>
      </c>
      <c r="E31" s="741" t="s">
        <v>3357</v>
      </c>
      <c r="F31" s="739" t="s">
        <v>3344</v>
      </c>
      <c r="G31" s="739" t="s">
        <v>3400</v>
      </c>
      <c r="H31" s="739" t="s">
        <v>2097</v>
      </c>
      <c r="I31" s="739" t="s">
        <v>2414</v>
      </c>
      <c r="J31" s="739" t="s">
        <v>2415</v>
      </c>
      <c r="K31" s="739" t="s">
        <v>3314</v>
      </c>
      <c r="L31" s="742">
        <v>86.5</v>
      </c>
      <c r="M31" s="742">
        <v>173</v>
      </c>
      <c r="N31" s="739">
        <v>2</v>
      </c>
      <c r="O31" s="743">
        <v>1</v>
      </c>
      <c r="P31" s="742"/>
      <c r="Q31" s="744">
        <v>0</v>
      </c>
      <c r="R31" s="739"/>
      <c r="S31" s="744">
        <v>0</v>
      </c>
      <c r="T31" s="743"/>
      <c r="U31" s="738">
        <v>0</v>
      </c>
    </row>
    <row r="32" spans="1:21" ht="14.4" customHeight="1" x14ac:dyDescent="0.3">
      <c r="A32" s="737">
        <v>30</v>
      </c>
      <c r="B32" s="739" t="s">
        <v>507</v>
      </c>
      <c r="C32" s="739" t="s">
        <v>3347</v>
      </c>
      <c r="D32" s="740" t="s">
        <v>4506</v>
      </c>
      <c r="E32" s="741" t="s">
        <v>3357</v>
      </c>
      <c r="F32" s="739" t="s">
        <v>3344</v>
      </c>
      <c r="G32" s="739" t="s">
        <v>3400</v>
      </c>
      <c r="H32" s="739" t="s">
        <v>2097</v>
      </c>
      <c r="I32" s="739" t="s">
        <v>1336</v>
      </c>
      <c r="J32" s="739" t="s">
        <v>2360</v>
      </c>
      <c r="K32" s="739" t="s">
        <v>3315</v>
      </c>
      <c r="L32" s="742">
        <v>103.8</v>
      </c>
      <c r="M32" s="742">
        <v>207.6</v>
      </c>
      <c r="N32" s="739">
        <v>2</v>
      </c>
      <c r="O32" s="743">
        <v>1</v>
      </c>
      <c r="P32" s="742"/>
      <c r="Q32" s="744">
        <v>0</v>
      </c>
      <c r="R32" s="739"/>
      <c r="S32" s="744">
        <v>0</v>
      </c>
      <c r="T32" s="743"/>
      <c r="U32" s="738">
        <v>0</v>
      </c>
    </row>
    <row r="33" spans="1:21" ht="14.4" customHeight="1" x14ac:dyDescent="0.3">
      <c r="A33" s="737">
        <v>30</v>
      </c>
      <c r="B33" s="739" t="s">
        <v>507</v>
      </c>
      <c r="C33" s="739" t="s">
        <v>3347</v>
      </c>
      <c r="D33" s="740" t="s">
        <v>4506</v>
      </c>
      <c r="E33" s="741" t="s">
        <v>3357</v>
      </c>
      <c r="F33" s="739" t="s">
        <v>3344</v>
      </c>
      <c r="G33" s="739" t="s">
        <v>3400</v>
      </c>
      <c r="H33" s="739" t="s">
        <v>2097</v>
      </c>
      <c r="I33" s="739" t="s">
        <v>1336</v>
      </c>
      <c r="J33" s="739" t="s">
        <v>2360</v>
      </c>
      <c r="K33" s="739" t="s">
        <v>3315</v>
      </c>
      <c r="L33" s="742">
        <v>131.62</v>
      </c>
      <c r="M33" s="742">
        <v>394.86</v>
      </c>
      <c r="N33" s="739">
        <v>3</v>
      </c>
      <c r="O33" s="743">
        <v>2</v>
      </c>
      <c r="P33" s="742"/>
      <c r="Q33" s="744">
        <v>0</v>
      </c>
      <c r="R33" s="739"/>
      <c r="S33" s="744">
        <v>0</v>
      </c>
      <c r="T33" s="743"/>
      <c r="U33" s="738">
        <v>0</v>
      </c>
    </row>
    <row r="34" spans="1:21" ht="14.4" customHeight="1" x14ac:dyDescent="0.3">
      <c r="A34" s="737">
        <v>30</v>
      </c>
      <c r="B34" s="739" t="s">
        <v>507</v>
      </c>
      <c r="C34" s="739" t="s">
        <v>3347</v>
      </c>
      <c r="D34" s="740" t="s">
        <v>4506</v>
      </c>
      <c r="E34" s="741" t="s">
        <v>3357</v>
      </c>
      <c r="F34" s="739" t="s">
        <v>3344</v>
      </c>
      <c r="G34" s="739" t="s">
        <v>3401</v>
      </c>
      <c r="H34" s="739" t="s">
        <v>2097</v>
      </c>
      <c r="I34" s="739" t="s">
        <v>2173</v>
      </c>
      <c r="J34" s="739" t="s">
        <v>2174</v>
      </c>
      <c r="K34" s="739" t="s">
        <v>3126</v>
      </c>
      <c r="L34" s="742">
        <v>65.540000000000006</v>
      </c>
      <c r="M34" s="742">
        <v>131.08000000000001</v>
      </c>
      <c r="N34" s="739">
        <v>2</v>
      </c>
      <c r="O34" s="743">
        <v>1</v>
      </c>
      <c r="P34" s="742"/>
      <c r="Q34" s="744">
        <v>0</v>
      </c>
      <c r="R34" s="739"/>
      <c r="S34" s="744">
        <v>0</v>
      </c>
      <c r="T34" s="743"/>
      <c r="U34" s="738">
        <v>0</v>
      </c>
    </row>
    <row r="35" spans="1:21" ht="14.4" customHeight="1" x14ac:dyDescent="0.3">
      <c r="A35" s="737">
        <v>30</v>
      </c>
      <c r="B35" s="739" t="s">
        <v>507</v>
      </c>
      <c r="C35" s="739" t="s">
        <v>3347</v>
      </c>
      <c r="D35" s="740" t="s">
        <v>4506</v>
      </c>
      <c r="E35" s="741" t="s">
        <v>3357</v>
      </c>
      <c r="F35" s="739" t="s">
        <v>3344</v>
      </c>
      <c r="G35" s="739" t="s">
        <v>3402</v>
      </c>
      <c r="H35" s="739" t="s">
        <v>2097</v>
      </c>
      <c r="I35" s="739" t="s">
        <v>2164</v>
      </c>
      <c r="J35" s="739" t="s">
        <v>2165</v>
      </c>
      <c r="K35" s="739" t="s">
        <v>3129</v>
      </c>
      <c r="L35" s="742">
        <v>35.11</v>
      </c>
      <c r="M35" s="742">
        <v>210.66000000000003</v>
      </c>
      <c r="N35" s="739">
        <v>6</v>
      </c>
      <c r="O35" s="743">
        <v>3</v>
      </c>
      <c r="P35" s="742"/>
      <c r="Q35" s="744">
        <v>0</v>
      </c>
      <c r="R35" s="739"/>
      <c r="S35" s="744">
        <v>0</v>
      </c>
      <c r="T35" s="743"/>
      <c r="U35" s="738">
        <v>0</v>
      </c>
    </row>
    <row r="36" spans="1:21" ht="14.4" customHeight="1" x14ac:dyDescent="0.3">
      <c r="A36" s="737">
        <v>30</v>
      </c>
      <c r="B36" s="739" t="s">
        <v>507</v>
      </c>
      <c r="C36" s="739" t="s">
        <v>3347</v>
      </c>
      <c r="D36" s="740" t="s">
        <v>4506</v>
      </c>
      <c r="E36" s="741" t="s">
        <v>3357</v>
      </c>
      <c r="F36" s="739" t="s">
        <v>3344</v>
      </c>
      <c r="G36" s="739" t="s">
        <v>3402</v>
      </c>
      <c r="H36" s="739" t="s">
        <v>2097</v>
      </c>
      <c r="I36" s="739" t="s">
        <v>2167</v>
      </c>
      <c r="J36" s="739" t="s">
        <v>2168</v>
      </c>
      <c r="K36" s="739" t="s">
        <v>3130</v>
      </c>
      <c r="L36" s="742">
        <v>70.23</v>
      </c>
      <c r="M36" s="742">
        <v>140.46</v>
      </c>
      <c r="N36" s="739">
        <v>2</v>
      </c>
      <c r="O36" s="743">
        <v>1</v>
      </c>
      <c r="P36" s="742"/>
      <c r="Q36" s="744">
        <v>0</v>
      </c>
      <c r="R36" s="739"/>
      <c r="S36" s="744">
        <v>0</v>
      </c>
      <c r="T36" s="743"/>
      <c r="U36" s="738">
        <v>0</v>
      </c>
    </row>
    <row r="37" spans="1:21" ht="14.4" customHeight="1" x14ac:dyDescent="0.3">
      <c r="A37" s="737">
        <v>30</v>
      </c>
      <c r="B37" s="739" t="s">
        <v>507</v>
      </c>
      <c r="C37" s="739" t="s">
        <v>3347</v>
      </c>
      <c r="D37" s="740" t="s">
        <v>4506</v>
      </c>
      <c r="E37" s="741" t="s">
        <v>3357</v>
      </c>
      <c r="F37" s="739" t="s">
        <v>3344</v>
      </c>
      <c r="G37" s="739" t="s">
        <v>3403</v>
      </c>
      <c r="H37" s="739" t="s">
        <v>2097</v>
      </c>
      <c r="I37" s="739" t="s">
        <v>2216</v>
      </c>
      <c r="J37" s="739" t="s">
        <v>2106</v>
      </c>
      <c r="K37" s="739" t="s">
        <v>3130</v>
      </c>
      <c r="L37" s="742">
        <v>69.16</v>
      </c>
      <c r="M37" s="742">
        <v>69.16</v>
      </c>
      <c r="N37" s="739">
        <v>1</v>
      </c>
      <c r="O37" s="743">
        <v>1</v>
      </c>
      <c r="P37" s="742"/>
      <c r="Q37" s="744">
        <v>0</v>
      </c>
      <c r="R37" s="739"/>
      <c r="S37" s="744">
        <v>0</v>
      </c>
      <c r="T37" s="743"/>
      <c r="U37" s="738">
        <v>0</v>
      </c>
    </row>
    <row r="38" spans="1:21" ht="14.4" customHeight="1" x14ac:dyDescent="0.3">
      <c r="A38" s="737">
        <v>30</v>
      </c>
      <c r="B38" s="739" t="s">
        <v>507</v>
      </c>
      <c r="C38" s="739" t="s">
        <v>3347</v>
      </c>
      <c r="D38" s="740" t="s">
        <v>4506</v>
      </c>
      <c r="E38" s="741" t="s">
        <v>3357</v>
      </c>
      <c r="F38" s="739" t="s">
        <v>3344</v>
      </c>
      <c r="G38" s="739" t="s">
        <v>3404</v>
      </c>
      <c r="H38" s="739" t="s">
        <v>508</v>
      </c>
      <c r="I38" s="739" t="s">
        <v>2866</v>
      </c>
      <c r="J38" s="739" t="s">
        <v>2867</v>
      </c>
      <c r="K38" s="739" t="s">
        <v>3222</v>
      </c>
      <c r="L38" s="742">
        <v>78.33</v>
      </c>
      <c r="M38" s="742">
        <v>78.33</v>
      </c>
      <c r="N38" s="739">
        <v>1</v>
      </c>
      <c r="O38" s="743">
        <v>0.5</v>
      </c>
      <c r="P38" s="742"/>
      <c r="Q38" s="744">
        <v>0</v>
      </c>
      <c r="R38" s="739"/>
      <c r="S38" s="744">
        <v>0</v>
      </c>
      <c r="T38" s="743"/>
      <c r="U38" s="738">
        <v>0</v>
      </c>
    </row>
    <row r="39" spans="1:21" ht="14.4" customHeight="1" x14ac:dyDescent="0.3">
      <c r="A39" s="737">
        <v>30</v>
      </c>
      <c r="B39" s="739" t="s">
        <v>507</v>
      </c>
      <c r="C39" s="739" t="s">
        <v>3347</v>
      </c>
      <c r="D39" s="740" t="s">
        <v>4506</v>
      </c>
      <c r="E39" s="741" t="s">
        <v>3357</v>
      </c>
      <c r="F39" s="739" t="s">
        <v>3344</v>
      </c>
      <c r="G39" s="739" t="s">
        <v>3405</v>
      </c>
      <c r="H39" s="739" t="s">
        <v>2097</v>
      </c>
      <c r="I39" s="739" t="s">
        <v>2317</v>
      </c>
      <c r="J39" s="739" t="s">
        <v>2318</v>
      </c>
      <c r="K39" s="739" t="s">
        <v>3130</v>
      </c>
      <c r="L39" s="742">
        <v>42.57</v>
      </c>
      <c r="M39" s="742">
        <v>127.71000000000001</v>
      </c>
      <c r="N39" s="739">
        <v>3</v>
      </c>
      <c r="O39" s="743">
        <v>2</v>
      </c>
      <c r="P39" s="742"/>
      <c r="Q39" s="744">
        <v>0</v>
      </c>
      <c r="R39" s="739"/>
      <c r="S39" s="744">
        <v>0</v>
      </c>
      <c r="T39" s="743"/>
      <c r="U39" s="738">
        <v>0</v>
      </c>
    </row>
    <row r="40" spans="1:21" ht="14.4" customHeight="1" x14ac:dyDescent="0.3">
      <c r="A40" s="737">
        <v>30</v>
      </c>
      <c r="B40" s="739" t="s">
        <v>507</v>
      </c>
      <c r="C40" s="739" t="s">
        <v>3347</v>
      </c>
      <c r="D40" s="740" t="s">
        <v>4506</v>
      </c>
      <c r="E40" s="741" t="s">
        <v>3357</v>
      </c>
      <c r="F40" s="739" t="s">
        <v>3344</v>
      </c>
      <c r="G40" s="739" t="s">
        <v>3405</v>
      </c>
      <c r="H40" s="739" t="s">
        <v>2097</v>
      </c>
      <c r="I40" s="739" t="s">
        <v>2448</v>
      </c>
      <c r="J40" s="739" t="s">
        <v>2449</v>
      </c>
      <c r="K40" s="739" t="s">
        <v>3177</v>
      </c>
      <c r="L40" s="742">
        <v>85.16</v>
      </c>
      <c r="M40" s="742">
        <v>170.32</v>
      </c>
      <c r="N40" s="739">
        <v>2</v>
      </c>
      <c r="O40" s="743">
        <v>1</v>
      </c>
      <c r="P40" s="742"/>
      <c r="Q40" s="744">
        <v>0</v>
      </c>
      <c r="R40" s="739"/>
      <c r="S40" s="744">
        <v>0</v>
      </c>
      <c r="T40" s="743"/>
      <c r="U40" s="738">
        <v>0</v>
      </c>
    </row>
    <row r="41" spans="1:21" ht="14.4" customHeight="1" x14ac:dyDescent="0.3">
      <c r="A41" s="737">
        <v>30</v>
      </c>
      <c r="B41" s="739" t="s">
        <v>507</v>
      </c>
      <c r="C41" s="739" t="s">
        <v>3347</v>
      </c>
      <c r="D41" s="740" t="s">
        <v>4506</v>
      </c>
      <c r="E41" s="741" t="s">
        <v>3357</v>
      </c>
      <c r="F41" s="739" t="s">
        <v>3344</v>
      </c>
      <c r="G41" s="739" t="s">
        <v>3406</v>
      </c>
      <c r="H41" s="739" t="s">
        <v>508</v>
      </c>
      <c r="I41" s="739" t="s">
        <v>3407</v>
      </c>
      <c r="J41" s="739" t="s">
        <v>3408</v>
      </c>
      <c r="K41" s="739" t="s">
        <v>3409</v>
      </c>
      <c r="L41" s="742">
        <v>603.08000000000004</v>
      </c>
      <c r="M41" s="742">
        <v>603.08000000000004</v>
      </c>
      <c r="N41" s="739">
        <v>1</v>
      </c>
      <c r="O41" s="743">
        <v>0.5</v>
      </c>
      <c r="P41" s="742"/>
      <c r="Q41" s="744">
        <v>0</v>
      </c>
      <c r="R41" s="739"/>
      <c r="S41" s="744">
        <v>0</v>
      </c>
      <c r="T41" s="743"/>
      <c r="U41" s="738">
        <v>0</v>
      </c>
    </row>
    <row r="42" spans="1:21" ht="14.4" customHeight="1" x14ac:dyDescent="0.3">
      <c r="A42" s="737">
        <v>30</v>
      </c>
      <c r="B42" s="739" t="s">
        <v>507</v>
      </c>
      <c r="C42" s="739" t="s">
        <v>3347</v>
      </c>
      <c r="D42" s="740" t="s">
        <v>4506</v>
      </c>
      <c r="E42" s="741" t="s">
        <v>3357</v>
      </c>
      <c r="F42" s="739" t="s">
        <v>3344</v>
      </c>
      <c r="G42" s="739" t="s">
        <v>3406</v>
      </c>
      <c r="H42" s="739" t="s">
        <v>508</v>
      </c>
      <c r="I42" s="739" t="s">
        <v>1161</v>
      </c>
      <c r="J42" s="739" t="s">
        <v>1162</v>
      </c>
      <c r="K42" s="739" t="s">
        <v>3410</v>
      </c>
      <c r="L42" s="742">
        <v>2026.32</v>
      </c>
      <c r="M42" s="742">
        <v>2026.32</v>
      </c>
      <c r="N42" s="739">
        <v>1</v>
      </c>
      <c r="O42" s="743">
        <v>1</v>
      </c>
      <c r="P42" s="742"/>
      <c r="Q42" s="744">
        <v>0</v>
      </c>
      <c r="R42" s="739"/>
      <c r="S42" s="744">
        <v>0</v>
      </c>
      <c r="T42" s="743"/>
      <c r="U42" s="738">
        <v>0</v>
      </c>
    </row>
    <row r="43" spans="1:21" ht="14.4" customHeight="1" x14ac:dyDescent="0.3">
      <c r="A43" s="737">
        <v>30</v>
      </c>
      <c r="B43" s="739" t="s">
        <v>507</v>
      </c>
      <c r="C43" s="739" t="s">
        <v>3347</v>
      </c>
      <c r="D43" s="740" t="s">
        <v>4506</v>
      </c>
      <c r="E43" s="741" t="s">
        <v>3357</v>
      </c>
      <c r="F43" s="739" t="s">
        <v>3344</v>
      </c>
      <c r="G43" s="739" t="s">
        <v>3411</v>
      </c>
      <c r="H43" s="739" t="s">
        <v>508</v>
      </c>
      <c r="I43" s="739" t="s">
        <v>940</v>
      </c>
      <c r="J43" s="739" t="s">
        <v>3412</v>
      </c>
      <c r="K43" s="739" t="s">
        <v>3413</v>
      </c>
      <c r="L43" s="742">
        <v>23.72</v>
      </c>
      <c r="M43" s="742">
        <v>23.72</v>
      </c>
      <c r="N43" s="739">
        <v>1</v>
      </c>
      <c r="O43" s="743">
        <v>0.5</v>
      </c>
      <c r="P43" s="742"/>
      <c r="Q43" s="744">
        <v>0</v>
      </c>
      <c r="R43" s="739"/>
      <c r="S43" s="744">
        <v>0</v>
      </c>
      <c r="T43" s="743"/>
      <c r="U43" s="738">
        <v>0</v>
      </c>
    </row>
    <row r="44" spans="1:21" ht="14.4" customHeight="1" x14ac:dyDescent="0.3">
      <c r="A44" s="737">
        <v>30</v>
      </c>
      <c r="B44" s="739" t="s">
        <v>507</v>
      </c>
      <c r="C44" s="739" t="s">
        <v>3347</v>
      </c>
      <c r="D44" s="740" t="s">
        <v>4506</v>
      </c>
      <c r="E44" s="741" t="s">
        <v>3357</v>
      </c>
      <c r="F44" s="739" t="s">
        <v>3344</v>
      </c>
      <c r="G44" s="739" t="s">
        <v>3414</v>
      </c>
      <c r="H44" s="739" t="s">
        <v>508</v>
      </c>
      <c r="I44" s="739" t="s">
        <v>729</v>
      </c>
      <c r="J44" s="739" t="s">
        <v>730</v>
      </c>
      <c r="K44" s="739" t="s">
        <v>3415</v>
      </c>
      <c r="L44" s="742">
        <v>91.11</v>
      </c>
      <c r="M44" s="742">
        <v>273.33</v>
      </c>
      <c r="N44" s="739">
        <v>3</v>
      </c>
      <c r="O44" s="743">
        <v>1.5</v>
      </c>
      <c r="P44" s="742"/>
      <c r="Q44" s="744">
        <v>0</v>
      </c>
      <c r="R44" s="739"/>
      <c r="S44" s="744">
        <v>0</v>
      </c>
      <c r="T44" s="743"/>
      <c r="U44" s="738">
        <v>0</v>
      </c>
    </row>
    <row r="45" spans="1:21" ht="14.4" customHeight="1" x14ac:dyDescent="0.3">
      <c r="A45" s="737">
        <v>30</v>
      </c>
      <c r="B45" s="739" t="s">
        <v>507</v>
      </c>
      <c r="C45" s="739" t="s">
        <v>3347</v>
      </c>
      <c r="D45" s="740" t="s">
        <v>4506</v>
      </c>
      <c r="E45" s="741" t="s">
        <v>3357</v>
      </c>
      <c r="F45" s="739" t="s">
        <v>3344</v>
      </c>
      <c r="G45" s="739" t="s">
        <v>3414</v>
      </c>
      <c r="H45" s="739" t="s">
        <v>508</v>
      </c>
      <c r="I45" s="739" t="s">
        <v>1034</v>
      </c>
      <c r="J45" s="739" t="s">
        <v>730</v>
      </c>
      <c r="K45" s="739" t="s">
        <v>3416</v>
      </c>
      <c r="L45" s="742">
        <v>45.56</v>
      </c>
      <c r="M45" s="742">
        <v>136.68</v>
      </c>
      <c r="N45" s="739">
        <v>3</v>
      </c>
      <c r="O45" s="743">
        <v>1.5</v>
      </c>
      <c r="P45" s="742"/>
      <c r="Q45" s="744">
        <v>0</v>
      </c>
      <c r="R45" s="739"/>
      <c r="S45" s="744">
        <v>0</v>
      </c>
      <c r="T45" s="743"/>
      <c r="U45" s="738">
        <v>0</v>
      </c>
    </row>
    <row r="46" spans="1:21" ht="14.4" customHeight="1" x14ac:dyDescent="0.3">
      <c r="A46" s="737">
        <v>30</v>
      </c>
      <c r="B46" s="739" t="s">
        <v>507</v>
      </c>
      <c r="C46" s="739" t="s">
        <v>3347</v>
      </c>
      <c r="D46" s="740" t="s">
        <v>4506</v>
      </c>
      <c r="E46" s="741" t="s">
        <v>3357</v>
      </c>
      <c r="F46" s="739" t="s">
        <v>3344</v>
      </c>
      <c r="G46" s="739" t="s">
        <v>3417</v>
      </c>
      <c r="H46" s="739" t="s">
        <v>508</v>
      </c>
      <c r="I46" s="739" t="s">
        <v>1515</v>
      </c>
      <c r="J46" s="739" t="s">
        <v>1516</v>
      </c>
      <c r="K46" s="739" t="s">
        <v>3130</v>
      </c>
      <c r="L46" s="742">
        <v>0</v>
      </c>
      <c r="M46" s="742">
        <v>0</v>
      </c>
      <c r="N46" s="739">
        <v>1</v>
      </c>
      <c r="O46" s="743">
        <v>1</v>
      </c>
      <c r="P46" s="742"/>
      <c r="Q46" s="744"/>
      <c r="R46" s="739"/>
      <c r="S46" s="744">
        <v>0</v>
      </c>
      <c r="T46" s="743"/>
      <c r="U46" s="738">
        <v>0</v>
      </c>
    </row>
    <row r="47" spans="1:21" ht="14.4" customHeight="1" x14ac:dyDescent="0.3">
      <c r="A47" s="737">
        <v>30</v>
      </c>
      <c r="B47" s="739" t="s">
        <v>507</v>
      </c>
      <c r="C47" s="739" t="s">
        <v>3347</v>
      </c>
      <c r="D47" s="740" t="s">
        <v>4506</v>
      </c>
      <c r="E47" s="741" t="s">
        <v>3357</v>
      </c>
      <c r="F47" s="739" t="s">
        <v>3344</v>
      </c>
      <c r="G47" s="739" t="s">
        <v>3418</v>
      </c>
      <c r="H47" s="739" t="s">
        <v>508</v>
      </c>
      <c r="I47" s="739" t="s">
        <v>1418</v>
      </c>
      <c r="J47" s="739" t="s">
        <v>3419</v>
      </c>
      <c r="K47" s="739" t="s">
        <v>3420</v>
      </c>
      <c r="L47" s="742">
        <v>24.68</v>
      </c>
      <c r="M47" s="742">
        <v>49.36</v>
      </c>
      <c r="N47" s="739">
        <v>2</v>
      </c>
      <c r="O47" s="743">
        <v>1</v>
      </c>
      <c r="P47" s="742"/>
      <c r="Q47" s="744">
        <v>0</v>
      </c>
      <c r="R47" s="739"/>
      <c r="S47" s="744">
        <v>0</v>
      </c>
      <c r="T47" s="743"/>
      <c r="U47" s="738">
        <v>0</v>
      </c>
    </row>
    <row r="48" spans="1:21" ht="14.4" customHeight="1" x14ac:dyDescent="0.3">
      <c r="A48" s="737">
        <v>30</v>
      </c>
      <c r="B48" s="739" t="s">
        <v>507</v>
      </c>
      <c r="C48" s="739" t="s">
        <v>3347</v>
      </c>
      <c r="D48" s="740" t="s">
        <v>4506</v>
      </c>
      <c r="E48" s="741" t="s">
        <v>3357</v>
      </c>
      <c r="F48" s="739" t="s">
        <v>3344</v>
      </c>
      <c r="G48" s="739" t="s">
        <v>3421</v>
      </c>
      <c r="H48" s="739" t="s">
        <v>508</v>
      </c>
      <c r="I48" s="739" t="s">
        <v>971</v>
      </c>
      <c r="J48" s="739" t="s">
        <v>972</v>
      </c>
      <c r="K48" s="739" t="s">
        <v>3422</v>
      </c>
      <c r="L48" s="742">
        <v>0</v>
      </c>
      <c r="M48" s="742">
        <v>0</v>
      </c>
      <c r="N48" s="739">
        <v>1</v>
      </c>
      <c r="O48" s="743">
        <v>0.5</v>
      </c>
      <c r="P48" s="742"/>
      <c r="Q48" s="744"/>
      <c r="R48" s="739"/>
      <c r="S48" s="744">
        <v>0</v>
      </c>
      <c r="T48" s="743"/>
      <c r="U48" s="738">
        <v>0</v>
      </c>
    </row>
    <row r="49" spans="1:21" ht="14.4" customHeight="1" x14ac:dyDescent="0.3">
      <c r="A49" s="737">
        <v>30</v>
      </c>
      <c r="B49" s="739" t="s">
        <v>507</v>
      </c>
      <c r="C49" s="739" t="s">
        <v>3347</v>
      </c>
      <c r="D49" s="740" t="s">
        <v>4506</v>
      </c>
      <c r="E49" s="741" t="s">
        <v>3357</v>
      </c>
      <c r="F49" s="739" t="s">
        <v>3344</v>
      </c>
      <c r="G49" s="739" t="s">
        <v>3423</v>
      </c>
      <c r="H49" s="739" t="s">
        <v>508</v>
      </c>
      <c r="I49" s="739" t="s">
        <v>3424</v>
      </c>
      <c r="J49" s="739" t="s">
        <v>3425</v>
      </c>
      <c r="K49" s="739" t="s">
        <v>3096</v>
      </c>
      <c r="L49" s="742">
        <v>15.46</v>
      </c>
      <c r="M49" s="742">
        <v>15.46</v>
      </c>
      <c r="N49" s="739">
        <v>1</v>
      </c>
      <c r="O49" s="743">
        <v>0.5</v>
      </c>
      <c r="P49" s="742"/>
      <c r="Q49" s="744">
        <v>0</v>
      </c>
      <c r="R49" s="739"/>
      <c r="S49" s="744">
        <v>0</v>
      </c>
      <c r="T49" s="743"/>
      <c r="U49" s="738">
        <v>0</v>
      </c>
    </row>
    <row r="50" spans="1:21" ht="14.4" customHeight="1" x14ac:dyDescent="0.3">
      <c r="A50" s="737">
        <v>30</v>
      </c>
      <c r="B50" s="739" t="s">
        <v>507</v>
      </c>
      <c r="C50" s="739" t="s">
        <v>3347</v>
      </c>
      <c r="D50" s="740" t="s">
        <v>4506</v>
      </c>
      <c r="E50" s="741" t="s">
        <v>3357</v>
      </c>
      <c r="F50" s="739" t="s">
        <v>3344</v>
      </c>
      <c r="G50" s="739" t="s">
        <v>3426</v>
      </c>
      <c r="H50" s="739" t="s">
        <v>508</v>
      </c>
      <c r="I50" s="739" t="s">
        <v>3427</v>
      </c>
      <c r="J50" s="739" t="s">
        <v>3428</v>
      </c>
      <c r="K50" s="739" t="s">
        <v>3383</v>
      </c>
      <c r="L50" s="742">
        <v>0</v>
      </c>
      <c r="M50" s="742">
        <v>0</v>
      </c>
      <c r="N50" s="739">
        <v>1</v>
      </c>
      <c r="O50" s="743">
        <v>1</v>
      </c>
      <c r="P50" s="742"/>
      <c r="Q50" s="744"/>
      <c r="R50" s="739"/>
      <c r="S50" s="744">
        <v>0</v>
      </c>
      <c r="T50" s="743"/>
      <c r="U50" s="738">
        <v>0</v>
      </c>
    </row>
    <row r="51" spans="1:21" ht="14.4" customHeight="1" x14ac:dyDescent="0.3">
      <c r="A51" s="737">
        <v>30</v>
      </c>
      <c r="B51" s="739" t="s">
        <v>507</v>
      </c>
      <c r="C51" s="739" t="s">
        <v>3347</v>
      </c>
      <c r="D51" s="740" t="s">
        <v>4506</v>
      </c>
      <c r="E51" s="741" t="s">
        <v>3357</v>
      </c>
      <c r="F51" s="739" t="s">
        <v>3344</v>
      </c>
      <c r="G51" s="739" t="s">
        <v>3429</v>
      </c>
      <c r="H51" s="739" t="s">
        <v>508</v>
      </c>
      <c r="I51" s="739" t="s">
        <v>3430</v>
      </c>
      <c r="J51" s="739" t="s">
        <v>3431</v>
      </c>
      <c r="K51" s="739" t="s">
        <v>3432</v>
      </c>
      <c r="L51" s="742">
        <v>27.75</v>
      </c>
      <c r="M51" s="742">
        <v>27.75</v>
      </c>
      <c r="N51" s="739">
        <v>1</v>
      </c>
      <c r="O51" s="743">
        <v>0.5</v>
      </c>
      <c r="P51" s="742"/>
      <c r="Q51" s="744">
        <v>0</v>
      </c>
      <c r="R51" s="739"/>
      <c r="S51" s="744">
        <v>0</v>
      </c>
      <c r="T51" s="743"/>
      <c r="U51" s="738">
        <v>0</v>
      </c>
    </row>
    <row r="52" spans="1:21" ht="14.4" customHeight="1" x14ac:dyDescent="0.3">
      <c r="A52" s="737">
        <v>30</v>
      </c>
      <c r="B52" s="739" t="s">
        <v>507</v>
      </c>
      <c r="C52" s="739" t="s">
        <v>3347</v>
      </c>
      <c r="D52" s="740" t="s">
        <v>4506</v>
      </c>
      <c r="E52" s="741" t="s">
        <v>3357</v>
      </c>
      <c r="F52" s="739" t="s">
        <v>3344</v>
      </c>
      <c r="G52" s="739" t="s">
        <v>3433</v>
      </c>
      <c r="H52" s="739" t="s">
        <v>508</v>
      </c>
      <c r="I52" s="739" t="s">
        <v>3434</v>
      </c>
      <c r="J52" s="739" t="s">
        <v>3435</v>
      </c>
      <c r="K52" s="739" t="s">
        <v>3384</v>
      </c>
      <c r="L52" s="742">
        <v>76.069999999999993</v>
      </c>
      <c r="M52" s="742">
        <v>76.069999999999993</v>
      </c>
      <c r="N52" s="739">
        <v>1</v>
      </c>
      <c r="O52" s="743">
        <v>0.5</v>
      </c>
      <c r="P52" s="742"/>
      <c r="Q52" s="744">
        <v>0</v>
      </c>
      <c r="R52" s="739"/>
      <c r="S52" s="744">
        <v>0</v>
      </c>
      <c r="T52" s="743"/>
      <c r="U52" s="738">
        <v>0</v>
      </c>
    </row>
    <row r="53" spans="1:21" ht="14.4" customHeight="1" x14ac:dyDescent="0.3">
      <c r="A53" s="737">
        <v>30</v>
      </c>
      <c r="B53" s="739" t="s">
        <v>507</v>
      </c>
      <c r="C53" s="739" t="s">
        <v>3347</v>
      </c>
      <c r="D53" s="740" t="s">
        <v>4506</v>
      </c>
      <c r="E53" s="741" t="s">
        <v>3357</v>
      </c>
      <c r="F53" s="739" t="s">
        <v>3344</v>
      </c>
      <c r="G53" s="739" t="s">
        <v>3436</v>
      </c>
      <c r="H53" s="739" t="s">
        <v>508</v>
      </c>
      <c r="I53" s="739" t="s">
        <v>3437</v>
      </c>
      <c r="J53" s="739" t="s">
        <v>3438</v>
      </c>
      <c r="K53" s="739" t="s">
        <v>3439</v>
      </c>
      <c r="L53" s="742">
        <v>45.05</v>
      </c>
      <c r="M53" s="742">
        <v>45.05</v>
      </c>
      <c r="N53" s="739">
        <v>1</v>
      </c>
      <c r="O53" s="743">
        <v>0.5</v>
      </c>
      <c r="P53" s="742"/>
      <c r="Q53" s="744">
        <v>0</v>
      </c>
      <c r="R53" s="739"/>
      <c r="S53" s="744">
        <v>0</v>
      </c>
      <c r="T53" s="743"/>
      <c r="U53" s="738">
        <v>0</v>
      </c>
    </row>
    <row r="54" spans="1:21" ht="14.4" customHeight="1" x14ac:dyDescent="0.3">
      <c r="A54" s="737">
        <v>30</v>
      </c>
      <c r="B54" s="739" t="s">
        <v>507</v>
      </c>
      <c r="C54" s="739" t="s">
        <v>3347</v>
      </c>
      <c r="D54" s="740" t="s">
        <v>4506</v>
      </c>
      <c r="E54" s="741" t="s">
        <v>3357</v>
      </c>
      <c r="F54" s="739" t="s">
        <v>3344</v>
      </c>
      <c r="G54" s="739" t="s">
        <v>3367</v>
      </c>
      <c r="H54" s="739" t="s">
        <v>508</v>
      </c>
      <c r="I54" s="739" t="s">
        <v>3440</v>
      </c>
      <c r="J54" s="739" t="s">
        <v>3441</v>
      </c>
      <c r="K54" s="739" t="s">
        <v>3442</v>
      </c>
      <c r="L54" s="742">
        <v>0</v>
      </c>
      <c r="M54" s="742">
        <v>0</v>
      </c>
      <c r="N54" s="739">
        <v>1</v>
      </c>
      <c r="O54" s="743">
        <v>0.5</v>
      </c>
      <c r="P54" s="742"/>
      <c r="Q54" s="744"/>
      <c r="R54" s="739"/>
      <c r="S54" s="744">
        <v>0</v>
      </c>
      <c r="T54" s="743"/>
      <c r="U54" s="738">
        <v>0</v>
      </c>
    </row>
    <row r="55" spans="1:21" ht="14.4" customHeight="1" x14ac:dyDescent="0.3">
      <c r="A55" s="737">
        <v>30</v>
      </c>
      <c r="B55" s="739" t="s">
        <v>507</v>
      </c>
      <c r="C55" s="739" t="s">
        <v>3347</v>
      </c>
      <c r="D55" s="740" t="s">
        <v>4506</v>
      </c>
      <c r="E55" s="741" t="s">
        <v>3357</v>
      </c>
      <c r="F55" s="739" t="s">
        <v>3344</v>
      </c>
      <c r="G55" s="739" t="s">
        <v>3367</v>
      </c>
      <c r="H55" s="739" t="s">
        <v>508</v>
      </c>
      <c r="I55" s="739" t="s">
        <v>851</v>
      </c>
      <c r="J55" s="739" t="s">
        <v>852</v>
      </c>
      <c r="K55" s="739" t="s">
        <v>3443</v>
      </c>
      <c r="L55" s="742">
        <v>58.97</v>
      </c>
      <c r="M55" s="742">
        <v>58.97</v>
      </c>
      <c r="N55" s="739">
        <v>1</v>
      </c>
      <c r="O55" s="743">
        <v>0.5</v>
      </c>
      <c r="P55" s="742"/>
      <c r="Q55" s="744">
        <v>0</v>
      </c>
      <c r="R55" s="739"/>
      <c r="S55" s="744">
        <v>0</v>
      </c>
      <c r="T55" s="743"/>
      <c r="U55" s="738">
        <v>0</v>
      </c>
    </row>
    <row r="56" spans="1:21" ht="14.4" customHeight="1" x14ac:dyDescent="0.3">
      <c r="A56" s="737">
        <v>30</v>
      </c>
      <c r="B56" s="739" t="s">
        <v>507</v>
      </c>
      <c r="C56" s="739" t="s">
        <v>3347</v>
      </c>
      <c r="D56" s="740" t="s">
        <v>4506</v>
      </c>
      <c r="E56" s="741" t="s">
        <v>3357</v>
      </c>
      <c r="F56" s="739" t="s">
        <v>3344</v>
      </c>
      <c r="G56" s="739" t="s">
        <v>3367</v>
      </c>
      <c r="H56" s="739" t="s">
        <v>508</v>
      </c>
      <c r="I56" s="739" t="s">
        <v>862</v>
      </c>
      <c r="J56" s="739" t="s">
        <v>859</v>
      </c>
      <c r="K56" s="739" t="s">
        <v>3444</v>
      </c>
      <c r="L56" s="742">
        <v>196.56</v>
      </c>
      <c r="M56" s="742">
        <v>196.56</v>
      </c>
      <c r="N56" s="739">
        <v>1</v>
      </c>
      <c r="O56" s="743">
        <v>0.5</v>
      </c>
      <c r="P56" s="742"/>
      <c r="Q56" s="744">
        <v>0</v>
      </c>
      <c r="R56" s="739"/>
      <c r="S56" s="744">
        <v>0</v>
      </c>
      <c r="T56" s="743"/>
      <c r="U56" s="738">
        <v>0</v>
      </c>
    </row>
    <row r="57" spans="1:21" ht="14.4" customHeight="1" x14ac:dyDescent="0.3">
      <c r="A57" s="737">
        <v>30</v>
      </c>
      <c r="B57" s="739" t="s">
        <v>507</v>
      </c>
      <c r="C57" s="739" t="s">
        <v>3347</v>
      </c>
      <c r="D57" s="740" t="s">
        <v>4506</v>
      </c>
      <c r="E57" s="741" t="s">
        <v>3357</v>
      </c>
      <c r="F57" s="739" t="s">
        <v>3344</v>
      </c>
      <c r="G57" s="739" t="s">
        <v>3367</v>
      </c>
      <c r="H57" s="739" t="s">
        <v>508</v>
      </c>
      <c r="I57" s="739" t="s">
        <v>3368</v>
      </c>
      <c r="J57" s="739" t="s">
        <v>3369</v>
      </c>
      <c r="K57" s="739" t="s">
        <v>3370</v>
      </c>
      <c r="L57" s="742">
        <v>0</v>
      </c>
      <c r="M57" s="742">
        <v>0</v>
      </c>
      <c r="N57" s="739">
        <v>12</v>
      </c>
      <c r="O57" s="743">
        <v>6.5</v>
      </c>
      <c r="P57" s="742">
        <v>0</v>
      </c>
      <c r="Q57" s="744"/>
      <c r="R57" s="739">
        <v>1</v>
      </c>
      <c r="S57" s="744">
        <v>8.3333333333333329E-2</v>
      </c>
      <c r="T57" s="743">
        <v>0.5</v>
      </c>
      <c r="U57" s="738">
        <v>7.6923076923076927E-2</v>
      </c>
    </row>
    <row r="58" spans="1:21" ht="14.4" customHeight="1" x14ac:dyDescent="0.3">
      <c r="A58" s="737">
        <v>30</v>
      </c>
      <c r="B58" s="739" t="s">
        <v>507</v>
      </c>
      <c r="C58" s="739" t="s">
        <v>3347</v>
      </c>
      <c r="D58" s="740" t="s">
        <v>4506</v>
      </c>
      <c r="E58" s="741" t="s">
        <v>3357</v>
      </c>
      <c r="F58" s="739" t="s">
        <v>3344</v>
      </c>
      <c r="G58" s="739" t="s">
        <v>3367</v>
      </c>
      <c r="H58" s="739" t="s">
        <v>508</v>
      </c>
      <c r="I58" s="739" t="s">
        <v>1037</v>
      </c>
      <c r="J58" s="739" t="s">
        <v>3369</v>
      </c>
      <c r="K58" s="739" t="s">
        <v>3445</v>
      </c>
      <c r="L58" s="742">
        <v>63.7</v>
      </c>
      <c r="M58" s="742">
        <v>63.7</v>
      </c>
      <c r="N58" s="739">
        <v>1</v>
      </c>
      <c r="O58" s="743">
        <v>0.5</v>
      </c>
      <c r="P58" s="742"/>
      <c r="Q58" s="744">
        <v>0</v>
      </c>
      <c r="R58" s="739"/>
      <c r="S58" s="744">
        <v>0</v>
      </c>
      <c r="T58" s="743"/>
      <c r="U58" s="738">
        <v>0</v>
      </c>
    </row>
    <row r="59" spans="1:21" ht="14.4" customHeight="1" x14ac:dyDescent="0.3">
      <c r="A59" s="737">
        <v>30</v>
      </c>
      <c r="B59" s="739" t="s">
        <v>507</v>
      </c>
      <c r="C59" s="739" t="s">
        <v>3347</v>
      </c>
      <c r="D59" s="740" t="s">
        <v>4506</v>
      </c>
      <c r="E59" s="741" t="s">
        <v>3357</v>
      </c>
      <c r="F59" s="739" t="s">
        <v>3344</v>
      </c>
      <c r="G59" s="739" t="s">
        <v>3446</v>
      </c>
      <c r="H59" s="739" t="s">
        <v>2097</v>
      </c>
      <c r="I59" s="739" t="s">
        <v>2440</v>
      </c>
      <c r="J59" s="739" t="s">
        <v>3282</v>
      </c>
      <c r="K59" s="739" t="s">
        <v>3283</v>
      </c>
      <c r="L59" s="742">
        <v>478.07</v>
      </c>
      <c r="M59" s="742">
        <v>478.07</v>
      </c>
      <c r="N59" s="739">
        <v>1</v>
      </c>
      <c r="O59" s="743">
        <v>0.5</v>
      </c>
      <c r="P59" s="742"/>
      <c r="Q59" s="744">
        <v>0</v>
      </c>
      <c r="R59" s="739"/>
      <c r="S59" s="744">
        <v>0</v>
      </c>
      <c r="T59" s="743"/>
      <c r="U59" s="738">
        <v>0</v>
      </c>
    </row>
    <row r="60" spans="1:21" ht="14.4" customHeight="1" x14ac:dyDescent="0.3">
      <c r="A60" s="737">
        <v>30</v>
      </c>
      <c r="B60" s="739" t="s">
        <v>507</v>
      </c>
      <c r="C60" s="739" t="s">
        <v>3347</v>
      </c>
      <c r="D60" s="740" t="s">
        <v>4506</v>
      </c>
      <c r="E60" s="741" t="s">
        <v>3357</v>
      </c>
      <c r="F60" s="739" t="s">
        <v>3344</v>
      </c>
      <c r="G60" s="739" t="s">
        <v>3447</v>
      </c>
      <c r="H60" s="739" t="s">
        <v>2097</v>
      </c>
      <c r="I60" s="739" t="s">
        <v>2294</v>
      </c>
      <c r="J60" s="739" t="s">
        <v>2295</v>
      </c>
      <c r="K60" s="739" t="s">
        <v>3090</v>
      </c>
      <c r="L60" s="742">
        <v>30.83</v>
      </c>
      <c r="M60" s="742">
        <v>30.83</v>
      </c>
      <c r="N60" s="739">
        <v>1</v>
      </c>
      <c r="O60" s="743">
        <v>0.5</v>
      </c>
      <c r="P60" s="742">
        <v>30.83</v>
      </c>
      <c r="Q60" s="744">
        <v>1</v>
      </c>
      <c r="R60" s="739">
        <v>1</v>
      </c>
      <c r="S60" s="744">
        <v>1</v>
      </c>
      <c r="T60" s="743">
        <v>0.5</v>
      </c>
      <c r="U60" s="738">
        <v>1</v>
      </c>
    </row>
    <row r="61" spans="1:21" ht="14.4" customHeight="1" x14ac:dyDescent="0.3">
      <c r="A61" s="737">
        <v>30</v>
      </c>
      <c r="B61" s="739" t="s">
        <v>507</v>
      </c>
      <c r="C61" s="739" t="s">
        <v>3347</v>
      </c>
      <c r="D61" s="740" t="s">
        <v>4506</v>
      </c>
      <c r="E61" s="741" t="s">
        <v>3357</v>
      </c>
      <c r="F61" s="739" t="s">
        <v>3344</v>
      </c>
      <c r="G61" s="739" t="s">
        <v>3448</v>
      </c>
      <c r="H61" s="739" t="s">
        <v>508</v>
      </c>
      <c r="I61" s="739" t="s">
        <v>1600</v>
      </c>
      <c r="J61" s="739" t="s">
        <v>3449</v>
      </c>
      <c r="K61" s="739" t="s">
        <v>3450</v>
      </c>
      <c r="L61" s="742">
        <v>0</v>
      </c>
      <c r="M61" s="742">
        <v>0</v>
      </c>
      <c r="N61" s="739">
        <v>1</v>
      </c>
      <c r="O61" s="743">
        <v>0.5</v>
      </c>
      <c r="P61" s="742"/>
      <c r="Q61" s="744"/>
      <c r="R61" s="739"/>
      <c r="S61" s="744">
        <v>0</v>
      </c>
      <c r="T61" s="743"/>
      <c r="U61" s="738">
        <v>0</v>
      </c>
    </row>
    <row r="62" spans="1:21" ht="14.4" customHeight="1" x14ac:dyDescent="0.3">
      <c r="A62" s="737">
        <v>30</v>
      </c>
      <c r="B62" s="739" t="s">
        <v>507</v>
      </c>
      <c r="C62" s="739" t="s">
        <v>3347</v>
      </c>
      <c r="D62" s="740" t="s">
        <v>4506</v>
      </c>
      <c r="E62" s="741" t="s">
        <v>3357</v>
      </c>
      <c r="F62" s="739" t="s">
        <v>3344</v>
      </c>
      <c r="G62" s="739" t="s">
        <v>3451</v>
      </c>
      <c r="H62" s="739" t="s">
        <v>508</v>
      </c>
      <c r="I62" s="739" t="s">
        <v>3452</v>
      </c>
      <c r="J62" s="739" t="s">
        <v>3453</v>
      </c>
      <c r="K62" s="739" t="s">
        <v>3454</v>
      </c>
      <c r="L62" s="742">
        <v>0</v>
      </c>
      <c r="M62" s="742">
        <v>0</v>
      </c>
      <c r="N62" s="739">
        <v>1</v>
      </c>
      <c r="O62" s="743">
        <v>0.5</v>
      </c>
      <c r="P62" s="742"/>
      <c r="Q62" s="744"/>
      <c r="R62" s="739"/>
      <c r="S62" s="744">
        <v>0</v>
      </c>
      <c r="T62" s="743"/>
      <c r="U62" s="738">
        <v>0</v>
      </c>
    </row>
    <row r="63" spans="1:21" ht="14.4" customHeight="1" x14ac:dyDescent="0.3">
      <c r="A63" s="737">
        <v>30</v>
      </c>
      <c r="B63" s="739" t="s">
        <v>507</v>
      </c>
      <c r="C63" s="739" t="s">
        <v>3347</v>
      </c>
      <c r="D63" s="740" t="s">
        <v>4506</v>
      </c>
      <c r="E63" s="741" t="s">
        <v>3357</v>
      </c>
      <c r="F63" s="739" t="s">
        <v>3344</v>
      </c>
      <c r="G63" s="739" t="s">
        <v>3451</v>
      </c>
      <c r="H63" s="739" t="s">
        <v>508</v>
      </c>
      <c r="I63" s="739" t="s">
        <v>1007</v>
      </c>
      <c r="J63" s="739" t="s">
        <v>1008</v>
      </c>
      <c r="K63" s="739" t="s">
        <v>3455</v>
      </c>
      <c r="L63" s="742">
        <v>50.64</v>
      </c>
      <c r="M63" s="742">
        <v>50.64</v>
      </c>
      <c r="N63" s="739">
        <v>1</v>
      </c>
      <c r="O63" s="743">
        <v>0.5</v>
      </c>
      <c r="P63" s="742"/>
      <c r="Q63" s="744">
        <v>0</v>
      </c>
      <c r="R63" s="739"/>
      <c r="S63" s="744">
        <v>0</v>
      </c>
      <c r="T63" s="743"/>
      <c r="U63" s="738">
        <v>0</v>
      </c>
    </row>
    <row r="64" spans="1:21" ht="14.4" customHeight="1" x14ac:dyDescent="0.3">
      <c r="A64" s="737">
        <v>30</v>
      </c>
      <c r="B64" s="739" t="s">
        <v>507</v>
      </c>
      <c r="C64" s="739" t="s">
        <v>3347</v>
      </c>
      <c r="D64" s="740" t="s">
        <v>4506</v>
      </c>
      <c r="E64" s="741" t="s">
        <v>3357</v>
      </c>
      <c r="F64" s="739" t="s">
        <v>3344</v>
      </c>
      <c r="G64" s="739" t="s">
        <v>3456</v>
      </c>
      <c r="H64" s="739" t="s">
        <v>508</v>
      </c>
      <c r="I64" s="739" t="s">
        <v>1096</v>
      </c>
      <c r="J64" s="739" t="s">
        <v>1097</v>
      </c>
      <c r="K64" s="739" t="s">
        <v>3457</v>
      </c>
      <c r="L64" s="742">
        <v>33</v>
      </c>
      <c r="M64" s="742">
        <v>132</v>
      </c>
      <c r="N64" s="739">
        <v>4</v>
      </c>
      <c r="O64" s="743">
        <v>1.5</v>
      </c>
      <c r="P64" s="742">
        <v>99</v>
      </c>
      <c r="Q64" s="744">
        <v>0.75</v>
      </c>
      <c r="R64" s="739">
        <v>3</v>
      </c>
      <c r="S64" s="744">
        <v>0.75</v>
      </c>
      <c r="T64" s="743">
        <v>1</v>
      </c>
      <c r="U64" s="738">
        <v>0.66666666666666663</v>
      </c>
    </row>
    <row r="65" spans="1:21" ht="14.4" customHeight="1" x14ac:dyDescent="0.3">
      <c r="A65" s="737">
        <v>30</v>
      </c>
      <c r="B65" s="739" t="s">
        <v>507</v>
      </c>
      <c r="C65" s="739" t="s">
        <v>3347</v>
      </c>
      <c r="D65" s="740" t="s">
        <v>4506</v>
      </c>
      <c r="E65" s="741" t="s">
        <v>3357</v>
      </c>
      <c r="F65" s="739" t="s">
        <v>3344</v>
      </c>
      <c r="G65" s="739" t="s">
        <v>3456</v>
      </c>
      <c r="H65" s="739" t="s">
        <v>508</v>
      </c>
      <c r="I65" s="739" t="s">
        <v>3458</v>
      </c>
      <c r="J65" s="739" t="s">
        <v>746</v>
      </c>
      <c r="K65" s="739" t="s">
        <v>3459</v>
      </c>
      <c r="L65" s="742">
        <v>0</v>
      </c>
      <c r="M65" s="742">
        <v>0</v>
      </c>
      <c r="N65" s="739">
        <v>2</v>
      </c>
      <c r="O65" s="743">
        <v>1</v>
      </c>
      <c r="P65" s="742"/>
      <c r="Q65" s="744"/>
      <c r="R65" s="739"/>
      <c r="S65" s="744">
        <v>0</v>
      </c>
      <c r="T65" s="743"/>
      <c r="U65" s="738">
        <v>0</v>
      </c>
    </row>
    <row r="66" spans="1:21" ht="14.4" customHeight="1" x14ac:dyDescent="0.3">
      <c r="A66" s="737">
        <v>30</v>
      </c>
      <c r="B66" s="739" t="s">
        <v>507</v>
      </c>
      <c r="C66" s="739" t="s">
        <v>3347</v>
      </c>
      <c r="D66" s="740" t="s">
        <v>4506</v>
      </c>
      <c r="E66" s="741" t="s">
        <v>3357</v>
      </c>
      <c r="F66" s="739" t="s">
        <v>3344</v>
      </c>
      <c r="G66" s="739" t="s">
        <v>3460</v>
      </c>
      <c r="H66" s="739" t="s">
        <v>508</v>
      </c>
      <c r="I66" s="739" t="s">
        <v>1554</v>
      </c>
      <c r="J66" s="739" t="s">
        <v>1555</v>
      </c>
      <c r="K66" s="739" t="s">
        <v>3461</v>
      </c>
      <c r="L66" s="742">
        <v>34.6</v>
      </c>
      <c r="M66" s="742">
        <v>69.2</v>
      </c>
      <c r="N66" s="739">
        <v>2</v>
      </c>
      <c r="O66" s="743">
        <v>1</v>
      </c>
      <c r="P66" s="742"/>
      <c r="Q66" s="744">
        <v>0</v>
      </c>
      <c r="R66" s="739"/>
      <c r="S66" s="744">
        <v>0</v>
      </c>
      <c r="T66" s="743"/>
      <c r="U66" s="738">
        <v>0</v>
      </c>
    </row>
    <row r="67" spans="1:21" ht="14.4" customHeight="1" x14ac:dyDescent="0.3">
      <c r="A67" s="737">
        <v>30</v>
      </c>
      <c r="B67" s="739" t="s">
        <v>507</v>
      </c>
      <c r="C67" s="739" t="s">
        <v>3347</v>
      </c>
      <c r="D67" s="740" t="s">
        <v>4506</v>
      </c>
      <c r="E67" s="741" t="s">
        <v>3357</v>
      </c>
      <c r="F67" s="739" t="s">
        <v>3344</v>
      </c>
      <c r="G67" s="739" t="s">
        <v>3462</v>
      </c>
      <c r="H67" s="739" t="s">
        <v>508</v>
      </c>
      <c r="I67" s="739" t="s">
        <v>1940</v>
      </c>
      <c r="J67" s="739" t="s">
        <v>1941</v>
      </c>
      <c r="K67" s="739" t="s">
        <v>3463</v>
      </c>
      <c r="L67" s="742">
        <v>45.86</v>
      </c>
      <c r="M67" s="742">
        <v>45.86</v>
      </c>
      <c r="N67" s="739">
        <v>1</v>
      </c>
      <c r="O67" s="743">
        <v>0.5</v>
      </c>
      <c r="P67" s="742"/>
      <c r="Q67" s="744">
        <v>0</v>
      </c>
      <c r="R67" s="739"/>
      <c r="S67" s="744">
        <v>0</v>
      </c>
      <c r="T67" s="743"/>
      <c r="U67" s="738">
        <v>0</v>
      </c>
    </row>
    <row r="68" spans="1:21" ht="14.4" customHeight="1" x14ac:dyDescent="0.3">
      <c r="A68" s="737">
        <v>30</v>
      </c>
      <c r="B68" s="739" t="s">
        <v>507</v>
      </c>
      <c r="C68" s="739" t="s">
        <v>3347</v>
      </c>
      <c r="D68" s="740" t="s">
        <v>4506</v>
      </c>
      <c r="E68" s="741" t="s">
        <v>3357</v>
      </c>
      <c r="F68" s="739" t="s">
        <v>3344</v>
      </c>
      <c r="G68" s="739" t="s">
        <v>3464</v>
      </c>
      <c r="H68" s="739" t="s">
        <v>508</v>
      </c>
      <c r="I68" s="739" t="s">
        <v>3465</v>
      </c>
      <c r="J68" s="739" t="s">
        <v>3466</v>
      </c>
      <c r="K68" s="739" t="s">
        <v>3467</v>
      </c>
      <c r="L68" s="742">
        <v>0</v>
      </c>
      <c r="M68" s="742">
        <v>0</v>
      </c>
      <c r="N68" s="739">
        <v>1</v>
      </c>
      <c r="O68" s="743">
        <v>0.5</v>
      </c>
      <c r="P68" s="742"/>
      <c r="Q68" s="744"/>
      <c r="R68" s="739"/>
      <c r="S68" s="744">
        <v>0</v>
      </c>
      <c r="T68" s="743"/>
      <c r="U68" s="738">
        <v>0</v>
      </c>
    </row>
    <row r="69" spans="1:21" ht="14.4" customHeight="1" x14ac:dyDescent="0.3">
      <c r="A69" s="737">
        <v>30</v>
      </c>
      <c r="B69" s="739" t="s">
        <v>507</v>
      </c>
      <c r="C69" s="739" t="s">
        <v>3347</v>
      </c>
      <c r="D69" s="740" t="s">
        <v>4506</v>
      </c>
      <c r="E69" s="741" t="s">
        <v>3357</v>
      </c>
      <c r="F69" s="739" t="s">
        <v>3344</v>
      </c>
      <c r="G69" s="739" t="s">
        <v>3468</v>
      </c>
      <c r="H69" s="739" t="s">
        <v>508</v>
      </c>
      <c r="I69" s="739" t="s">
        <v>3469</v>
      </c>
      <c r="J69" s="739" t="s">
        <v>3470</v>
      </c>
      <c r="K69" s="739" t="s">
        <v>3471</v>
      </c>
      <c r="L69" s="742">
        <v>166.1</v>
      </c>
      <c r="M69" s="742">
        <v>166.1</v>
      </c>
      <c r="N69" s="739">
        <v>1</v>
      </c>
      <c r="O69" s="743">
        <v>0.5</v>
      </c>
      <c r="P69" s="742"/>
      <c r="Q69" s="744">
        <v>0</v>
      </c>
      <c r="R69" s="739"/>
      <c r="S69" s="744">
        <v>0</v>
      </c>
      <c r="T69" s="743"/>
      <c r="U69" s="738">
        <v>0</v>
      </c>
    </row>
    <row r="70" spans="1:21" ht="14.4" customHeight="1" x14ac:dyDescent="0.3">
      <c r="A70" s="737">
        <v>30</v>
      </c>
      <c r="B70" s="739" t="s">
        <v>507</v>
      </c>
      <c r="C70" s="739" t="s">
        <v>3347</v>
      </c>
      <c r="D70" s="740" t="s">
        <v>4506</v>
      </c>
      <c r="E70" s="741" t="s">
        <v>3357</v>
      </c>
      <c r="F70" s="739" t="s">
        <v>3344</v>
      </c>
      <c r="G70" s="739" t="s">
        <v>3468</v>
      </c>
      <c r="H70" s="739" t="s">
        <v>508</v>
      </c>
      <c r="I70" s="739" t="s">
        <v>1018</v>
      </c>
      <c r="J70" s="739" t="s">
        <v>3472</v>
      </c>
      <c r="K70" s="739" t="s">
        <v>3142</v>
      </c>
      <c r="L70" s="742">
        <v>38.729999999999997</v>
      </c>
      <c r="M70" s="742">
        <v>77.459999999999994</v>
      </c>
      <c r="N70" s="739">
        <v>2</v>
      </c>
      <c r="O70" s="743">
        <v>1</v>
      </c>
      <c r="P70" s="742"/>
      <c r="Q70" s="744">
        <v>0</v>
      </c>
      <c r="R70" s="739"/>
      <c r="S70" s="744">
        <v>0</v>
      </c>
      <c r="T70" s="743"/>
      <c r="U70" s="738">
        <v>0</v>
      </c>
    </row>
    <row r="71" spans="1:21" ht="14.4" customHeight="1" x14ac:dyDescent="0.3">
      <c r="A71" s="737">
        <v>30</v>
      </c>
      <c r="B71" s="739" t="s">
        <v>507</v>
      </c>
      <c r="C71" s="739" t="s">
        <v>3347</v>
      </c>
      <c r="D71" s="740" t="s">
        <v>4506</v>
      </c>
      <c r="E71" s="741" t="s">
        <v>3357</v>
      </c>
      <c r="F71" s="739" t="s">
        <v>3344</v>
      </c>
      <c r="G71" s="739" t="s">
        <v>3468</v>
      </c>
      <c r="H71" s="739" t="s">
        <v>508</v>
      </c>
      <c r="I71" s="739" t="s">
        <v>3473</v>
      </c>
      <c r="J71" s="739" t="s">
        <v>3470</v>
      </c>
      <c r="K71" s="739" t="s">
        <v>3474</v>
      </c>
      <c r="L71" s="742">
        <v>0</v>
      </c>
      <c r="M71" s="742">
        <v>0</v>
      </c>
      <c r="N71" s="739">
        <v>1</v>
      </c>
      <c r="O71" s="743">
        <v>0.5</v>
      </c>
      <c r="P71" s="742"/>
      <c r="Q71" s="744"/>
      <c r="R71" s="739"/>
      <c r="S71" s="744">
        <v>0</v>
      </c>
      <c r="T71" s="743"/>
      <c r="U71" s="738">
        <v>0</v>
      </c>
    </row>
    <row r="72" spans="1:21" ht="14.4" customHeight="1" x14ac:dyDescent="0.3">
      <c r="A72" s="737">
        <v>30</v>
      </c>
      <c r="B72" s="739" t="s">
        <v>507</v>
      </c>
      <c r="C72" s="739" t="s">
        <v>3347</v>
      </c>
      <c r="D72" s="740" t="s">
        <v>4506</v>
      </c>
      <c r="E72" s="741" t="s">
        <v>3357</v>
      </c>
      <c r="F72" s="739" t="s">
        <v>3344</v>
      </c>
      <c r="G72" s="739" t="s">
        <v>3475</v>
      </c>
      <c r="H72" s="739" t="s">
        <v>508</v>
      </c>
      <c r="I72" s="739" t="s">
        <v>3476</v>
      </c>
      <c r="J72" s="739" t="s">
        <v>3477</v>
      </c>
      <c r="K72" s="739" t="s">
        <v>3478</v>
      </c>
      <c r="L72" s="742">
        <v>0</v>
      </c>
      <c r="M72" s="742">
        <v>0</v>
      </c>
      <c r="N72" s="739">
        <v>1</v>
      </c>
      <c r="O72" s="743">
        <v>0.5</v>
      </c>
      <c r="P72" s="742"/>
      <c r="Q72" s="744"/>
      <c r="R72" s="739"/>
      <c r="S72" s="744">
        <v>0</v>
      </c>
      <c r="T72" s="743"/>
      <c r="U72" s="738">
        <v>0</v>
      </c>
    </row>
    <row r="73" spans="1:21" ht="14.4" customHeight="1" x14ac:dyDescent="0.3">
      <c r="A73" s="737">
        <v>30</v>
      </c>
      <c r="B73" s="739" t="s">
        <v>507</v>
      </c>
      <c r="C73" s="739" t="s">
        <v>3347</v>
      </c>
      <c r="D73" s="740" t="s">
        <v>4506</v>
      </c>
      <c r="E73" s="741" t="s">
        <v>3357</v>
      </c>
      <c r="F73" s="739" t="s">
        <v>3344</v>
      </c>
      <c r="G73" s="739" t="s">
        <v>3479</v>
      </c>
      <c r="H73" s="739" t="s">
        <v>508</v>
      </c>
      <c r="I73" s="739" t="s">
        <v>1562</v>
      </c>
      <c r="J73" s="739" t="s">
        <v>1563</v>
      </c>
      <c r="K73" s="739" t="s">
        <v>3480</v>
      </c>
      <c r="L73" s="742">
        <v>76.22</v>
      </c>
      <c r="M73" s="742">
        <v>76.22</v>
      </c>
      <c r="N73" s="739">
        <v>1</v>
      </c>
      <c r="O73" s="743">
        <v>0.5</v>
      </c>
      <c r="P73" s="742"/>
      <c r="Q73" s="744">
        <v>0</v>
      </c>
      <c r="R73" s="739"/>
      <c r="S73" s="744">
        <v>0</v>
      </c>
      <c r="T73" s="743"/>
      <c r="U73" s="738">
        <v>0</v>
      </c>
    </row>
    <row r="74" spans="1:21" ht="14.4" customHeight="1" x14ac:dyDescent="0.3">
      <c r="A74" s="737">
        <v>30</v>
      </c>
      <c r="B74" s="739" t="s">
        <v>507</v>
      </c>
      <c r="C74" s="739" t="s">
        <v>3347</v>
      </c>
      <c r="D74" s="740" t="s">
        <v>4506</v>
      </c>
      <c r="E74" s="741" t="s">
        <v>3357</v>
      </c>
      <c r="F74" s="739" t="s">
        <v>3344</v>
      </c>
      <c r="G74" s="739" t="s">
        <v>3481</v>
      </c>
      <c r="H74" s="739" t="s">
        <v>2097</v>
      </c>
      <c r="I74" s="739" t="s">
        <v>2304</v>
      </c>
      <c r="J74" s="739" t="s">
        <v>2305</v>
      </c>
      <c r="K74" s="739" t="s">
        <v>3133</v>
      </c>
      <c r="L74" s="742">
        <v>35.11</v>
      </c>
      <c r="M74" s="742">
        <v>70.22</v>
      </c>
      <c r="N74" s="739">
        <v>2</v>
      </c>
      <c r="O74" s="743">
        <v>1.5</v>
      </c>
      <c r="P74" s="742">
        <v>35.11</v>
      </c>
      <c r="Q74" s="744">
        <v>0.5</v>
      </c>
      <c r="R74" s="739">
        <v>1</v>
      </c>
      <c r="S74" s="744">
        <v>0.5</v>
      </c>
      <c r="T74" s="743">
        <v>1</v>
      </c>
      <c r="U74" s="738">
        <v>0.66666666666666663</v>
      </c>
    </row>
    <row r="75" spans="1:21" ht="14.4" customHeight="1" x14ac:dyDescent="0.3">
      <c r="A75" s="737">
        <v>30</v>
      </c>
      <c r="B75" s="739" t="s">
        <v>507</v>
      </c>
      <c r="C75" s="739" t="s">
        <v>3347</v>
      </c>
      <c r="D75" s="740" t="s">
        <v>4506</v>
      </c>
      <c r="E75" s="741" t="s">
        <v>3357</v>
      </c>
      <c r="F75" s="739" t="s">
        <v>3344</v>
      </c>
      <c r="G75" s="739" t="s">
        <v>3482</v>
      </c>
      <c r="H75" s="739" t="s">
        <v>508</v>
      </c>
      <c r="I75" s="739" t="s">
        <v>737</v>
      </c>
      <c r="J75" s="739" t="s">
        <v>3483</v>
      </c>
      <c r="K75" s="739" t="s">
        <v>3484</v>
      </c>
      <c r="L75" s="742">
        <v>23.61</v>
      </c>
      <c r="M75" s="742">
        <v>23.61</v>
      </c>
      <c r="N75" s="739">
        <v>1</v>
      </c>
      <c r="O75" s="743">
        <v>0.5</v>
      </c>
      <c r="P75" s="742"/>
      <c r="Q75" s="744">
        <v>0</v>
      </c>
      <c r="R75" s="739"/>
      <c r="S75" s="744">
        <v>0</v>
      </c>
      <c r="T75" s="743"/>
      <c r="U75" s="738">
        <v>0</v>
      </c>
    </row>
    <row r="76" spans="1:21" ht="14.4" customHeight="1" x14ac:dyDescent="0.3">
      <c r="A76" s="737">
        <v>30</v>
      </c>
      <c r="B76" s="739" t="s">
        <v>507</v>
      </c>
      <c r="C76" s="739" t="s">
        <v>3347</v>
      </c>
      <c r="D76" s="740" t="s">
        <v>4506</v>
      </c>
      <c r="E76" s="741" t="s">
        <v>3357</v>
      </c>
      <c r="F76" s="739" t="s">
        <v>3344</v>
      </c>
      <c r="G76" s="739" t="s">
        <v>3371</v>
      </c>
      <c r="H76" s="739" t="s">
        <v>2097</v>
      </c>
      <c r="I76" s="739" t="s">
        <v>2533</v>
      </c>
      <c r="J76" s="739" t="s">
        <v>2534</v>
      </c>
      <c r="K76" s="739" t="s">
        <v>3107</v>
      </c>
      <c r="L76" s="742">
        <v>93.43</v>
      </c>
      <c r="M76" s="742">
        <v>373.72</v>
      </c>
      <c r="N76" s="739">
        <v>4</v>
      </c>
      <c r="O76" s="743">
        <v>2</v>
      </c>
      <c r="P76" s="742">
        <v>93.43</v>
      </c>
      <c r="Q76" s="744">
        <v>0.25</v>
      </c>
      <c r="R76" s="739">
        <v>1</v>
      </c>
      <c r="S76" s="744">
        <v>0.25</v>
      </c>
      <c r="T76" s="743">
        <v>0.5</v>
      </c>
      <c r="U76" s="738">
        <v>0.25</v>
      </c>
    </row>
    <row r="77" spans="1:21" ht="14.4" customHeight="1" x14ac:dyDescent="0.3">
      <c r="A77" s="737">
        <v>30</v>
      </c>
      <c r="B77" s="739" t="s">
        <v>507</v>
      </c>
      <c r="C77" s="739" t="s">
        <v>3347</v>
      </c>
      <c r="D77" s="740" t="s">
        <v>4506</v>
      </c>
      <c r="E77" s="741" t="s">
        <v>3357</v>
      </c>
      <c r="F77" s="739" t="s">
        <v>3344</v>
      </c>
      <c r="G77" s="739" t="s">
        <v>3371</v>
      </c>
      <c r="H77" s="739" t="s">
        <v>2097</v>
      </c>
      <c r="I77" s="739" t="s">
        <v>2563</v>
      </c>
      <c r="J77" s="739" t="s">
        <v>2534</v>
      </c>
      <c r="K77" s="739" t="s">
        <v>3108</v>
      </c>
      <c r="L77" s="742">
        <v>186.87</v>
      </c>
      <c r="M77" s="742">
        <v>186.87</v>
      </c>
      <c r="N77" s="739">
        <v>1</v>
      </c>
      <c r="O77" s="743">
        <v>0.5</v>
      </c>
      <c r="P77" s="742">
        <v>186.87</v>
      </c>
      <c r="Q77" s="744">
        <v>1</v>
      </c>
      <c r="R77" s="739">
        <v>1</v>
      </c>
      <c r="S77" s="744">
        <v>1</v>
      </c>
      <c r="T77" s="743">
        <v>0.5</v>
      </c>
      <c r="U77" s="738">
        <v>1</v>
      </c>
    </row>
    <row r="78" spans="1:21" ht="14.4" customHeight="1" x14ac:dyDescent="0.3">
      <c r="A78" s="737">
        <v>30</v>
      </c>
      <c r="B78" s="739" t="s">
        <v>507</v>
      </c>
      <c r="C78" s="739" t="s">
        <v>3347</v>
      </c>
      <c r="D78" s="740" t="s">
        <v>4506</v>
      </c>
      <c r="E78" s="741" t="s">
        <v>3357</v>
      </c>
      <c r="F78" s="739" t="s">
        <v>3344</v>
      </c>
      <c r="G78" s="739" t="s">
        <v>3371</v>
      </c>
      <c r="H78" s="739" t="s">
        <v>508</v>
      </c>
      <c r="I78" s="739" t="s">
        <v>3485</v>
      </c>
      <c r="J78" s="739" t="s">
        <v>3486</v>
      </c>
      <c r="K78" s="739" t="s">
        <v>3487</v>
      </c>
      <c r="L78" s="742">
        <v>0</v>
      </c>
      <c r="M78" s="742">
        <v>0</v>
      </c>
      <c r="N78" s="739">
        <v>1</v>
      </c>
      <c r="O78" s="743">
        <v>0.5</v>
      </c>
      <c r="P78" s="742"/>
      <c r="Q78" s="744"/>
      <c r="R78" s="739"/>
      <c r="S78" s="744">
        <v>0</v>
      </c>
      <c r="T78" s="743"/>
      <c r="U78" s="738">
        <v>0</v>
      </c>
    </row>
    <row r="79" spans="1:21" ht="14.4" customHeight="1" x14ac:dyDescent="0.3">
      <c r="A79" s="737">
        <v>30</v>
      </c>
      <c r="B79" s="739" t="s">
        <v>507</v>
      </c>
      <c r="C79" s="739" t="s">
        <v>3347</v>
      </c>
      <c r="D79" s="740" t="s">
        <v>4506</v>
      </c>
      <c r="E79" s="741" t="s">
        <v>3357</v>
      </c>
      <c r="F79" s="739" t="s">
        <v>3344</v>
      </c>
      <c r="G79" s="739" t="s">
        <v>3488</v>
      </c>
      <c r="H79" s="739" t="s">
        <v>508</v>
      </c>
      <c r="I79" s="739" t="s">
        <v>3489</v>
      </c>
      <c r="J79" s="739" t="s">
        <v>3490</v>
      </c>
      <c r="K79" s="739" t="s">
        <v>3491</v>
      </c>
      <c r="L79" s="742">
        <v>0</v>
      </c>
      <c r="M79" s="742">
        <v>0</v>
      </c>
      <c r="N79" s="739">
        <v>1</v>
      </c>
      <c r="O79" s="743">
        <v>0.5</v>
      </c>
      <c r="P79" s="742"/>
      <c r="Q79" s="744"/>
      <c r="R79" s="739"/>
      <c r="S79" s="744">
        <v>0</v>
      </c>
      <c r="T79" s="743"/>
      <c r="U79" s="738">
        <v>0</v>
      </c>
    </row>
    <row r="80" spans="1:21" ht="14.4" customHeight="1" x14ac:dyDescent="0.3">
      <c r="A80" s="737">
        <v>30</v>
      </c>
      <c r="B80" s="739" t="s">
        <v>507</v>
      </c>
      <c r="C80" s="739" t="s">
        <v>3347</v>
      </c>
      <c r="D80" s="740" t="s">
        <v>4506</v>
      </c>
      <c r="E80" s="741" t="s">
        <v>3357</v>
      </c>
      <c r="F80" s="739" t="s">
        <v>3344</v>
      </c>
      <c r="G80" s="739" t="s">
        <v>3492</v>
      </c>
      <c r="H80" s="739" t="s">
        <v>508</v>
      </c>
      <c r="I80" s="739" t="s">
        <v>3493</v>
      </c>
      <c r="J80" s="739" t="s">
        <v>3494</v>
      </c>
      <c r="K80" s="739" t="s">
        <v>3257</v>
      </c>
      <c r="L80" s="742">
        <v>0</v>
      </c>
      <c r="M80" s="742">
        <v>0</v>
      </c>
      <c r="N80" s="739">
        <v>3</v>
      </c>
      <c r="O80" s="743">
        <v>1.5</v>
      </c>
      <c r="P80" s="742"/>
      <c r="Q80" s="744"/>
      <c r="R80" s="739"/>
      <c r="S80" s="744">
        <v>0</v>
      </c>
      <c r="T80" s="743"/>
      <c r="U80" s="738">
        <v>0</v>
      </c>
    </row>
    <row r="81" spans="1:21" ht="14.4" customHeight="1" x14ac:dyDescent="0.3">
      <c r="A81" s="737">
        <v>30</v>
      </c>
      <c r="B81" s="739" t="s">
        <v>507</v>
      </c>
      <c r="C81" s="739" t="s">
        <v>3347</v>
      </c>
      <c r="D81" s="740" t="s">
        <v>4506</v>
      </c>
      <c r="E81" s="741" t="s">
        <v>3357</v>
      </c>
      <c r="F81" s="739" t="s">
        <v>3344</v>
      </c>
      <c r="G81" s="739" t="s">
        <v>3492</v>
      </c>
      <c r="H81" s="739" t="s">
        <v>508</v>
      </c>
      <c r="I81" s="739" t="s">
        <v>1269</v>
      </c>
      <c r="J81" s="739" t="s">
        <v>902</v>
      </c>
      <c r="K81" s="739" t="s">
        <v>3495</v>
      </c>
      <c r="L81" s="742">
        <v>0</v>
      </c>
      <c r="M81" s="742">
        <v>0</v>
      </c>
      <c r="N81" s="739">
        <v>1</v>
      </c>
      <c r="O81" s="743">
        <v>0.5</v>
      </c>
      <c r="P81" s="742"/>
      <c r="Q81" s="744"/>
      <c r="R81" s="739"/>
      <c r="S81" s="744">
        <v>0</v>
      </c>
      <c r="T81" s="743"/>
      <c r="U81" s="738">
        <v>0</v>
      </c>
    </row>
    <row r="82" spans="1:21" ht="14.4" customHeight="1" x14ac:dyDescent="0.3">
      <c r="A82" s="737">
        <v>30</v>
      </c>
      <c r="B82" s="739" t="s">
        <v>507</v>
      </c>
      <c r="C82" s="739" t="s">
        <v>3347</v>
      </c>
      <c r="D82" s="740" t="s">
        <v>4506</v>
      </c>
      <c r="E82" s="741" t="s">
        <v>3357</v>
      </c>
      <c r="F82" s="739" t="s">
        <v>3344</v>
      </c>
      <c r="G82" s="739" t="s">
        <v>3492</v>
      </c>
      <c r="H82" s="739" t="s">
        <v>508</v>
      </c>
      <c r="I82" s="739" t="s">
        <v>3496</v>
      </c>
      <c r="J82" s="739" t="s">
        <v>1117</v>
      </c>
      <c r="K82" s="739" t="s">
        <v>3497</v>
      </c>
      <c r="L82" s="742">
        <v>10.55</v>
      </c>
      <c r="M82" s="742">
        <v>63.3</v>
      </c>
      <c r="N82" s="739">
        <v>6</v>
      </c>
      <c r="O82" s="743">
        <v>3.5</v>
      </c>
      <c r="P82" s="742">
        <v>10.55</v>
      </c>
      <c r="Q82" s="744">
        <v>0.16666666666666669</v>
      </c>
      <c r="R82" s="739">
        <v>1</v>
      </c>
      <c r="S82" s="744">
        <v>0.16666666666666666</v>
      </c>
      <c r="T82" s="743">
        <v>0.5</v>
      </c>
      <c r="U82" s="738">
        <v>0.14285714285714285</v>
      </c>
    </row>
    <row r="83" spans="1:21" ht="14.4" customHeight="1" x14ac:dyDescent="0.3">
      <c r="A83" s="737">
        <v>30</v>
      </c>
      <c r="B83" s="739" t="s">
        <v>507</v>
      </c>
      <c r="C83" s="739" t="s">
        <v>3347</v>
      </c>
      <c r="D83" s="740" t="s">
        <v>4506</v>
      </c>
      <c r="E83" s="741" t="s">
        <v>3357</v>
      </c>
      <c r="F83" s="739" t="s">
        <v>3344</v>
      </c>
      <c r="G83" s="739" t="s">
        <v>3492</v>
      </c>
      <c r="H83" s="739" t="s">
        <v>508</v>
      </c>
      <c r="I83" s="739" t="s">
        <v>3498</v>
      </c>
      <c r="J83" s="739" t="s">
        <v>1974</v>
      </c>
      <c r="K83" s="739" t="s">
        <v>3499</v>
      </c>
      <c r="L83" s="742">
        <v>0</v>
      </c>
      <c r="M83" s="742">
        <v>0</v>
      </c>
      <c r="N83" s="739">
        <v>1</v>
      </c>
      <c r="O83" s="743">
        <v>0.5</v>
      </c>
      <c r="P83" s="742"/>
      <c r="Q83" s="744"/>
      <c r="R83" s="739"/>
      <c r="S83" s="744">
        <v>0</v>
      </c>
      <c r="T83" s="743"/>
      <c r="U83" s="738">
        <v>0</v>
      </c>
    </row>
    <row r="84" spans="1:21" ht="14.4" customHeight="1" x14ac:dyDescent="0.3">
      <c r="A84" s="737">
        <v>30</v>
      </c>
      <c r="B84" s="739" t="s">
        <v>507</v>
      </c>
      <c r="C84" s="739" t="s">
        <v>3347</v>
      </c>
      <c r="D84" s="740" t="s">
        <v>4506</v>
      </c>
      <c r="E84" s="741" t="s">
        <v>3357</v>
      </c>
      <c r="F84" s="739" t="s">
        <v>3344</v>
      </c>
      <c r="G84" s="739" t="s">
        <v>3492</v>
      </c>
      <c r="H84" s="739" t="s">
        <v>508</v>
      </c>
      <c r="I84" s="739" t="s">
        <v>3500</v>
      </c>
      <c r="J84" s="739" t="s">
        <v>1974</v>
      </c>
      <c r="K84" s="739" t="s">
        <v>3501</v>
      </c>
      <c r="L84" s="742">
        <v>0</v>
      </c>
      <c r="M84" s="742">
        <v>0</v>
      </c>
      <c r="N84" s="739">
        <v>1</v>
      </c>
      <c r="O84" s="743">
        <v>0.5</v>
      </c>
      <c r="P84" s="742"/>
      <c r="Q84" s="744"/>
      <c r="R84" s="739"/>
      <c r="S84" s="744">
        <v>0</v>
      </c>
      <c r="T84" s="743"/>
      <c r="U84" s="738">
        <v>0</v>
      </c>
    </row>
    <row r="85" spans="1:21" ht="14.4" customHeight="1" x14ac:dyDescent="0.3">
      <c r="A85" s="737">
        <v>30</v>
      </c>
      <c r="B85" s="739" t="s">
        <v>507</v>
      </c>
      <c r="C85" s="739" t="s">
        <v>3347</v>
      </c>
      <c r="D85" s="740" t="s">
        <v>4506</v>
      </c>
      <c r="E85" s="741" t="s">
        <v>3357</v>
      </c>
      <c r="F85" s="739" t="s">
        <v>3344</v>
      </c>
      <c r="G85" s="739" t="s">
        <v>3502</v>
      </c>
      <c r="H85" s="739" t="s">
        <v>508</v>
      </c>
      <c r="I85" s="739" t="s">
        <v>916</v>
      </c>
      <c r="J85" s="739" t="s">
        <v>3503</v>
      </c>
      <c r="K85" s="739" t="s">
        <v>1012</v>
      </c>
      <c r="L85" s="742">
        <v>88.76</v>
      </c>
      <c r="M85" s="742">
        <v>266.28000000000003</v>
      </c>
      <c r="N85" s="739">
        <v>3</v>
      </c>
      <c r="O85" s="743">
        <v>1.5</v>
      </c>
      <c r="P85" s="742"/>
      <c r="Q85" s="744">
        <v>0</v>
      </c>
      <c r="R85" s="739"/>
      <c r="S85" s="744">
        <v>0</v>
      </c>
      <c r="T85" s="743"/>
      <c r="U85" s="738">
        <v>0</v>
      </c>
    </row>
    <row r="86" spans="1:21" ht="14.4" customHeight="1" x14ac:dyDescent="0.3">
      <c r="A86" s="737">
        <v>30</v>
      </c>
      <c r="B86" s="739" t="s">
        <v>507</v>
      </c>
      <c r="C86" s="739" t="s">
        <v>3347</v>
      </c>
      <c r="D86" s="740" t="s">
        <v>4506</v>
      </c>
      <c r="E86" s="741" t="s">
        <v>3357</v>
      </c>
      <c r="F86" s="739" t="s">
        <v>3344</v>
      </c>
      <c r="G86" s="739" t="s">
        <v>3504</v>
      </c>
      <c r="H86" s="739" t="s">
        <v>2097</v>
      </c>
      <c r="I86" s="739" t="s">
        <v>2263</v>
      </c>
      <c r="J86" s="739" t="s">
        <v>2264</v>
      </c>
      <c r="K86" s="739" t="s">
        <v>3066</v>
      </c>
      <c r="L86" s="742">
        <v>28.81</v>
      </c>
      <c r="M86" s="742">
        <v>28.81</v>
      </c>
      <c r="N86" s="739">
        <v>1</v>
      </c>
      <c r="O86" s="743">
        <v>0.5</v>
      </c>
      <c r="P86" s="742"/>
      <c r="Q86" s="744">
        <v>0</v>
      </c>
      <c r="R86" s="739"/>
      <c r="S86" s="744">
        <v>0</v>
      </c>
      <c r="T86" s="743"/>
      <c r="U86" s="738">
        <v>0</v>
      </c>
    </row>
    <row r="87" spans="1:21" ht="14.4" customHeight="1" x14ac:dyDescent="0.3">
      <c r="A87" s="737">
        <v>30</v>
      </c>
      <c r="B87" s="739" t="s">
        <v>507</v>
      </c>
      <c r="C87" s="739" t="s">
        <v>3347</v>
      </c>
      <c r="D87" s="740" t="s">
        <v>4506</v>
      </c>
      <c r="E87" s="741" t="s">
        <v>3357</v>
      </c>
      <c r="F87" s="739" t="s">
        <v>3344</v>
      </c>
      <c r="G87" s="739" t="s">
        <v>3505</v>
      </c>
      <c r="H87" s="739" t="s">
        <v>508</v>
      </c>
      <c r="I87" s="739" t="s">
        <v>1313</v>
      </c>
      <c r="J87" s="739" t="s">
        <v>1314</v>
      </c>
      <c r="K87" s="739" t="s">
        <v>3280</v>
      </c>
      <c r="L87" s="742">
        <v>0</v>
      </c>
      <c r="M87" s="742">
        <v>0</v>
      </c>
      <c r="N87" s="739">
        <v>1</v>
      </c>
      <c r="O87" s="743">
        <v>0.5</v>
      </c>
      <c r="P87" s="742"/>
      <c r="Q87" s="744"/>
      <c r="R87" s="739"/>
      <c r="S87" s="744">
        <v>0</v>
      </c>
      <c r="T87" s="743"/>
      <c r="U87" s="738">
        <v>0</v>
      </c>
    </row>
    <row r="88" spans="1:21" ht="14.4" customHeight="1" x14ac:dyDescent="0.3">
      <c r="A88" s="737">
        <v>30</v>
      </c>
      <c r="B88" s="739" t="s">
        <v>507</v>
      </c>
      <c r="C88" s="739" t="s">
        <v>3347</v>
      </c>
      <c r="D88" s="740" t="s">
        <v>4506</v>
      </c>
      <c r="E88" s="741" t="s">
        <v>3357</v>
      </c>
      <c r="F88" s="739" t="s">
        <v>3344</v>
      </c>
      <c r="G88" s="739" t="s">
        <v>3506</v>
      </c>
      <c r="H88" s="739" t="s">
        <v>508</v>
      </c>
      <c r="I88" s="739" t="s">
        <v>3507</v>
      </c>
      <c r="J88" s="739" t="s">
        <v>913</v>
      </c>
      <c r="K88" s="739" t="s">
        <v>3508</v>
      </c>
      <c r="L88" s="742">
        <v>0</v>
      </c>
      <c r="M88" s="742">
        <v>0</v>
      </c>
      <c r="N88" s="739">
        <v>1</v>
      </c>
      <c r="O88" s="743">
        <v>0.5</v>
      </c>
      <c r="P88" s="742">
        <v>0</v>
      </c>
      <c r="Q88" s="744"/>
      <c r="R88" s="739">
        <v>1</v>
      </c>
      <c r="S88" s="744">
        <v>1</v>
      </c>
      <c r="T88" s="743">
        <v>0.5</v>
      </c>
      <c r="U88" s="738">
        <v>1</v>
      </c>
    </row>
    <row r="89" spans="1:21" ht="14.4" customHeight="1" x14ac:dyDescent="0.3">
      <c r="A89" s="737">
        <v>30</v>
      </c>
      <c r="B89" s="739" t="s">
        <v>507</v>
      </c>
      <c r="C89" s="739" t="s">
        <v>3347</v>
      </c>
      <c r="D89" s="740" t="s">
        <v>4506</v>
      </c>
      <c r="E89" s="741" t="s">
        <v>3357</v>
      </c>
      <c r="F89" s="739" t="s">
        <v>3344</v>
      </c>
      <c r="G89" s="739" t="s">
        <v>3509</v>
      </c>
      <c r="H89" s="739" t="s">
        <v>508</v>
      </c>
      <c r="I89" s="739" t="s">
        <v>3510</v>
      </c>
      <c r="J89" s="739" t="s">
        <v>1504</v>
      </c>
      <c r="K89" s="739" t="s">
        <v>3511</v>
      </c>
      <c r="L89" s="742">
        <v>0</v>
      </c>
      <c r="M89" s="742">
        <v>0</v>
      </c>
      <c r="N89" s="739">
        <v>2</v>
      </c>
      <c r="O89" s="743">
        <v>1</v>
      </c>
      <c r="P89" s="742"/>
      <c r="Q89" s="744"/>
      <c r="R89" s="739"/>
      <c r="S89" s="744">
        <v>0</v>
      </c>
      <c r="T89" s="743"/>
      <c r="U89" s="738">
        <v>0</v>
      </c>
    </row>
    <row r="90" spans="1:21" ht="14.4" customHeight="1" x14ac:dyDescent="0.3">
      <c r="A90" s="737">
        <v>30</v>
      </c>
      <c r="B90" s="739" t="s">
        <v>507</v>
      </c>
      <c r="C90" s="739" t="s">
        <v>3347</v>
      </c>
      <c r="D90" s="740" t="s">
        <v>4506</v>
      </c>
      <c r="E90" s="741" t="s">
        <v>3357</v>
      </c>
      <c r="F90" s="739" t="s">
        <v>3344</v>
      </c>
      <c r="G90" s="739" t="s">
        <v>3512</v>
      </c>
      <c r="H90" s="739" t="s">
        <v>2097</v>
      </c>
      <c r="I90" s="739" t="s">
        <v>3513</v>
      </c>
      <c r="J90" s="739" t="s">
        <v>2427</v>
      </c>
      <c r="K90" s="739" t="s">
        <v>3514</v>
      </c>
      <c r="L90" s="742">
        <v>0</v>
      </c>
      <c r="M90" s="742">
        <v>0</v>
      </c>
      <c r="N90" s="739">
        <v>1</v>
      </c>
      <c r="O90" s="743">
        <v>0.5</v>
      </c>
      <c r="P90" s="742"/>
      <c r="Q90" s="744"/>
      <c r="R90" s="739"/>
      <c r="S90" s="744">
        <v>0</v>
      </c>
      <c r="T90" s="743"/>
      <c r="U90" s="738">
        <v>0</v>
      </c>
    </row>
    <row r="91" spans="1:21" ht="14.4" customHeight="1" x14ac:dyDescent="0.3">
      <c r="A91" s="737">
        <v>30</v>
      </c>
      <c r="B91" s="739" t="s">
        <v>507</v>
      </c>
      <c r="C91" s="739" t="s">
        <v>3347</v>
      </c>
      <c r="D91" s="740" t="s">
        <v>4506</v>
      </c>
      <c r="E91" s="741" t="s">
        <v>3357</v>
      </c>
      <c r="F91" s="739" t="s">
        <v>3344</v>
      </c>
      <c r="G91" s="739" t="s">
        <v>3512</v>
      </c>
      <c r="H91" s="739" t="s">
        <v>2097</v>
      </c>
      <c r="I91" s="739" t="s">
        <v>2423</v>
      </c>
      <c r="J91" s="739" t="s">
        <v>3203</v>
      </c>
      <c r="K91" s="739" t="s">
        <v>3204</v>
      </c>
      <c r="L91" s="742">
        <v>59.27</v>
      </c>
      <c r="M91" s="742">
        <v>59.27</v>
      </c>
      <c r="N91" s="739">
        <v>1</v>
      </c>
      <c r="O91" s="743">
        <v>0.5</v>
      </c>
      <c r="P91" s="742"/>
      <c r="Q91" s="744">
        <v>0</v>
      </c>
      <c r="R91" s="739"/>
      <c r="S91" s="744">
        <v>0</v>
      </c>
      <c r="T91" s="743"/>
      <c r="U91" s="738">
        <v>0</v>
      </c>
    </row>
    <row r="92" spans="1:21" ht="14.4" customHeight="1" x14ac:dyDescent="0.3">
      <c r="A92" s="737">
        <v>30</v>
      </c>
      <c r="B92" s="739" t="s">
        <v>507</v>
      </c>
      <c r="C92" s="739" t="s">
        <v>3347</v>
      </c>
      <c r="D92" s="740" t="s">
        <v>4506</v>
      </c>
      <c r="E92" s="741" t="s">
        <v>3357</v>
      </c>
      <c r="F92" s="739" t="s">
        <v>3344</v>
      </c>
      <c r="G92" s="739" t="s">
        <v>3512</v>
      </c>
      <c r="H92" s="739" t="s">
        <v>2097</v>
      </c>
      <c r="I92" s="739" t="s">
        <v>3515</v>
      </c>
      <c r="J92" s="739" t="s">
        <v>3205</v>
      </c>
      <c r="K92" s="739" t="s">
        <v>3516</v>
      </c>
      <c r="L92" s="742">
        <v>0</v>
      </c>
      <c r="M92" s="742">
        <v>0</v>
      </c>
      <c r="N92" s="739">
        <v>3</v>
      </c>
      <c r="O92" s="743">
        <v>1.5</v>
      </c>
      <c r="P92" s="742">
        <v>0</v>
      </c>
      <c r="Q92" s="744"/>
      <c r="R92" s="739">
        <v>1</v>
      </c>
      <c r="S92" s="744">
        <v>0.33333333333333331</v>
      </c>
      <c r="T92" s="743">
        <v>0.5</v>
      </c>
      <c r="U92" s="738">
        <v>0.33333333333333331</v>
      </c>
    </row>
    <row r="93" spans="1:21" ht="14.4" customHeight="1" x14ac:dyDescent="0.3">
      <c r="A93" s="737">
        <v>30</v>
      </c>
      <c r="B93" s="739" t="s">
        <v>507</v>
      </c>
      <c r="C93" s="739" t="s">
        <v>3347</v>
      </c>
      <c r="D93" s="740" t="s">
        <v>4506</v>
      </c>
      <c r="E93" s="741" t="s">
        <v>3357</v>
      </c>
      <c r="F93" s="739" t="s">
        <v>3344</v>
      </c>
      <c r="G93" s="739" t="s">
        <v>3512</v>
      </c>
      <c r="H93" s="739" t="s">
        <v>2097</v>
      </c>
      <c r="I93" s="739" t="s">
        <v>2538</v>
      </c>
      <c r="J93" s="739" t="s">
        <v>2539</v>
      </c>
      <c r="K93" s="739" t="s">
        <v>3202</v>
      </c>
      <c r="L93" s="742">
        <v>46.07</v>
      </c>
      <c r="M93" s="742">
        <v>46.07</v>
      </c>
      <c r="N93" s="739">
        <v>1</v>
      </c>
      <c r="O93" s="743">
        <v>0.5</v>
      </c>
      <c r="P93" s="742"/>
      <c r="Q93" s="744">
        <v>0</v>
      </c>
      <c r="R93" s="739"/>
      <c r="S93" s="744">
        <v>0</v>
      </c>
      <c r="T93" s="743"/>
      <c r="U93" s="738">
        <v>0</v>
      </c>
    </row>
    <row r="94" spans="1:21" ht="14.4" customHeight="1" x14ac:dyDescent="0.3">
      <c r="A94" s="737">
        <v>30</v>
      </c>
      <c r="B94" s="739" t="s">
        <v>507</v>
      </c>
      <c r="C94" s="739" t="s">
        <v>3347</v>
      </c>
      <c r="D94" s="740" t="s">
        <v>4506</v>
      </c>
      <c r="E94" s="741" t="s">
        <v>3357</v>
      </c>
      <c r="F94" s="739" t="s">
        <v>3344</v>
      </c>
      <c r="G94" s="739" t="s">
        <v>3517</v>
      </c>
      <c r="H94" s="739" t="s">
        <v>508</v>
      </c>
      <c r="I94" s="739" t="s">
        <v>1467</v>
      </c>
      <c r="J94" s="739" t="s">
        <v>1468</v>
      </c>
      <c r="K94" s="739" t="s">
        <v>3518</v>
      </c>
      <c r="L94" s="742">
        <v>1138.0899999999999</v>
      </c>
      <c r="M94" s="742">
        <v>1138.0899999999999</v>
      </c>
      <c r="N94" s="739">
        <v>1</v>
      </c>
      <c r="O94" s="743">
        <v>1</v>
      </c>
      <c r="P94" s="742"/>
      <c r="Q94" s="744">
        <v>0</v>
      </c>
      <c r="R94" s="739"/>
      <c r="S94" s="744">
        <v>0</v>
      </c>
      <c r="T94" s="743"/>
      <c r="U94" s="738">
        <v>0</v>
      </c>
    </row>
    <row r="95" spans="1:21" ht="14.4" customHeight="1" x14ac:dyDescent="0.3">
      <c r="A95" s="737">
        <v>30</v>
      </c>
      <c r="B95" s="739" t="s">
        <v>507</v>
      </c>
      <c r="C95" s="739" t="s">
        <v>3347</v>
      </c>
      <c r="D95" s="740" t="s">
        <v>4506</v>
      </c>
      <c r="E95" s="741" t="s">
        <v>3357</v>
      </c>
      <c r="F95" s="739" t="s">
        <v>3344</v>
      </c>
      <c r="G95" s="739" t="s">
        <v>3519</v>
      </c>
      <c r="H95" s="739" t="s">
        <v>2097</v>
      </c>
      <c r="I95" s="739" t="s">
        <v>3520</v>
      </c>
      <c r="J95" s="739" t="s">
        <v>2268</v>
      </c>
      <c r="K95" s="739" t="s">
        <v>3521</v>
      </c>
      <c r="L95" s="742">
        <v>54.98</v>
      </c>
      <c r="M95" s="742">
        <v>54.98</v>
      </c>
      <c r="N95" s="739">
        <v>1</v>
      </c>
      <c r="O95" s="743">
        <v>0.5</v>
      </c>
      <c r="P95" s="742"/>
      <c r="Q95" s="744">
        <v>0</v>
      </c>
      <c r="R95" s="739"/>
      <c r="S95" s="744">
        <v>0</v>
      </c>
      <c r="T95" s="743"/>
      <c r="U95" s="738">
        <v>0</v>
      </c>
    </row>
    <row r="96" spans="1:21" ht="14.4" customHeight="1" x14ac:dyDescent="0.3">
      <c r="A96" s="737">
        <v>30</v>
      </c>
      <c r="B96" s="739" t="s">
        <v>507</v>
      </c>
      <c r="C96" s="739" t="s">
        <v>3347</v>
      </c>
      <c r="D96" s="740" t="s">
        <v>4506</v>
      </c>
      <c r="E96" s="741" t="s">
        <v>3357</v>
      </c>
      <c r="F96" s="739" t="s">
        <v>3344</v>
      </c>
      <c r="G96" s="739" t="s">
        <v>3519</v>
      </c>
      <c r="H96" s="739" t="s">
        <v>2097</v>
      </c>
      <c r="I96" s="739" t="s">
        <v>3520</v>
      </c>
      <c r="J96" s="739" t="s">
        <v>2268</v>
      </c>
      <c r="K96" s="739" t="s">
        <v>3521</v>
      </c>
      <c r="L96" s="742">
        <v>46.73</v>
      </c>
      <c r="M96" s="742">
        <v>46.73</v>
      </c>
      <c r="N96" s="739">
        <v>1</v>
      </c>
      <c r="O96" s="743">
        <v>0.5</v>
      </c>
      <c r="P96" s="742"/>
      <c r="Q96" s="744">
        <v>0</v>
      </c>
      <c r="R96" s="739"/>
      <c r="S96" s="744">
        <v>0</v>
      </c>
      <c r="T96" s="743"/>
      <c r="U96" s="738">
        <v>0</v>
      </c>
    </row>
    <row r="97" spans="1:21" ht="14.4" customHeight="1" x14ac:dyDescent="0.3">
      <c r="A97" s="737">
        <v>30</v>
      </c>
      <c r="B97" s="739" t="s">
        <v>507</v>
      </c>
      <c r="C97" s="739" t="s">
        <v>3347</v>
      </c>
      <c r="D97" s="740" t="s">
        <v>4506</v>
      </c>
      <c r="E97" s="741" t="s">
        <v>3357</v>
      </c>
      <c r="F97" s="739" t="s">
        <v>3344</v>
      </c>
      <c r="G97" s="739" t="s">
        <v>3519</v>
      </c>
      <c r="H97" s="739" t="s">
        <v>2097</v>
      </c>
      <c r="I97" s="739" t="s">
        <v>3522</v>
      </c>
      <c r="J97" s="739" t="s">
        <v>3171</v>
      </c>
      <c r="K97" s="739" t="s">
        <v>3523</v>
      </c>
      <c r="L97" s="742">
        <v>0</v>
      </c>
      <c r="M97" s="742">
        <v>0</v>
      </c>
      <c r="N97" s="739">
        <v>1</v>
      </c>
      <c r="O97" s="743">
        <v>0.5</v>
      </c>
      <c r="P97" s="742"/>
      <c r="Q97" s="744"/>
      <c r="R97" s="739"/>
      <c r="S97" s="744">
        <v>0</v>
      </c>
      <c r="T97" s="743"/>
      <c r="U97" s="738">
        <v>0</v>
      </c>
    </row>
    <row r="98" spans="1:21" ht="14.4" customHeight="1" x14ac:dyDescent="0.3">
      <c r="A98" s="737">
        <v>30</v>
      </c>
      <c r="B98" s="739" t="s">
        <v>507</v>
      </c>
      <c r="C98" s="739" t="s">
        <v>3347</v>
      </c>
      <c r="D98" s="740" t="s">
        <v>4506</v>
      </c>
      <c r="E98" s="741" t="s">
        <v>3357</v>
      </c>
      <c r="F98" s="739" t="s">
        <v>3344</v>
      </c>
      <c r="G98" s="739" t="s">
        <v>3524</v>
      </c>
      <c r="H98" s="739" t="s">
        <v>2097</v>
      </c>
      <c r="I98" s="739" t="s">
        <v>3525</v>
      </c>
      <c r="J98" s="739" t="s">
        <v>2496</v>
      </c>
      <c r="K98" s="739" t="s">
        <v>3526</v>
      </c>
      <c r="L98" s="742">
        <v>48.56</v>
      </c>
      <c r="M98" s="742">
        <v>97.12</v>
      </c>
      <c r="N98" s="739">
        <v>2</v>
      </c>
      <c r="O98" s="743">
        <v>1</v>
      </c>
      <c r="P98" s="742"/>
      <c r="Q98" s="744">
        <v>0</v>
      </c>
      <c r="R98" s="739"/>
      <c r="S98" s="744">
        <v>0</v>
      </c>
      <c r="T98" s="743"/>
      <c r="U98" s="738">
        <v>0</v>
      </c>
    </row>
    <row r="99" spans="1:21" ht="14.4" customHeight="1" x14ac:dyDescent="0.3">
      <c r="A99" s="737">
        <v>30</v>
      </c>
      <c r="B99" s="739" t="s">
        <v>507</v>
      </c>
      <c r="C99" s="739" t="s">
        <v>3347</v>
      </c>
      <c r="D99" s="740" t="s">
        <v>4506</v>
      </c>
      <c r="E99" s="741" t="s">
        <v>3357</v>
      </c>
      <c r="F99" s="739" t="s">
        <v>3344</v>
      </c>
      <c r="G99" s="739" t="s">
        <v>3524</v>
      </c>
      <c r="H99" s="739" t="s">
        <v>508</v>
      </c>
      <c r="I99" s="739" t="s">
        <v>3527</v>
      </c>
      <c r="J99" s="739" t="s">
        <v>3528</v>
      </c>
      <c r="K99" s="739" t="s">
        <v>3529</v>
      </c>
      <c r="L99" s="742">
        <v>45.32</v>
      </c>
      <c r="M99" s="742">
        <v>45.32</v>
      </c>
      <c r="N99" s="739">
        <v>1</v>
      </c>
      <c r="O99" s="743">
        <v>0.5</v>
      </c>
      <c r="P99" s="742">
        <v>45.32</v>
      </c>
      <c r="Q99" s="744">
        <v>1</v>
      </c>
      <c r="R99" s="739">
        <v>1</v>
      </c>
      <c r="S99" s="744">
        <v>1</v>
      </c>
      <c r="T99" s="743">
        <v>0.5</v>
      </c>
      <c r="U99" s="738">
        <v>1</v>
      </c>
    </row>
    <row r="100" spans="1:21" ht="14.4" customHeight="1" x14ac:dyDescent="0.3">
      <c r="A100" s="737">
        <v>30</v>
      </c>
      <c r="B100" s="739" t="s">
        <v>507</v>
      </c>
      <c r="C100" s="739" t="s">
        <v>3347</v>
      </c>
      <c r="D100" s="740" t="s">
        <v>4506</v>
      </c>
      <c r="E100" s="741" t="s">
        <v>3357</v>
      </c>
      <c r="F100" s="739" t="s">
        <v>3344</v>
      </c>
      <c r="G100" s="739" t="s">
        <v>3530</v>
      </c>
      <c r="H100" s="739" t="s">
        <v>508</v>
      </c>
      <c r="I100" s="739" t="s">
        <v>975</v>
      </c>
      <c r="J100" s="739" t="s">
        <v>3531</v>
      </c>
      <c r="K100" s="739" t="s">
        <v>3532</v>
      </c>
      <c r="L100" s="742">
        <v>0</v>
      </c>
      <c r="M100" s="742">
        <v>0</v>
      </c>
      <c r="N100" s="739">
        <v>4</v>
      </c>
      <c r="O100" s="743">
        <v>2.5</v>
      </c>
      <c r="P100" s="742"/>
      <c r="Q100" s="744"/>
      <c r="R100" s="739"/>
      <c r="S100" s="744">
        <v>0</v>
      </c>
      <c r="T100" s="743"/>
      <c r="U100" s="738">
        <v>0</v>
      </c>
    </row>
    <row r="101" spans="1:21" ht="14.4" customHeight="1" x14ac:dyDescent="0.3">
      <c r="A101" s="737">
        <v>30</v>
      </c>
      <c r="B101" s="739" t="s">
        <v>507</v>
      </c>
      <c r="C101" s="739" t="s">
        <v>3347</v>
      </c>
      <c r="D101" s="740" t="s">
        <v>4506</v>
      </c>
      <c r="E101" s="741" t="s">
        <v>3357</v>
      </c>
      <c r="F101" s="739" t="s">
        <v>3344</v>
      </c>
      <c r="G101" s="739" t="s">
        <v>3530</v>
      </c>
      <c r="H101" s="739" t="s">
        <v>508</v>
      </c>
      <c r="I101" s="739" t="s">
        <v>3533</v>
      </c>
      <c r="J101" s="739" t="s">
        <v>3534</v>
      </c>
      <c r="K101" s="739" t="s">
        <v>3535</v>
      </c>
      <c r="L101" s="742">
        <v>0</v>
      </c>
      <c r="M101" s="742">
        <v>0</v>
      </c>
      <c r="N101" s="739">
        <v>1</v>
      </c>
      <c r="O101" s="743">
        <v>0.5</v>
      </c>
      <c r="P101" s="742"/>
      <c r="Q101" s="744"/>
      <c r="R101" s="739"/>
      <c r="S101" s="744">
        <v>0</v>
      </c>
      <c r="T101" s="743"/>
      <c r="U101" s="738">
        <v>0</v>
      </c>
    </row>
    <row r="102" spans="1:21" ht="14.4" customHeight="1" x14ac:dyDescent="0.3">
      <c r="A102" s="737">
        <v>30</v>
      </c>
      <c r="B102" s="739" t="s">
        <v>507</v>
      </c>
      <c r="C102" s="739" t="s">
        <v>3347</v>
      </c>
      <c r="D102" s="740" t="s">
        <v>4506</v>
      </c>
      <c r="E102" s="741" t="s">
        <v>3357</v>
      </c>
      <c r="F102" s="739" t="s">
        <v>3344</v>
      </c>
      <c r="G102" s="739" t="s">
        <v>3536</v>
      </c>
      <c r="H102" s="739" t="s">
        <v>508</v>
      </c>
      <c r="I102" s="739" t="s">
        <v>3537</v>
      </c>
      <c r="J102" s="739" t="s">
        <v>1537</v>
      </c>
      <c r="K102" s="739" t="s">
        <v>3538</v>
      </c>
      <c r="L102" s="742">
        <v>122.73</v>
      </c>
      <c r="M102" s="742">
        <v>368.19</v>
      </c>
      <c r="N102" s="739">
        <v>3</v>
      </c>
      <c r="O102" s="743">
        <v>1.5</v>
      </c>
      <c r="P102" s="742"/>
      <c r="Q102" s="744">
        <v>0</v>
      </c>
      <c r="R102" s="739"/>
      <c r="S102" s="744">
        <v>0</v>
      </c>
      <c r="T102" s="743"/>
      <c r="U102" s="738">
        <v>0</v>
      </c>
    </row>
    <row r="103" spans="1:21" ht="14.4" customHeight="1" x14ac:dyDescent="0.3">
      <c r="A103" s="737">
        <v>30</v>
      </c>
      <c r="B103" s="739" t="s">
        <v>507</v>
      </c>
      <c r="C103" s="739" t="s">
        <v>3347</v>
      </c>
      <c r="D103" s="740" t="s">
        <v>4506</v>
      </c>
      <c r="E103" s="741" t="s">
        <v>3357</v>
      </c>
      <c r="F103" s="739" t="s">
        <v>3344</v>
      </c>
      <c r="G103" s="739" t="s">
        <v>3539</v>
      </c>
      <c r="H103" s="739" t="s">
        <v>508</v>
      </c>
      <c r="I103" s="739" t="s">
        <v>3540</v>
      </c>
      <c r="J103" s="739" t="s">
        <v>1431</v>
      </c>
      <c r="K103" s="739" t="s">
        <v>3541</v>
      </c>
      <c r="L103" s="742">
        <v>0</v>
      </c>
      <c r="M103" s="742">
        <v>0</v>
      </c>
      <c r="N103" s="739">
        <v>1</v>
      </c>
      <c r="O103" s="743">
        <v>0.5</v>
      </c>
      <c r="P103" s="742"/>
      <c r="Q103" s="744"/>
      <c r="R103" s="739"/>
      <c r="S103" s="744">
        <v>0</v>
      </c>
      <c r="T103" s="743"/>
      <c r="U103" s="738">
        <v>0</v>
      </c>
    </row>
    <row r="104" spans="1:21" ht="14.4" customHeight="1" x14ac:dyDescent="0.3">
      <c r="A104" s="737">
        <v>30</v>
      </c>
      <c r="B104" s="739" t="s">
        <v>507</v>
      </c>
      <c r="C104" s="739" t="s">
        <v>3347</v>
      </c>
      <c r="D104" s="740" t="s">
        <v>4506</v>
      </c>
      <c r="E104" s="741" t="s">
        <v>3357</v>
      </c>
      <c r="F104" s="739" t="s">
        <v>3344</v>
      </c>
      <c r="G104" s="739" t="s">
        <v>3542</v>
      </c>
      <c r="H104" s="739" t="s">
        <v>2097</v>
      </c>
      <c r="I104" s="739" t="s">
        <v>2179</v>
      </c>
      <c r="J104" s="739" t="s">
        <v>2180</v>
      </c>
      <c r="K104" s="739" t="s">
        <v>3087</v>
      </c>
      <c r="L104" s="742">
        <v>43.21</v>
      </c>
      <c r="M104" s="742">
        <v>172.84</v>
      </c>
      <c r="N104" s="739">
        <v>4</v>
      </c>
      <c r="O104" s="743">
        <v>2.5</v>
      </c>
      <c r="P104" s="742">
        <v>43.21</v>
      </c>
      <c r="Q104" s="744">
        <v>0.25</v>
      </c>
      <c r="R104" s="739">
        <v>1</v>
      </c>
      <c r="S104" s="744">
        <v>0.25</v>
      </c>
      <c r="T104" s="743">
        <v>1</v>
      </c>
      <c r="U104" s="738">
        <v>0.4</v>
      </c>
    </row>
    <row r="105" spans="1:21" ht="14.4" customHeight="1" x14ac:dyDescent="0.3">
      <c r="A105" s="737">
        <v>30</v>
      </c>
      <c r="B105" s="739" t="s">
        <v>507</v>
      </c>
      <c r="C105" s="739" t="s">
        <v>3347</v>
      </c>
      <c r="D105" s="740" t="s">
        <v>4506</v>
      </c>
      <c r="E105" s="741" t="s">
        <v>3357</v>
      </c>
      <c r="F105" s="739" t="s">
        <v>3344</v>
      </c>
      <c r="G105" s="739" t="s">
        <v>3543</v>
      </c>
      <c r="H105" s="739" t="s">
        <v>2097</v>
      </c>
      <c r="I105" s="739" t="s">
        <v>2152</v>
      </c>
      <c r="J105" s="739" t="s">
        <v>2153</v>
      </c>
      <c r="K105" s="739" t="s">
        <v>3193</v>
      </c>
      <c r="L105" s="742">
        <v>37.159999999999997</v>
      </c>
      <c r="M105" s="742">
        <v>37.159999999999997</v>
      </c>
      <c r="N105" s="739">
        <v>1</v>
      </c>
      <c r="O105" s="743">
        <v>0.5</v>
      </c>
      <c r="P105" s="742"/>
      <c r="Q105" s="744">
        <v>0</v>
      </c>
      <c r="R105" s="739"/>
      <c r="S105" s="744">
        <v>0</v>
      </c>
      <c r="T105" s="743"/>
      <c r="U105" s="738">
        <v>0</v>
      </c>
    </row>
    <row r="106" spans="1:21" ht="14.4" customHeight="1" x14ac:dyDescent="0.3">
      <c r="A106" s="737">
        <v>30</v>
      </c>
      <c r="B106" s="739" t="s">
        <v>507</v>
      </c>
      <c r="C106" s="739" t="s">
        <v>3347</v>
      </c>
      <c r="D106" s="740" t="s">
        <v>4506</v>
      </c>
      <c r="E106" s="741" t="s">
        <v>3357</v>
      </c>
      <c r="F106" s="739" t="s">
        <v>3344</v>
      </c>
      <c r="G106" s="739" t="s">
        <v>3544</v>
      </c>
      <c r="H106" s="739" t="s">
        <v>508</v>
      </c>
      <c r="I106" s="739" t="s">
        <v>3545</v>
      </c>
      <c r="J106" s="739" t="s">
        <v>588</v>
      </c>
      <c r="K106" s="739" t="s">
        <v>3471</v>
      </c>
      <c r="L106" s="742">
        <v>0</v>
      </c>
      <c r="M106" s="742">
        <v>0</v>
      </c>
      <c r="N106" s="739">
        <v>1</v>
      </c>
      <c r="O106" s="743">
        <v>0.5</v>
      </c>
      <c r="P106" s="742">
        <v>0</v>
      </c>
      <c r="Q106" s="744"/>
      <c r="R106" s="739">
        <v>1</v>
      </c>
      <c r="S106" s="744">
        <v>1</v>
      </c>
      <c r="T106" s="743">
        <v>0.5</v>
      </c>
      <c r="U106" s="738">
        <v>1</v>
      </c>
    </row>
    <row r="107" spans="1:21" ht="14.4" customHeight="1" x14ac:dyDescent="0.3">
      <c r="A107" s="737">
        <v>30</v>
      </c>
      <c r="B107" s="739" t="s">
        <v>507</v>
      </c>
      <c r="C107" s="739" t="s">
        <v>3347</v>
      </c>
      <c r="D107" s="740" t="s">
        <v>4506</v>
      </c>
      <c r="E107" s="741" t="s">
        <v>3357</v>
      </c>
      <c r="F107" s="739" t="s">
        <v>3344</v>
      </c>
      <c r="G107" s="739" t="s">
        <v>3544</v>
      </c>
      <c r="H107" s="739" t="s">
        <v>508</v>
      </c>
      <c r="I107" s="739" t="s">
        <v>787</v>
      </c>
      <c r="J107" s="739" t="s">
        <v>784</v>
      </c>
      <c r="K107" s="739" t="s">
        <v>3546</v>
      </c>
      <c r="L107" s="742">
        <v>10.65</v>
      </c>
      <c r="M107" s="742">
        <v>21.3</v>
      </c>
      <c r="N107" s="739">
        <v>2</v>
      </c>
      <c r="O107" s="743">
        <v>1</v>
      </c>
      <c r="P107" s="742"/>
      <c r="Q107" s="744">
        <v>0</v>
      </c>
      <c r="R107" s="739"/>
      <c r="S107" s="744">
        <v>0</v>
      </c>
      <c r="T107" s="743"/>
      <c r="U107" s="738">
        <v>0</v>
      </c>
    </row>
    <row r="108" spans="1:21" ht="14.4" customHeight="1" x14ac:dyDescent="0.3">
      <c r="A108" s="737">
        <v>30</v>
      </c>
      <c r="B108" s="739" t="s">
        <v>507</v>
      </c>
      <c r="C108" s="739" t="s">
        <v>3347</v>
      </c>
      <c r="D108" s="740" t="s">
        <v>4506</v>
      </c>
      <c r="E108" s="741" t="s">
        <v>3357</v>
      </c>
      <c r="F108" s="739" t="s">
        <v>3344</v>
      </c>
      <c r="G108" s="739" t="s">
        <v>3544</v>
      </c>
      <c r="H108" s="739" t="s">
        <v>508</v>
      </c>
      <c r="I108" s="739" t="s">
        <v>801</v>
      </c>
      <c r="J108" s="739" t="s">
        <v>588</v>
      </c>
      <c r="K108" s="739" t="s">
        <v>3269</v>
      </c>
      <c r="L108" s="742">
        <v>35.11</v>
      </c>
      <c r="M108" s="742">
        <v>70.22</v>
      </c>
      <c r="N108" s="739">
        <v>2</v>
      </c>
      <c r="O108" s="743">
        <v>1.5</v>
      </c>
      <c r="P108" s="742"/>
      <c r="Q108" s="744">
        <v>0</v>
      </c>
      <c r="R108" s="739"/>
      <c r="S108" s="744">
        <v>0</v>
      </c>
      <c r="T108" s="743"/>
      <c r="U108" s="738">
        <v>0</v>
      </c>
    </row>
    <row r="109" spans="1:21" ht="14.4" customHeight="1" x14ac:dyDescent="0.3">
      <c r="A109" s="737">
        <v>30</v>
      </c>
      <c r="B109" s="739" t="s">
        <v>507</v>
      </c>
      <c r="C109" s="739" t="s">
        <v>3347</v>
      </c>
      <c r="D109" s="740" t="s">
        <v>4506</v>
      </c>
      <c r="E109" s="741" t="s">
        <v>3357</v>
      </c>
      <c r="F109" s="739" t="s">
        <v>3344</v>
      </c>
      <c r="G109" s="739" t="s">
        <v>3544</v>
      </c>
      <c r="H109" s="739" t="s">
        <v>508</v>
      </c>
      <c r="I109" s="739" t="s">
        <v>3547</v>
      </c>
      <c r="J109" s="739" t="s">
        <v>3548</v>
      </c>
      <c r="K109" s="739" t="s">
        <v>3549</v>
      </c>
      <c r="L109" s="742">
        <v>70.23</v>
      </c>
      <c r="M109" s="742">
        <v>70.23</v>
      </c>
      <c r="N109" s="739">
        <v>1</v>
      </c>
      <c r="O109" s="743">
        <v>0.5</v>
      </c>
      <c r="P109" s="742"/>
      <c r="Q109" s="744">
        <v>0</v>
      </c>
      <c r="R109" s="739"/>
      <c r="S109" s="744">
        <v>0</v>
      </c>
      <c r="T109" s="743"/>
      <c r="U109" s="738">
        <v>0</v>
      </c>
    </row>
    <row r="110" spans="1:21" ht="14.4" customHeight="1" x14ac:dyDescent="0.3">
      <c r="A110" s="737">
        <v>30</v>
      </c>
      <c r="B110" s="739" t="s">
        <v>507</v>
      </c>
      <c r="C110" s="739" t="s">
        <v>3347</v>
      </c>
      <c r="D110" s="740" t="s">
        <v>4506</v>
      </c>
      <c r="E110" s="741" t="s">
        <v>3357</v>
      </c>
      <c r="F110" s="739" t="s">
        <v>3344</v>
      </c>
      <c r="G110" s="739" t="s">
        <v>3544</v>
      </c>
      <c r="H110" s="739" t="s">
        <v>508</v>
      </c>
      <c r="I110" s="739" t="s">
        <v>3550</v>
      </c>
      <c r="J110" s="739" t="s">
        <v>784</v>
      </c>
      <c r="K110" s="739" t="s">
        <v>3551</v>
      </c>
      <c r="L110" s="742">
        <v>0</v>
      </c>
      <c r="M110" s="742">
        <v>0</v>
      </c>
      <c r="N110" s="739">
        <v>3</v>
      </c>
      <c r="O110" s="743">
        <v>2</v>
      </c>
      <c r="P110" s="742">
        <v>0</v>
      </c>
      <c r="Q110" s="744"/>
      <c r="R110" s="739">
        <v>1</v>
      </c>
      <c r="S110" s="744">
        <v>0.33333333333333331</v>
      </c>
      <c r="T110" s="743">
        <v>0.5</v>
      </c>
      <c r="U110" s="738">
        <v>0.25</v>
      </c>
    </row>
    <row r="111" spans="1:21" ht="14.4" customHeight="1" x14ac:dyDescent="0.3">
      <c r="A111" s="737">
        <v>30</v>
      </c>
      <c r="B111" s="739" t="s">
        <v>507</v>
      </c>
      <c r="C111" s="739" t="s">
        <v>3347</v>
      </c>
      <c r="D111" s="740" t="s">
        <v>4506</v>
      </c>
      <c r="E111" s="741" t="s">
        <v>3357</v>
      </c>
      <c r="F111" s="739" t="s">
        <v>3344</v>
      </c>
      <c r="G111" s="739" t="s">
        <v>3544</v>
      </c>
      <c r="H111" s="739" t="s">
        <v>508</v>
      </c>
      <c r="I111" s="739" t="s">
        <v>3552</v>
      </c>
      <c r="J111" s="739" t="s">
        <v>1349</v>
      </c>
      <c r="K111" s="739" t="s">
        <v>3553</v>
      </c>
      <c r="L111" s="742">
        <v>0</v>
      </c>
      <c r="M111" s="742">
        <v>0</v>
      </c>
      <c r="N111" s="739">
        <v>3</v>
      </c>
      <c r="O111" s="743">
        <v>1.5</v>
      </c>
      <c r="P111" s="742"/>
      <c r="Q111" s="744"/>
      <c r="R111" s="739"/>
      <c r="S111" s="744">
        <v>0</v>
      </c>
      <c r="T111" s="743"/>
      <c r="U111" s="738">
        <v>0</v>
      </c>
    </row>
    <row r="112" spans="1:21" ht="14.4" customHeight="1" x14ac:dyDescent="0.3">
      <c r="A112" s="737">
        <v>30</v>
      </c>
      <c r="B112" s="739" t="s">
        <v>507</v>
      </c>
      <c r="C112" s="739" t="s">
        <v>3347</v>
      </c>
      <c r="D112" s="740" t="s">
        <v>4506</v>
      </c>
      <c r="E112" s="741" t="s">
        <v>3357</v>
      </c>
      <c r="F112" s="739" t="s">
        <v>3344</v>
      </c>
      <c r="G112" s="739" t="s">
        <v>3544</v>
      </c>
      <c r="H112" s="739" t="s">
        <v>508</v>
      </c>
      <c r="I112" s="739" t="s">
        <v>3554</v>
      </c>
      <c r="J112" s="739" t="s">
        <v>3555</v>
      </c>
      <c r="K112" s="739" t="s">
        <v>3556</v>
      </c>
      <c r="L112" s="742">
        <v>16.5</v>
      </c>
      <c r="M112" s="742">
        <v>33</v>
      </c>
      <c r="N112" s="739">
        <v>2</v>
      </c>
      <c r="O112" s="743">
        <v>1</v>
      </c>
      <c r="P112" s="742">
        <v>16.5</v>
      </c>
      <c r="Q112" s="744">
        <v>0.5</v>
      </c>
      <c r="R112" s="739">
        <v>1</v>
      </c>
      <c r="S112" s="744">
        <v>0.5</v>
      </c>
      <c r="T112" s="743">
        <v>0.5</v>
      </c>
      <c r="U112" s="738">
        <v>0.5</v>
      </c>
    </row>
    <row r="113" spans="1:21" ht="14.4" customHeight="1" x14ac:dyDescent="0.3">
      <c r="A113" s="737">
        <v>30</v>
      </c>
      <c r="B113" s="739" t="s">
        <v>507</v>
      </c>
      <c r="C113" s="739" t="s">
        <v>3347</v>
      </c>
      <c r="D113" s="740" t="s">
        <v>4506</v>
      </c>
      <c r="E113" s="741" t="s">
        <v>3357</v>
      </c>
      <c r="F113" s="739" t="s">
        <v>3344</v>
      </c>
      <c r="G113" s="739" t="s">
        <v>3544</v>
      </c>
      <c r="H113" s="739" t="s">
        <v>508</v>
      </c>
      <c r="I113" s="739" t="s">
        <v>884</v>
      </c>
      <c r="J113" s="739" t="s">
        <v>1349</v>
      </c>
      <c r="K113" s="739" t="s">
        <v>3557</v>
      </c>
      <c r="L113" s="742">
        <v>17.559999999999999</v>
      </c>
      <c r="M113" s="742">
        <v>17.559999999999999</v>
      </c>
      <c r="N113" s="739">
        <v>1</v>
      </c>
      <c r="O113" s="743">
        <v>0.5</v>
      </c>
      <c r="P113" s="742"/>
      <c r="Q113" s="744">
        <v>0</v>
      </c>
      <c r="R113" s="739"/>
      <c r="S113" s="744">
        <v>0</v>
      </c>
      <c r="T113" s="743"/>
      <c r="U113" s="738">
        <v>0</v>
      </c>
    </row>
    <row r="114" spans="1:21" ht="14.4" customHeight="1" x14ac:dyDescent="0.3">
      <c r="A114" s="737">
        <v>30</v>
      </c>
      <c r="B114" s="739" t="s">
        <v>507</v>
      </c>
      <c r="C114" s="739" t="s">
        <v>3347</v>
      </c>
      <c r="D114" s="740" t="s">
        <v>4506</v>
      </c>
      <c r="E114" s="741" t="s">
        <v>3357</v>
      </c>
      <c r="F114" s="739" t="s">
        <v>3344</v>
      </c>
      <c r="G114" s="739" t="s">
        <v>3558</v>
      </c>
      <c r="H114" s="739" t="s">
        <v>2097</v>
      </c>
      <c r="I114" s="739" t="s">
        <v>2485</v>
      </c>
      <c r="J114" s="739" t="s">
        <v>3559</v>
      </c>
      <c r="K114" s="739" t="s">
        <v>3560</v>
      </c>
      <c r="L114" s="742">
        <v>161.06</v>
      </c>
      <c r="M114" s="742">
        <v>161.06</v>
      </c>
      <c r="N114" s="739">
        <v>1</v>
      </c>
      <c r="O114" s="743">
        <v>0.5</v>
      </c>
      <c r="P114" s="742"/>
      <c r="Q114" s="744">
        <v>0</v>
      </c>
      <c r="R114" s="739"/>
      <c r="S114" s="744">
        <v>0</v>
      </c>
      <c r="T114" s="743"/>
      <c r="U114" s="738">
        <v>0</v>
      </c>
    </row>
    <row r="115" spans="1:21" ht="14.4" customHeight="1" x14ac:dyDescent="0.3">
      <c r="A115" s="737">
        <v>30</v>
      </c>
      <c r="B115" s="739" t="s">
        <v>507</v>
      </c>
      <c r="C115" s="739" t="s">
        <v>3347</v>
      </c>
      <c r="D115" s="740" t="s">
        <v>4506</v>
      </c>
      <c r="E115" s="741" t="s">
        <v>3357</v>
      </c>
      <c r="F115" s="739" t="s">
        <v>3344</v>
      </c>
      <c r="G115" s="739" t="s">
        <v>3561</v>
      </c>
      <c r="H115" s="739" t="s">
        <v>2097</v>
      </c>
      <c r="I115" s="739" t="s">
        <v>2518</v>
      </c>
      <c r="J115" s="739" t="s">
        <v>2519</v>
      </c>
      <c r="K115" s="739" t="s">
        <v>3117</v>
      </c>
      <c r="L115" s="742">
        <v>70.3</v>
      </c>
      <c r="M115" s="742">
        <v>70.3</v>
      </c>
      <c r="N115" s="739">
        <v>1</v>
      </c>
      <c r="O115" s="743">
        <v>0.5</v>
      </c>
      <c r="P115" s="742"/>
      <c r="Q115" s="744">
        <v>0</v>
      </c>
      <c r="R115" s="739"/>
      <c r="S115" s="744">
        <v>0</v>
      </c>
      <c r="T115" s="743"/>
      <c r="U115" s="738">
        <v>0</v>
      </c>
    </row>
    <row r="116" spans="1:21" ht="14.4" customHeight="1" x14ac:dyDescent="0.3">
      <c r="A116" s="737">
        <v>30</v>
      </c>
      <c r="B116" s="739" t="s">
        <v>507</v>
      </c>
      <c r="C116" s="739" t="s">
        <v>3347</v>
      </c>
      <c r="D116" s="740" t="s">
        <v>4506</v>
      </c>
      <c r="E116" s="741" t="s">
        <v>3357</v>
      </c>
      <c r="F116" s="739" t="s">
        <v>3344</v>
      </c>
      <c r="G116" s="739" t="s">
        <v>3561</v>
      </c>
      <c r="H116" s="739" t="s">
        <v>2097</v>
      </c>
      <c r="I116" s="739" t="s">
        <v>2313</v>
      </c>
      <c r="J116" s="739" t="s">
        <v>3118</v>
      </c>
      <c r="K116" s="739" t="s">
        <v>3119</v>
      </c>
      <c r="L116" s="742">
        <v>105.46</v>
      </c>
      <c r="M116" s="742">
        <v>210.92</v>
      </c>
      <c r="N116" s="739">
        <v>2</v>
      </c>
      <c r="O116" s="743">
        <v>1</v>
      </c>
      <c r="P116" s="742"/>
      <c r="Q116" s="744">
        <v>0</v>
      </c>
      <c r="R116" s="739"/>
      <c r="S116" s="744">
        <v>0</v>
      </c>
      <c r="T116" s="743"/>
      <c r="U116" s="738">
        <v>0</v>
      </c>
    </row>
    <row r="117" spans="1:21" ht="14.4" customHeight="1" x14ac:dyDescent="0.3">
      <c r="A117" s="737">
        <v>30</v>
      </c>
      <c r="B117" s="739" t="s">
        <v>507</v>
      </c>
      <c r="C117" s="739" t="s">
        <v>3347</v>
      </c>
      <c r="D117" s="740" t="s">
        <v>4506</v>
      </c>
      <c r="E117" s="741" t="s">
        <v>3357</v>
      </c>
      <c r="F117" s="739" t="s">
        <v>3344</v>
      </c>
      <c r="G117" s="739" t="s">
        <v>3372</v>
      </c>
      <c r="H117" s="739" t="s">
        <v>2097</v>
      </c>
      <c r="I117" s="739" t="s">
        <v>2403</v>
      </c>
      <c r="J117" s="739" t="s">
        <v>2137</v>
      </c>
      <c r="K117" s="739" t="s">
        <v>3100</v>
      </c>
      <c r="L117" s="742">
        <v>407.55</v>
      </c>
      <c r="M117" s="742">
        <v>5298.1500000000005</v>
      </c>
      <c r="N117" s="739">
        <v>13</v>
      </c>
      <c r="O117" s="743">
        <v>7</v>
      </c>
      <c r="P117" s="742">
        <v>407.55</v>
      </c>
      <c r="Q117" s="744">
        <v>7.6923076923076913E-2</v>
      </c>
      <c r="R117" s="739">
        <v>1</v>
      </c>
      <c r="S117" s="744">
        <v>7.6923076923076927E-2</v>
      </c>
      <c r="T117" s="743">
        <v>0.5</v>
      </c>
      <c r="U117" s="738">
        <v>7.1428571428571425E-2</v>
      </c>
    </row>
    <row r="118" spans="1:21" ht="14.4" customHeight="1" x14ac:dyDescent="0.3">
      <c r="A118" s="737">
        <v>30</v>
      </c>
      <c r="B118" s="739" t="s">
        <v>507</v>
      </c>
      <c r="C118" s="739" t="s">
        <v>3347</v>
      </c>
      <c r="D118" s="740" t="s">
        <v>4506</v>
      </c>
      <c r="E118" s="741" t="s">
        <v>3357</v>
      </c>
      <c r="F118" s="739" t="s">
        <v>3344</v>
      </c>
      <c r="G118" s="739" t="s">
        <v>3372</v>
      </c>
      <c r="H118" s="739" t="s">
        <v>2097</v>
      </c>
      <c r="I118" s="739" t="s">
        <v>3562</v>
      </c>
      <c r="J118" s="739" t="s">
        <v>2137</v>
      </c>
      <c r="K118" s="739" t="s">
        <v>3103</v>
      </c>
      <c r="L118" s="742">
        <v>543.39</v>
      </c>
      <c r="M118" s="742">
        <v>2716.95</v>
      </c>
      <c r="N118" s="739">
        <v>5</v>
      </c>
      <c r="O118" s="743">
        <v>1.5</v>
      </c>
      <c r="P118" s="742"/>
      <c r="Q118" s="744">
        <v>0</v>
      </c>
      <c r="R118" s="739"/>
      <c r="S118" s="744">
        <v>0</v>
      </c>
      <c r="T118" s="743"/>
      <c r="U118" s="738">
        <v>0</v>
      </c>
    </row>
    <row r="119" spans="1:21" ht="14.4" customHeight="1" x14ac:dyDescent="0.3">
      <c r="A119" s="737">
        <v>30</v>
      </c>
      <c r="B119" s="739" t="s">
        <v>507</v>
      </c>
      <c r="C119" s="739" t="s">
        <v>3347</v>
      </c>
      <c r="D119" s="740" t="s">
        <v>4506</v>
      </c>
      <c r="E119" s="741" t="s">
        <v>3357</v>
      </c>
      <c r="F119" s="739" t="s">
        <v>3344</v>
      </c>
      <c r="G119" s="739" t="s">
        <v>3372</v>
      </c>
      <c r="H119" s="739" t="s">
        <v>2097</v>
      </c>
      <c r="I119" s="739" t="s">
        <v>3563</v>
      </c>
      <c r="J119" s="739" t="s">
        <v>2137</v>
      </c>
      <c r="K119" s="739" t="s">
        <v>3101</v>
      </c>
      <c r="L119" s="742">
        <v>815.1</v>
      </c>
      <c r="M119" s="742">
        <v>1630.2</v>
      </c>
      <c r="N119" s="739">
        <v>2</v>
      </c>
      <c r="O119" s="743">
        <v>1</v>
      </c>
      <c r="P119" s="742">
        <v>1630.2</v>
      </c>
      <c r="Q119" s="744">
        <v>1</v>
      </c>
      <c r="R119" s="739">
        <v>2</v>
      </c>
      <c r="S119" s="744">
        <v>1</v>
      </c>
      <c r="T119" s="743">
        <v>1</v>
      </c>
      <c r="U119" s="738">
        <v>1</v>
      </c>
    </row>
    <row r="120" spans="1:21" ht="14.4" customHeight="1" x14ac:dyDescent="0.3">
      <c r="A120" s="737">
        <v>30</v>
      </c>
      <c r="B120" s="739" t="s">
        <v>507</v>
      </c>
      <c r="C120" s="739" t="s">
        <v>3347</v>
      </c>
      <c r="D120" s="740" t="s">
        <v>4506</v>
      </c>
      <c r="E120" s="741" t="s">
        <v>3357</v>
      </c>
      <c r="F120" s="739" t="s">
        <v>3344</v>
      </c>
      <c r="G120" s="739" t="s">
        <v>3564</v>
      </c>
      <c r="H120" s="739" t="s">
        <v>2097</v>
      </c>
      <c r="I120" s="739" t="s">
        <v>2381</v>
      </c>
      <c r="J120" s="739" t="s">
        <v>2382</v>
      </c>
      <c r="K120" s="739" t="s">
        <v>3142</v>
      </c>
      <c r="L120" s="742">
        <v>31.09</v>
      </c>
      <c r="M120" s="742">
        <v>93.27</v>
      </c>
      <c r="N120" s="739">
        <v>3</v>
      </c>
      <c r="O120" s="743">
        <v>1.5</v>
      </c>
      <c r="P120" s="742"/>
      <c r="Q120" s="744">
        <v>0</v>
      </c>
      <c r="R120" s="739"/>
      <c r="S120" s="744">
        <v>0</v>
      </c>
      <c r="T120" s="743"/>
      <c r="U120" s="738">
        <v>0</v>
      </c>
    </row>
    <row r="121" spans="1:21" ht="14.4" customHeight="1" x14ac:dyDescent="0.3">
      <c r="A121" s="737">
        <v>30</v>
      </c>
      <c r="B121" s="739" t="s">
        <v>507</v>
      </c>
      <c r="C121" s="739" t="s">
        <v>3347</v>
      </c>
      <c r="D121" s="740" t="s">
        <v>4506</v>
      </c>
      <c r="E121" s="741" t="s">
        <v>3357</v>
      </c>
      <c r="F121" s="739" t="s">
        <v>3344</v>
      </c>
      <c r="G121" s="739" t="s">
        <v>3565</v>
      </c>
      <c r="H121" s="739" t="s">
        <v>508</v>
      </c>
      <c r="I121" s="739" t="s">
        <v>2871</v>
      </c>
      <c r="J121" s="739" t="s">
        <v>2872</v>
      </c>
      <c r="K121" s="739" t="s">
        <v>3257</v>
      </c>
      <c r="L121" s="742">
        <v>88.1</v>
      </c>
      <c r="M121" s="742">
        <v>88.1</v>
      </c>
      <c r="N121" s="739">
        <v>1</v>
      </c>
      <c r="O121" s="743">
        <v>1</v>
      </c>
      <c r="P121" s="742"/>
      <c r="Q121" s="744">
        <v>0</v>
      </c>
      <c r="R121" s="739"/>
      <c r="S121" s="744">
        <v>0</v>
      </c>
      <c r="T121" s="743"/>
      <c r="U121" s="738">
        <v>0</v>
      </c>
    </row>
    <row r="122" spans="1:21" ht="14.4" customHeight="1" x14ac:dyDescent="0.3">
      <c r="A122" s="737">
        <v>30</v>
      </c>
      <c r="B122" s="739" t="s">
        <v>507</v>
      </c>
      <c r="C122" s="739" t="s">
        <v>3347</v>
      </c>
      <c r="D122" s="740" t="s">
        <v>4506</v>
      </c>
      <c r="E122" s="741" t="s">
        <v>3357</v>
      </c>
      <c r="F122" s="739" t="s">
        <v>3344</v>
      </c>
      <c r="G122" s="739" t="s">
        <v>3566</v>
      </c>
      <c r="H122" s="739" t="s">
        <v>508</v>
      </c>
      <c r="I122" s="739" t="s">
        <v>3567</v>
      </c>
      <c r="J122" s="739" t="s">
        <v>3568</v>
      </c>
      <c r="K122" s="739" t="s">
        <v>3068</v>
      </c>
      <c r="L122" s="742">
        <v>57.64</v>
      </c>
      <c r="M122" s="742">
        <v>57.64</v>
      </c>
      <c r="N122" s="739">
        <v>1</v>
      </c>
      <c r="O122" s="743">
        <v>0.5</v>
      </c>
      <c r="P122" s="742"/>
      <c r="Q122" s="744">
        <v>0</v>
      </c>
      <c r="R122" s="739"/>
      <c r="S122" s="744">
        <v>0</v>
      </c>
      <c r="T122" s="743"/>
      <c r="U122" s="738">
        <v>0</v>
      </c>
    </row>
    <row r="123" spans="1:21" ht="14.4" customHeight="1" x14ac:dyDescent="0.3">
      <c r="A123" s="737">
        <v>30</v>
      </c>
      <c r="B123" s="739" t="s">
        <v>507</v>
      </c>
      <c r="C123" s="739" t="s">
        <v>3347</v>
      </c>
      <c r="D123" s="740" t="s">
        <v>4506</v>
      </c>
      <c r="E123" s="741" t="s">
        <v>3357</v>
      </c>
      <c r="F123" s="739" t="s">
        <v>3344</v>
      </c>
      <c r="G123" s="739" t="s">
        <v>3566</v>
      </c>
      <c r="H123" s="739" t="s">
        <v>508</v>
      </c>
      <c r="I123" s="739" t="s">
        <v>3569</v>
      </c>
      <c r="J123" s="739" t="s">
        <v>765</v>
      </c>
      <c r="K123" s="739" t="s">
        <v>3570</v>
      </c>
      <c r="L123" s="742">
        <v>185.26</v>
      </c>
      <c r="M123" s="742">
        <v>185.26</v>
      </c>
      <c r="N123" s="739">
        <v>1</v>
      </c>
      <c r="O123" s="743">
        <v>0.5</v>
      </c>
      <c r="P123" s="742"/>
      <c r="Q123" s="744">
        <v>0</v>
      </c>
      <c r="R123" s="739"/>
      <c r="S123" s="744">
        <v>0</v>
      </c>
      <c r="T123" s="743"/>
      <c r="U123" s="738">
        <v>0</v>
      </c>
    </row>
    <row r="124" spans="1:21" ht="14.4" customHeight="1" x14ac:dyDescent="0.3">
      <c r="A124" s="737">
        <v>30</v>
      </c>
      <c r="B124" s="739" t="s">
        <v>507</v>
      </c>
      <c r="C124" s="739" t="s">
        <v>3347</v>
      </c>
      <c r="D124" s="740" t="s">
        <v>4506</v>
      </c>
      <c r="E124" s="741" t="s">
        <v>3357</v>
      </c>
      <c r="F124" s="739" t="s">
        <v>3344</v>
      </c>
      <c r="G124" s="739" t="s">
        <v>3374</v>
      </c>
      <c r="H124" s="739" t="s">
        <v>2097</v>
      </c>
      <c r="I124" s="739" t="s">
        <v>3375</v>
      </c>
      <c r="J124" s="739" t="s">
        <v>560</v>
      </c>
      <c r="K124" s="739" t="s">
        <v>3061</v>
      </c>
      <c r="L124" s="742">
        <v>28.81</v>
      </c>
      <c r="M124" s="742">
        <v>605.00999999999988</v>
      </c>
      <c r="N124" s="739">
        <v>21</v>
      </c>
      <c r="O124" s="743">
        <v>11.5</v>
      </c>
      <c r="P124" s="742">
        <v>57.62</v>
      </c>
      <c r="Q124" s="744">
        <v>9.5238095238095247E-2</v>
      </c>
      <c r="R124" s="739">
        <v>2</v>
      </c>
      <c r="S124" s="744">
        <v>9.5238095238095233E-2</v>
      </c>
      <c r="T124" s="743">
        <v>1</v>
      </c>
      <c r="U124" s="738">
        <v>8.6956521739130432E-2</v>
      </c>
    </row>
    <row r="125" spans="1:21" ht="14.4" customHeight="1" x14ac:dyDescent="0.3">
      <c r="A125" s="737">
        <v>30</v>
      </c>
      <c r="B125" s="739" t="s">
        <v>507</v>
      </c>
      <c r="C125" s="739" t="s">
        <v>3347</v>
      </c>
      <c r="D125" s="740" t="s">
        <v>4506</v>
      </c>
      <c r="E125" s="741" t="s">
        <v>3357</v>
      </c>
      <c r="F125" s="739" t="s">
        <v>3344</v>
      </c>
      <c r="G125" s="739" t="s">
        <v>3571</v>
      </c>
      <c r="H125" s="739" t="s">
        <v>508</v>
      </c>
      <c r="I125" s="739" t="s">
        <v>3572</v>
      </c>
      <c r="J125" s="739" t="s">
        <v>1663</v>
      </c>
      <c r="K125" s="739" t="s">
        <v>3573</v>
      </c>
      <c r="L125" s="742">
        <v>0</v>
      </c>
      <c r="M125" s="742">
        <v>0</v>
      </c>
      <c r="N125" s="739">
        <v>1</v>
      </c>
      <c r="O125" s="743">
        <v>0.5</v>
      </c>
      <c r="P125" s="742">
        <v>0</v>
      </c>
      <c r="Q125" s="744"/>
      <c r="R125" s="739">
        <v>1</v>
      </c>
      <c r="S125" s="744">
        <v>1</v>
      </c>
      <c r="T125" s="743">
        <v>0.5</v>
      </c>
      <c r="U125" s="738">
        <v>1</v>
      </c>
    </row>
    <row r="126" spans="1:21" ht="14.4" customHeight="1" x14ac:dyDescent="0.3">
      <c r="A126" s="737">
        <v>30</v>
      </c>
      <c r="B126" s="739" t="s">
        <v>507</v>
      </c>
      <c r="C126" s="739" t="s">
        <v>3347</v>
      </c>
      <c r="D126" s="740" t="s">
        <v>4506</v>
      </c>
      <c r="E126" s="741" t="s">
        <v>3357</v>
      </c>
      <c r="F126" s="739" t="s">
        <v>3344</v>
      </c>
      <c r="G126" s="739" t="s">
        <v>3574</v>
      </c>
      <c r="H126" s="739" t="s">
        <v>2097</v>
      </c>
      <c r="I126" s="739" t="s">
        <v>2279</v>
      </c>
      <c r="J126" s="739" t="s">
        <v>3156</v>
      </c>
      <c r="K126" s="739" t="s">
        <v>3157</v>
      </c>
      <c r="L126" s="742">
        <v>87.41</v>
      </c>
      <c r="M126" s="742">
        <v>262.23</v>
      </c>
      <c r="N126" s="739">
        <v>3</v>
      </c>
      <c r="O126" s="743">
        <v>2</v>
      </c>
      <c r="P126" s="742">
        <v>87.41</v>
      </c>
      <c r="Q126" s="744">
        <v>0.33333333333333331</v>
      </c>
      <c r="R126" s="739">
        <v>1</v>
      </c>
      <c r="S126" s="744">
        <v>0.33333333333333331</v>
      </c>
      <c r="T126" s="743">
        <v>0.5</v>
      </c>
      <c r="U126" s="738">
        <v>0.25</v>
      </c>
    </row>
    <row r="127" spans="1:21" ht="14.4" customHeight="1" x14ac:dyDescent="0.3">
      <c r="A127" s="737">
        <v>30</v>
      </c>
      <c r="B127" s="739" t="s">
        <v>507</v>
      </c>
      <c r="C127" s="739" t="s">
        <v>3347</v>
      </c>
      <c r="D127" s="740" t="s">
        <v>4506</v>
      </c>
      <c r="E127" s="741" t="s">
        <v>3357</v>
      </c>
      <c r="F127" s="739" t="s">
        <v>3344</v>
      </c>
      <c r="G127" s="739" t="s">
        <v>3574</v>
      </c>
      <c r="H127" s="739" t="s">
        <v>2097</v>
      </c>
      <c r="I127" s="739" t="s">
        <v>2439</v>
      </c>
      <c r="J127" s="739" t="s">
        <v>2298</v>
      </c>
      <c r="K127" s="739" t="s">
        <v>3160</v>
      </c>
      <c r="L127" s="742">
        <v>524.45000000000005</v>
      </c>
      <c r="M127" s="742">
        <v>524.45000000000005</v>
      </c>
      <c r="N127" s="739">
        <v>1</v>
      </c>
      <c r="O127" s="743">
        <v>0.5</v>
      </c>
      <c r="P127" s="742">
        <v>524.45000000000005</v>
      </c>
      <c r="Q127" s="744">
        <v>1</v>
      </c>
      <c r="R127" s="739">
        <v>1</v>
      </c>
      <c r="S127" s="744">
        <v>1</v>
      </c>
      <c r="T127" s="743">
        <v>0.5</v>
      </c>
      <c r="U127" s="738">
        <v>1</v>
      </c>
    </row>
    <row r="128" spans="1:21" ht="14.4" customHeight="1" x14ac:dyDescent="0.3">
      <c r="A128" s="737">
        <v>30</v>
      </c>
      <c r="B128" s="739" t="s">
        <v>507</v>
      </c>
      <c r="C128" s="739" t="s">
        <v>3347</v>
      </c>
      <c r="D128" s="740" t="s">
        <v>4506</v>
      </c>
      <c r="E128" s="741" t="s">
        <v>3357</v>
      </c>
      <c r="F128" s="739" t="s">
        <v>3344</v>
      </c>
      <c r="G128" s="739" t="s">
        <v>3575</v>
      </c>
      <c r="H128" s="739" t="s">
        <v>508</v>
      </c>
      <c r="I128" s="739" t="s">
        <v>3576</v>
      </c>
      <c r="J128" s="739" t="s">
        <v>3577</v>
      </c>
      <c r="K128" s="739" t="s">
        <v>3578</v>
      </c>
      <c r="L128" s="742">
        <v>0</v>
      </c>
      <c r="M128" s="742">
        <v>0</v>
      </c>
      <c r="N128" s="739">
        <v>1</v>
      </c>
      <c r="O128" s="743">
        <v>0.5</v>
      </c>
      <c r="P128" s="742"/>
      <c r="Q128" s="744"/>
      <c r="R128" s="739"/>
      <c r="S128" s="744">
        <v>0</v>
      </c>
      <c r="T128" s="743"/>
      <c r="U128" s="738">
        <v>0</v>
      </c>
    </row>
    <row r="129" spans="1:21" ht="14.4" customHeight="1" x14ac:dyDescent="0.3">
      <c r="A129" s="737">
        <v>30</v>
      </c>
      <c r="B129" s="739" t="s">
        <v>507</v>
      </c>
      <c r="C129" s="739" t="s">
        <v>3347</v>
      </c>
      <c r="D129" s="740" t="s">
        <v>4506</v>
      </c>
      <c r="E129" s="741" t="s">
        <v>3357</v>
      </c>
      <c r="F129" s="739" t="s">
        <v>3344</v>
      </c>
      <c r="G129" s="739" t="s">
        <v>3575</v>
      </c>
      <c r="H129" s="739" t="s">
        <v>508</v>
      </c>
      <c r="I129" s="739" t="s">
        <v>3579</v>
      </c>
      <c r="J129" s="739" t="s">
        <v>3580</v>
      </c>
      <c r="K129" s="739" t="s">
        <v>3581</v>
      </c>
      <c r="L129" s="742">
        <v>0</v>
      </c>
      <c r="M129" s="742">
        <v>0</v>
      </c>
      <c r="N129" s="739">
        <v>1</v>
      </c>
      <c r="O129" s="743">
        <v>0.5</v>
      </c>
      <c r="P129" s="742"/>
      <c r="Q129" s="744"/>
      <c r="R129" s="739"/>
      <c r="S129" s="744">
        <v>0</v>
      </c>
      <c r="T129" s="743"/>
      <c r="U129" s="738">
        <v>0</v>
      </c>
    </row>
    <row r="130" spans="1:21" ht="14.4" customHeight="1" x14ac:dyDescent="0.3">
      <c r="A130" s="737">
        <v>30</v>
      </c>
      <c r="B130" s="739" t="s">
        <v>507</v>
      </c>
      <c r="C130" s="739" t="s">
        <v>3347</v>
      </c>
      <c r="D130" s="740" t="s">
        <v>4506</v>
      </c>
      <c r="E130" s="741" t="s">
        <v>3357</v>
      </c>
      <c r="F130" s="739" t="s">
        <v>3344</v>
      </c>
      <c r="G130" s="739" t="s">
        <v>3582</v>
      </c>
      <c r="H130" s="739" t="s">
        <v>2097</v>
      </c>
      <c r="I130" s="739" t="s">
        <v>3583</v>
      </c>
      <c r="J130" s="739" t="s">
        <v>2099</v>
      </c>
      <c r="K130" s="739" t="s">
        <v>3584</v>
      </c>
      <c r="L130" s="742">
        <v>0</v>
      </c>
      <c r="M130" s="742">
        <v>0</v>
      </c>
      <c r="N130" s="739">
        <v>1</v>
      </c>
      <c r="O130" s="743">
        <v>0.5</v>
      </c>
      <c r="P130" s="742"/>
      <c r="Q130" s="744"/>
      <c r="R130" s="739"/>
      <c r="S130" s="744">
        <v>0</v>
      </c>
      <c r="T130" s="743"/>
      <c r="U130" s="738">
        <v>0</v>
      </c>
    </row>
    <row r="131" spans="1:21" ht="14.4" customHeight="1" x14ac:dyDescent="0.3">
      <c r="A131" s="737">
        <v>30</v>
      </c>
      <c r="B131" s="739" t="s">
        <v>507</v>
      </c>
      <c r="C131" s="739" t="s">
        <v>3347</v>
      </c>
      <c r="D131" s="740" t="s">
        <v>4506</v>
      </c>
      <c r="E131" s="741" t="s">
        <v>3357</v>
      </c>
      <c r="F131" s="739" t="s">
        <v>3344</v>
      </c>
      <c r="G131" s="739" t="s">
        <v>3582</v>
      </c>
      <c r="H131" s="739" t="s">
        <v>2097</v>
      </c>
      <c r="I131" s="739" t="s">
        <v>2187</v>
      </c>
      <c r="J131" s="739" t="s">
        <v>3153</v>
      </c>
      <c r="K131" s="739" t="s">
        <v>3154</v>
      </c>
      <c r="L131" s="742">
        <v>48.27</v>
      </c>
      <c r="M131" s="742">
        <v>48.27</v>
      </c>
      <c r="N131" s="739">
        <v>1</v>
      </c>
      <c r="O131" s="743">
        <v>0.5</v>
      </c>
      <c r="P131" s="742"/>
      <c r="Q131" s="744">
        <v>0</v>
      </c>
      <c r="R131" s="739"/>
      <c r="S131" s="744">
        <v>0</v>
      </c>
      <c r="T131" s="743"/>
      <c r="U131" s="738">
        <v>0</v>
      </c>
    </row>
    <row r="132" spans="1:21" ht="14.4" customHeight="1" x14ac:dyDescent="0.3">
      <c r="A132" s="737">
        <v>30</v>
      </c>
      <c r="B132" s="739" t="s">
        <v>507</v>
      </c>
      <c r="C132" s="739" t="s">
        <v>3347</v>
      </c>
      <c r="D132" s="740" t="s">
        <v>4506</v>
      </c>
      <c r="E132" s="741" t="s">
        <v>3357</v>
      </c>
      <c r="F132" s="739" t="s">
        <v>3344</v>
      </c>
      <c r="G132" s="739" t="s">
        <v>3585</v>
      </c>
      <c r="H132" s="739" t="s">
        <v>508</v>
      </c>
      <c r="I132" s="739" t="s">
        <v>951</v>
      </c>
      <c r="J132" s="739" t="s">
        <v>952</v>
      </c>
      <c r="K132" s="739" t="s">
        <v>3299</v>
      </c>
      <c r="L132" s="742">
        <v>105.46</v>
      </c>
      <c r="M132" s="742">
        <v>105.46</v>
      </c>
      <c r="N132" s="739">
        <v>1</v>
      </c>
      <c r="O132" s="743">
        <v>0.5</v>
      </c>
      <c r="P132" s="742"/>
      <c r="Q132" s="744">
        <v>0</v>
      </c>
      <c r="R132" s="739"/>
      <c r="S132" s="744">
        <v>0</v>
      </c>
      <c r="T132" s="743"/>
      <c r="U132" s="738">
        <v>0</v>
      </c>
    </row>
    <row r="133" spans="1:21" ht="14.4" customHeight="1" x14ac:dyDescent="0.3">
      <c r="A133" s="737">
        <v>30</v>
      </c>
      <c r="B133" s="739" t="s">
        <v>507</v>
      </c>
      <c r="C133" s="739" t="s">
        <v>3347</v>
      </c>
      <c r="D133" s="740" t="s">
        <v>4506</v>
      </c>
      <c r="E133" s="741" t="s">
        <v>3357</v>
      </c>
      <c r="F133" s="739" t="s">
        <v>3344</v>
      </c>
      <c r="G133" s="739" t="s">
        <v>3586</v>
      </c>
      <c r="H133" s="739" t="s">
        <v>508</v>
      </c>
      <c r="I133" s="739" t="s">
        <v>804</v>
      </c>
      <c r="J133" s="739" t="s">
        <v>3587</v>
      </c>
      <c r="K133" s="739" t="s">
        <v>3588</v>
      </c>
      <c r="L133" s="742">
        <v>84.39</v>
      </c>
      <c r="M133" s="742">
        <v>84.39</v>
      </c>
      <c r="N133" s="739">
        <v>1</v>
      </c>
      <c r="O133" s="743">
        <v>0.5</v>
      </c>
      <c r="P133" s="742"/>
      <c r="Q133" s="744">
        <v>0</v>
      </c>
      <c r="R133" s="739"/>
      <c r="S133" s="744">
        <v>0</v>
      </c>
      <c r="T133" s="743"/>
      <c r="U133" s="738">
        <v>0</v>
      </c>
    </row>
    <row r="134" spans="1:21" ht="14.4" customHeight="1" x14ac:dyDescent="0.3">
      <c r="A134" s="737">
        <v>30</v>
      </c>
      <c r="B134" s="739" t="s">
        <v>507</v>
      </c>
      <c r="C134" s="739" t="s">
        <v>3347</v>
      </c>
      <c r="D134" s="740" t="s">
        <v>4506</v>
      </c>
      <c r="E134" s="741" t="s">
        <v>3357</v>
      </c>
      <c r="F134" s="739" t="s">
        <v>3344</v>
      </c>
      <c r="G134" s="739" t="s">
        <v>3589</v>
      </c>
      <c r="H134" s="739" t="s">
        <v>508</v>
      </c>
      <c r="I134" s="739" t="s">
        <v>3590</v>
      </c>
      <c r="J134" s="739" t="s">
        <v>3591</v>
      </c>
      <c r="K134" s="739" t="s">
        <v>3592</v>
      </c>
      <c r="L134" s="742">
        <v>1323.82</v>
      </c>
      <c r="M134" s="742">
        <v>1323.82</v>
      </c>
      <c r="N134" s="739">
        <v>1</v>
      </c>
      <c r="O134" s="743">
        <v>1</v>
      </c>
      <c r="P134" s="742"/>
      <c r="Q134" s="744">
        <v>0</v>
      </c>
      <c r="R134" s="739"/>
      <c r="S134" s="744">
        <v>0</v>
      </c>
      <c r="T134" s="743"/>
      <c r="U134" s="738">
        <v>0</v>
      </c>
    </row>
    <row r="135" spans="1:21" ht="14.4" customHeight="1" x14ac:dyDescent="0.3">
      <c r="A135" s="737">
        <v>30</v>
      </c>
      <c r="B135" s="739" t="s">
        <v>507</v>
      </c>
      <c r="C135" s="739" t="s">
        <v>3347</v>
      </c>
      <c r="D135" s="740" t="s">
        <v>4506</v>
      </c>
      <c r="E135" s="741" t="s">
        <v>3357</v>
      </c>
      <c r="F135" s="739" t="s">
        <v>3344</v>
      </c>
      <c r="G135" s="739" t="s">
        <v>3589</v>
      </c>
      <c r="H135" s="739" t="s">
        <v>508</v>
      </c>
      <c r="I135" s="739" t="s">
        <v>3590</v>
      </c>
      <c r="J135" s="739" t="s">
        <v>3591</v>
      </c>
      <c r="K135" s="739" t="s">
        <v>3592</v>
      </c>
      <c r="L135" s="742">
        <v>1321.53</v>
      </c>
      <c r="M135" s="742">
        <v>3964.59</v>
      </c>
      <c r="N135" s="739">
        <v>3</v>
      </c>
      <c r="O135" s="743">
        <v>3</v>
      </c>
      <c r="P135" s="742">
        <v>1321.53</v>
      </c>
      <c r="Q135" s="744">
        <v>0.33333333333333331</v>
      </c>
      <c r="R135" s="739">
        <v>1</v>
      </c>
      <c r="S135" s="744">
        <v>0.33333333333333331</v>
      </c>
      <c r="T135" s="743">
        <v>1</v>
      </c>
      <c r="U135" s="738">
        <v>0.33333333333333331</v>
      </c>
    </row>
    <row r="136" spans="1:21" ht="14.4" customHeight="1" x14ac:dyDescent="0.3">
      <c r="A136" s="737">
        <v>30</v>
      </c>
      <c r="B136" s="739" t="s">
        <v>507</v>
      </c>
      <c r="C136" s="739" t="s">
        <v>3347</v>
      </c>
      <c r="D136" s="740" t="s">
        <v>4506</v>
      </c>
      <c r="E136" s="741" t="s">
        <v>3357</v>
      </c>
      <c r="F136" s="739" t="s">
        <v>3344</v>
      </c>
      <c r="G136" s="739" t="s">
        <v>3593</v>
      </c>
      <c r="H136" s="739" t="s">
        <v>2097</v>
      </c>
      <c r="I136" s="739" t="s">
        <v>2375</v>
      </c>
      <c r="J136" s="739" t="s">
        <v>2376</v>
      </c>
      <c r="K136" s="739" t="s">
        <v>3130</v>
      </c>
      <c r="L136" s="742">
        <v>117.73</v>
      </c>
      <c r="M136" s="742">
        <v>353.19</v>
      </c>
      <c r="N136" s="739">
        <v>3</v>
      </c>
      <c r="O136" s="743">
        <v>1.5</v>
      </c>
      <c r="P136" s="742">
        <v>117.73</v>
      </c>
      <c r="Q136" s="744">
        <v>0.33333333333333337</v>
      </c>
      <c r="R136" s="739">
        <v>1</v>
      </c>
      <c r="S136" s="744">
        <v>0.33333333333333331</v>
      </c>
      <c r="T136" s="743">
        <v>0.5</v>
      </c>
      <c r="U136" s="738">
        <v>0.33333333333333331</v>
      </c>
    </row>
    <row r="137" spans="1:21" ht="14.4" customHeight="1" x14ac:dyDescent="0.3">
      <c r="A137" s="737">
        <v>30</v>
      </c>
      <c r="B137" s="739" t="s">
        <v>507</v>
      </c>
      <c r="C137" s="739" t="s">
        <v>3347</v>
      </c>
      <c r="D137" s="740" t="s">
        <v>4506</v>
      </c>
      <c r="E137" s="741" t="s">
        <v>3357</v>
      </c>
      <c r="F137" s="739" t="s">
        <v>3344</v>
      </c>
      <c r="G137" s="739" t="s">
        <v>3594</v>
      </c>
      <c r="H137" s="739" t="s">
        <v>508</v>
      </c>
      <c r="I137" s="739" t="s">
        <v>1022</v>
      </c>
      <c r="J137" s="739" t="s">
        <v>3595</v>
      </c>
      <c r="K137" s="739" t="s">
        <v>3596</v>
      </c>
      <c r="L137" s="742">
        <v>0</v>
      </c>
      <c r="M137" s="742">
        <v>0</v>
      </c>
      <c r="N137" s="739">
        <v>1</v>
      </c>
      <c r="O137" s="743">
        <v>0.5</v>
      </c>
      <c r="P137" s="742"/>
      <c r="Q137" s="744"/>
      <c r="R137" s="739"/>
      <c r="S137" s="744">
        <v>0</v>
      </c>
      <c r="T137" s="743"/>
      <c r="U137" s="738">
        <v>0</v>
      </c>
    </row>
    <row r="138" spans="1:21" ht="14.4" customHeight="1" x14ac:dyDescent="0.3">
      <c r="A138" s="737">
        <v>30</v>
      </c>
      <c r="B138" s="739" t="s">
        <v>507</v>
      </c>
      <c r="C138" s="739" t="s">
        <v>3347</v>
      </c>
      <c r="D138" s="740" t="s">
        <v>4506</v>
      </c>
      <c r="E138" s="741" t="s">
        <v>3357</v>
      </c>
      <c r="F138" s="739" t="s">
        <v>3344</v>
      </c>
      <c r="G138" s="739" t="s">
        <v>3597</v>
      </c>
      <c r="H138" s="739" t="s">
        <v>508</v>
      </c>
      <c r="I138" s="739" t="s">
        <v>3598</v>
      </c>
      <c r="J138" s="739" t="s">
        <v>1321</v>
      </c>
      <c r="K138" s="739" t="s">
        <v>3599</v>
      </c>
      <c r="L138" s="742">
        <v>0</v>
      </c>
      <c r="M138" s="742">
        <v>0</v>
      </c>
      <c r="N138" s="739">
        <v>2</v>
      </c>
      <c r="O138" s="743">
        <v>1</v>
      </c>
      <c r="P138" s="742"/>
      <c r="Q138" s="744"/>
      <c r="R138" s="739"/>
      <c r="S138" s="744">
        <v>0</v>
      </c>
      <c r="T138" s="743"/>
      <c r="U138" s="738">
        <v>0</v>
      </c>
    </row>
    <row r="139" spans="1:21" ht="14.4" customHeight="1" x14ac:dyDescent="0.3">
      <c r="A139" s="737">
        <v>30</v>
      </c>
      <c r="B139" s="739" t="s">
        <v>507</v>
      </c>
      <c r="C139" s="739" t="s">
        <v>3347</v>
      </c>
      <c r="D139" s="740" t="s">
        <v>4506</v>
      </c>
      <c r="E139" s="741" t="s">
        <v>3357</v>
      </c>
      <c r="F139" s="739" t="s">
        <v>3344</v>
      </c>
      <c r="G139" s="739" t="s">
        <v>3600</v>
      </c>
      <c r="H139" s="739" t="s">
        <v>508</v>
      </c>
      <c r="I139" s="739" t="s">
        <v>844</v>
      </c>
      <c r="J139" s="739" t="s">
        <v>3601</v>
      </c>
      <c r="K139" s="739" t="s">
        <v>3602</v>
      </c>
      <c r="L139" s="742">
        <v>0</v>
      </c>
      <c r="M139" s="742">
        <v>0</v>
      </c>
      <c r="N139" s="739">
        <v>8</v>
      </c>
      <c r="O139" s="743">
        <v>4.5</v>
      </c>
      <c r="P139" s="742">
        <v>0</v>
      </c>
      <c r="Q139" s="744"/>
      <c r="R139" s="739">
        <v>1</v>
      </c>
      <c r="S139" s="744">
        <v>0.125</v>
      </c>
      <c r="T139" s="743">
        <v>0.5</v>
      </c>
      <c r="U139" s="738">
        <v>0.1111111111111111</v>
      </c>
    </row>
    <row r="140" spans="1:21" ht="14.4" customHeight="1" x14ac:dyDescent="0.3">
      <c r="A140" s="737">
        <v>30</v>
      </c>
      <c r="B140" s="739" t="s">
        <v>507</v>
      </c>
      <c r="C140" s="739" t="s">
        <v>3347</v>
      </c>
      <c r="D140" s="740" t="s">
        <v>4506</v>
      </c>
      <c r="E140" s="741" t="s">
        <v>3357</v>
      </c>
      <c r="F140" s="739" t="s">
        <v>3344</v>
      </c>
      <c r="G140" s="739" t="s">
        <v>3376</v>
      </c>
      <c r="H140" s="739" t="s">
        <v>508</v>
      </c>
      <c r="I140" s="739" t="s">
        <v>683</v>
      </c>
      <c r="J140" s="739" t="s">
        <v>684</v>
      </c>
      <c r="K140" s="739" t="s">
        <v>3603</v>
      </c>
      <c r="L140" s="742">
        <v>42.08</v>
      </c>
      <c r="M140" s="742">
        <v>168.32</v>
      </c>
      <c r="N140" s="739">
        <v>4</v>
      </c>
      <c r="O140" s="743">
        <v>2</v>
      </c>
      <c r="P140" s="742"/>
      <c r="Q140" s="744">
        <v>0</v>
      </c>
      <c r="R140" s="739"/>
      <c r="S140" s="744">
        <v>0</v>
      </c>
      <c r="T140" s="743"/>
      <c r="U140" s="738">
        <v>0</v>
      </c>
    </row>
    <row r="141" spans="1:21" ht="14.4" customHeight="1" x14ac:dyDescent="0.3">
      <c r="A141" s="737">
        <v>30</v>
      </c>
      <c r="B141" s="739" t="s">
        <v>507</v>
      </c>
      <c r="C141" s="739" t="s">
        <v>3347</v>
      </c>
      <c r="D141" s="740" t="s">
        <v>4506</v>
      </c>
      <c r="E141" s="741" t="s">
        <v>3357</v>
      </c>
      <c r="F141" s="739" t="s">
        <v>3344</v>
      </c>
      <c r="G141" s="739" t="s">
        <v>3604</v>
      </c>
      <c r="H141" s="739" t="s">
        <v>508</v>
      </c>
      <c r="I141" s="739" t="s">
        <v>1014</v>
      </c>
      <c r="J141" s="739" t="s">
        <v>1015</v>
      </c>
      <c r="K141" s="739" t="s">
        <v>3605</v>
      </c>
      <c r="L141" s="742">
        <v>657.67</v>
      </c>
      <c r="M141" s="742">
        <v>1315.34</v>
      </c>
      <c r="N141" s="739">
        <v>2</v>
      </c>
      <c r="O141" s="743">
        <v>1.5</v>
      </c>
      <c r="P141" s="742"/>
      <c r="Q141" s="744">
        <v>0</v>
      </c>
      <c r="R141" s="739"/>
      <c r="S141" s="744">
        <v>0</v>
      </c>
      <c r="T141" s="743"/>
      <c r="U141" s="738">
        <v>0</v>
      </c>
    </row>
    <row r="142" spans="1:21" ht="14.4" customHeight="1" x14ac:dyDescent="0.3">
      <c r="A142" s="737">
        <v>30</v>
      </c>
      <c r="B142" s="739" t="s">
        <v>507</v>
      </c>
      <c r="C142" s="739" t="s">
        <v>3347</v>
      </c>
      <c r="D142" s="740" t="s">
        <v>4506</v>
      </c>
      <c r="E142" s="741" t="s">
        <v>3357</v>
      </c>
      <c r="F142" s="739" t="s">
        <v>3344</v>
      </c>
      <c r="G142" s="739" t="s">
        <v>3606</v>
      </c>
      <c r="H142" s="739" t="s">
        <v>508</v>
      </c>
      <c r="I142" s="739" t="s">
        <v>2722</v>
      </c>
      <c r="J142" s="739" t="s">
        <v>2719</v>
      </c>
      <c r="K142" s="739" t="s">
        <v>3607</v>
      </c>
      <c r="L142" s="742">
        <v>186.27</v>
      </c>
      <c r="M142" s="742">
        <v>186.27</v>
      </c>
      <c r="N142" s="739">
        <v>1</v>
      </c>
      <c r="O142" s="743">
        <v>1</v>
      </c>
      <c r="P142" s="742"/>
      <c r="Q142" s="744">
        <v>0</v>
      </c>
      <c r="R142" s="739"/>
      <c r="S142" s="744">
        <v>0</v>
      </c>
      <c r="T142" s="743"/>
      <c r="U142" s="738">
        <v>0</v>
      </c>
    </row>
    <row r="143" spans="1:21" ht="14.4" customHeight="1" x14ac:dyDescent="0.3">
      <c r="A143" s="737">
        <v>30</v>
      </c>
      <c r="B143" s="739" t="s">
        <v>507</v>
      </c>
      <c r="C143" s="739" t="s">
        <v>3347</v>
      </c>
      <c r="D143" s="740" t="s">
        <v>4506</v>
      </c>
      <c r="E143" s="741" t="s">
        <v>3357</v>
      </c>
      <c r="F143" s="739" t="s">
        <v>3344</v>
      </c>
      <c r="G143" s="739" t="s">
        <v>3608</v>
      </c>
      <c r="H143" s="739" t="s">
        <v>2097</v>
      </c>
      <c r="I143" s="739" t="s">
        <v>2331</v>
      </c>
      <c r="J143" s="739" t="s">
        <v>2332</v>
      </c>
      <c r="K143" s="739" t="s">
        <v>3175</v>
      </c>
      <c r="L143" s="742">
        <v>109.97</v>
      </c>
      <c r="M143" s="742">
        <v>109.97</v>
      </c>
      <c r="N143" s="739">
        <v>1</v>
      </c>
      <c r="O143" s="743">
        <v>0.5</v>
      </c>
      <c r="P143" s="742"/>
      <c r="Q143" s="744">
        <v>0</v>
      </c>
      <c r="R143" s="739"/>
      <c r="S143" s="744">
        <v>0</v>
      </c>
      <c r="T143" s="743"/>
      <c r="U143" s="738">
        <v>0</v>
      </c>
    </row>
    <row r="144" spans="1:21" ht="14.4" customHeight="1" x14ac:dyDescent="0.3">
      <c r="A144" s="737">
        <v>30</v>
      </c>
      <c r="B144" s="739" t="s">
        <v>507</v>
      </c>
      <c r="C144" s="739" t="s">
        <v>3347</v>
      </c>
      <c r="D144" s="740" t="s">
        <v>4506</v>
      </c>
      <c r="E144" s="741" t="s">
        <v>3357</v>
      </c>
      <c r="F144" s="739" t="s">
        <v>3344</v>
      </c>
      <c r="G144" s="739" t="s">
        <v>3608</v>
      </c>
      <c r="H144" s="739" t="s">
        <v>2097</v>
      </c>
      <c r="I144" s="739" t="s">
        <v>2331</v>
      </c>
      <c r="J144" s="739" t="s">
        <v>2332</v>
      </c>
      <c r="K144" s="739" t="s">
        <v>3175</v>
      </c>
      <c r="L144" s="742">
        <v>93.46</v>
      </c>
      <c r="M144" s="742">
        <v>186.92</v>
      </c>
      <c r="N144" s="739">
        <v>2</v>
      </c>
      <c r="O144" s="743">
        <v>1</v>
      </c>
      <c r="P144" s="742"/>
      <c r="Q144" s="744">
        <v>0</v>
      </c>
      <c r="R144" s="739"/>
      <c r="S144" s="744">
        <v>0</v>
      </c>
      <c r="T144" s="743"/>
      <c r="U144" s="738">
        <v>0</v>
      </c>
    </row>
    <row r="145" spans="1:21" ht="14.4" customHeight="1" x14ac:dyDescent="0.3">
      <c r="A145" s="737">
        <v>30</v>
      </c>
      <c r="B145" s="739" t="s">
        <v>507</v>
      </c>
      <c r="C145" s="739" t="s">
        <v>3347</v>
      </c>
      <c r="D145" s="740" t="s">
        <v>4506</v>
      </c>
      <c r="E145" s="741" t="s">
        <v>3357</v>
      </c>
      <c r="F145" s="739" t="s">
        <v>3344</v>
      </c>
      <c r="G145" s="739" t="s">
        <v>3609</v>
      </c>
      <c r="H145" s="739" t="s">
        <v>508</v>
      </c>
      <c r="I145" s="739" t="s">
        <v>3610</v>
      </c>
      <c r="J145" s="739" t="s">
        <v>1980</v>
      </c>
      <c r="K145" s="739" t="s">
        <v>3611</v>
      </c>
      <c r="L145" s="742">
        <v>0</v>
      </c>
      <c r="M145" s="742">
        <v>0</v>
      </c>
      <c r="N145" s="739">
        <v>1</v>
      </c>
      <c r="O145" s="743">
        <v>0.5</v>
      </c>
      <c r="P145" s="742"/>
      <c r="Q145" s="744"/>
      <c r="R145" s="739"/>
      <c r="S145" s="744">
        <v>0</v>
      </c>
      <c r="T145" s="743"/>
      <c r="U145" s="738">
        <v>0</v>
      </c>
    </row>
    <row r="146" spans="1:21" ht="14.4" customHeight="1" x14ac:dyDescent="0.3">
      <c r="A146" s="737">
        <v>30</v>
      </c>
      <c r="B146" s="739" t="s">
        <v>507</v>
      </c>
      <c r="C146" s="739" t="s">
        <v>3347</v>
      </c>
      <c r="D146" s="740" t="s">
        <v>4506</v>
      </c>
      <c r="E146" s="741" t="s">
        <v>3357</v>
      </c>
      <c r="F146" s="739" t="s">
        <v>3344</v>
      </c>
      <c r="G146" s="739" t="s">
        <v>3609</v>
      </c>
      <c r="H146" s="739" t="s">
        <v>508</v>
      </c>
      <c r="I146" s="739" t="s">
        <v>3612</v>
      </c>
      <c r="J146" s="739" t="s">
        <v>1999</v>
      </c>
      <c r="K146" s="739" t="s">
        <v>3613</v>
      </c>
      <c r="L146" s="742">
        <v>0</v>
      </c>
      <c r="M146" s="742">
        <v>0</v>
      </c>
      <c r="N146" s="739">
        <v>1</v>
      </c>
      <c r="O146" s="743">
        <v>0.5</v>
      </c>
      <c r="P146" s="742"/>
      <c r="Q146" s="744"/>
      <c r="R146" s="739"/>
      <c r="S146" s="744">
        <v>0</v>
      </c>
      <c r="T146" s="743"/>
      <c r="U146" s="738">
        <v>0</v>
      </c>
    </row>
    <row r="147" spans="1:21" ht="14.4" customHeight="1" x14ac:dyDescent="0.3">
      <c r="A147" s="737">
        <v>30</v>
      </c>
      <c r="B147" s="739" t="s">
        <v>507</v>
      </c>
      <c r="C147" s="739" t="s">
        <v>3347</v>
      </c>
      <c r="D147" s="740" t="s">
        <v>4506</v>
      </c>
      <c r="E147" s="741" t="s">
        <v>3357</v>
      </c>
      <c r="F147" s="739" t="s">
        <v>3344</v>
      </c>
      <c r="G147" s="739" t="s">
        <v>3609</v>
      </c>
      <c r="H147" s="739" t="s">
        <v>508</v>
      </c>
      <c r="I147" s="739" t="s">
        <v>3614</v>
      </c>
      <c r="J147" s="739" t="s">
        <v>1999</v>
      </c>
      <c r="K147" s="739" t="s">
        <v>3615</v>
      </c>
      <c r="L147" s="742">
        <v>80.959999999999994</v>
      </c>
      <c r="M147" s="742">
        <v>80.959999999999994</v>
      </c>
      <c r="N147" s="739">
        <v>1</v>
      </c>
      <c r="O147" s="743">
        <v>1</v>
      </c>
      <c r="P147" s="742"/>
      <c r="Q147" s="744">
        <v>0</v>
      </c>
      <c r="R147" s="739"/>
      <c r="S147" s="744">
        <v>0</v>
      </c>
      <c r="T147" s="743"/>
      <c r="U147" s="738">
        <v>0</v>
      </c>
    </row>
    <row r="148" spans="1:21" ht="14.4" customHeight="1" x14ac:dyDescent="0.3">
      <c r="A148" s="737">
        <v>30</v>
      </c>
      <c r="B148" s="739" t="s">
        <v>507</v>
      </c>
      <c r="C148" s="739" t="s">
        <v>3347</v>
      </c>
      <c r="D148" s="740" t="s">
        <v>4506</v>
      </c>
      <c r="E148" s="741" t="s">
        <v>3357</v>
      </c>
      <c r="F148" s="739" t="s">
        <v>3344</v>
      </c>
      <c r="G148" s="739" t="s">
        <v>3609</v>
      </c>
      <c r="H148" s="739" t="s">
        <v>508</v>
      </c>
      <c r="I148" s="739" t="s">
        <v>3616</v>
      </c>
      <c r="J148" s="739" t="s">
        <v>1999</v>
      </c>
      <c r="K148" s="739" t="s">
        <v>3613</v>
      </c>
      <c r="L148" s="742">
        <v>0</v>
      </c>
      <c r="M148" s="742">
        <v>0</v>
      </c>
      <c r="N148" s="739">
        <v>1</v>
      </c>
      <c r="O148" s="743">
        <v>0.5</v>
      </c>
      <c r="P148" s="742"/>
      <c r="Q148" s="744"/>
      <c r="R148" s="739"/>
      <c r="S148" s="744">
        <v>0</v>
      </c>
      <c r="T148" s="743"/>
      <c r="U148" s="738">
        <v>0</v>
      </c>
    </row>
    <row r="149" spans="1:21" ht="14.4" customHeight="1" x14ac:dyDescent="0.3">
      <c r="A149" s="737">
        <v>30</v>
      </c>
      <c r="B149" s="739" t="s">
        <v>507</v>
      </c>
      <c r="C149" s="739" t="s">
        <v>3347</v>
      </c>
      <c r="D149" s="740" t="s">
        <v>4506</v>
      </c>
      <c r="E149" s="741" t="s">
        <v>3357</v>
      </c>
      <c r="F149" s="739" t="s">
        <v>3344</v>
      </c>
      <c r="G149" s="739" t="s">
        <v>3617</v>
      </c>
      <c r="H149" s="739" t="s">
        <v>508</v>
      </c>
      <c r="I149" s="739" t="s">
        <v>3618</v>
      </c>
      <c r="J149" s="739" t="s">
        <v>813</v>
      </c>
      <c r="K149" s="739" t="s">
        <v>3619</v>
      </c>
      <c r="L149" s="742">
        <v>0</v>
      </c>
      <c r="M149" s="742">
        <v>0</v>
      </c>
      <c r="N149" s="739">
        <v>3</v>
      </c>
      <c r="O149" s="743">
        <v>1.5</v>
      </c>
      <c r="P149" s="742"/>
      <c r="Q149" s="744"/>
      <c r="R149" s="739"/>
      <c r="S149" s="744">
        <v>0</v>
      </c>
      <c r="T149" s="743"/>
      <c r="U149" s="738">
        <v>0</v>
      </c>
    </row>
    <row r="150" spans="1:21" ht="14.4" customHeight="1" x14ac:dyDescent="0.3">
      <c r="A150" s="737">
        <v>30</v>
      </c>
      <c r="B150" s="739" t="s">
        <v>507</v>
      </c>
      <c r="C150" s="739" t="s">
        <v>3347</v>
      </c>
      <c r="D150" s="740" t="s">
        <v>4506</v>
      </c>
      <c r="E150" s="741" t="s">
        <v>3357</v>
      </c>
      <c r="F150" s="739" t="s">
        <v>3344</v>
      </c>
      <c r="G150" s="739" t="s">
        <v>3617</v>
      </c>
      <c r="H150" s="739" t="s">
        <v>508</v>
      </c>
      <c r="I150" s="739" t="s">
        <v>812</v>
      </c>
      <c r="J150" s="739" t="s">
        <v>813</v>
      </c>
      <c r="K150" s="739" t="s">
        <v>3383</v>
      </c>
      <c r="L150" s="742">
        <v>122.73</v>
      </c>
      <c r="M150" s="742">
        <v>245.46</v>
      </c>
      <c r="N150" s="739">
        <v>2</v>
      </c>
      <c r="O150" s="743">
        <v>1</v>
      </c>
      <c r="P150" s="742"/>
      <c r="Q150" s="744">
        <v>0</v>
      </c>
      <c r="R150" s="739"/>
      <c r="S150" s="744">
        <v>0</v>
      </c>
      <c r="T150" s="743"/>
      <c r="U150" s="738">
        <v>0</v>
      </c>
    </row>
    <row r="151" spans="1:21" ht="14.4" customHeight="1" x14ac:dyDescent="0.3">
      <c r="A151" s="737">
        <v>30</v>
      </c>
      <c r="B151" s="739" t="s">
        <v>507</v>
      </c>
      <c r="C151" s="739" t="s">
        <v>3347</v>
      </c>
      <c r="D151" s="740" t="s">
        <v>4506</v>
      </c>
      <c r="E151" s="741" t="s">
        <v>3357</v>
      </c>
      <c r="F151" s="739" t="s">
        <v>3344</v>
      </c>
      <c r="G151" s="739" t="s">
        <v>3620</v>
      </c>
      <c r="H151" s="739" t="s">
        <v>508</v>
      </c>
      <c r="I151" s="739" t="s">
        <v>1324</v>
      </c>
      <c r="J151" s="739" t="s">
        <v>1318</v>
      </c>
      <c r="K151" s="739" t="s">
        <v>3621</v>
      </c>
      <c r="L151" s="742">
        <v>33.549999999999997</v>
      </c>
      <c r="M151" s="742">
        <v>33.549999999999997</v>
      </c>
      <c r="N151" s="739">
        <v>1</v>
      </c>
      <c r="O151" s="743">
        <v>1</v>
      </c>
      <c r="P151" s="742"/>
      <c r="Q151" s="744">
        <v>0</v>
      </c>
      <c r="R151" s="739"/>
      <c r="S151" s="744">
        <v>0</v>
      </c>
      <c r="T151" s="743"/>
      <c r="U151" s="738">
        <v>0</v>
      </c>
    </row>
    <row r="152" spans="1:21" ht="14.4" customHeight="1" x14ac:dyDescent="0.3">
      <c r="A152" s="737">
        <v>30</v>
      </c>
      <c r="B152" s="739" t="s">
        <v>507</v>
      </c>
      <c r="C152" s="739" t="s">
        <v>3347</v>
      </c>
      <c r="D152" s="740" t="s">
        <v>4506</v>
      </c>
      <c r="E152" s="741" t="s">
        <v>3357</v>
      </c>
      <c r="F152" s="739" t="s">
        <v>3344</v>
      </c>
      <c r="G152" s="739" t="s">
        <v>3620</v>
      </c>
      <c r="H152" s="739" t="s">
        <v>508</v>
      </c>
      <c r="I152" s="739" t="s">
        <v>1317</v>
      </c>
      <c r="J152" s="739" t="s">
        <v>1318</v>
      </c>
      <c r="K152" s="739" t="s">
        <v>3622</v>
      </c>
      <c r="L152" s="742">
        <v>50.32</v>
      </c>
      <c r="M152" s="742">
        <v>201.28</v>
      </c>
      <c r="N152" s="739">
        <v>4</v>
      </c>
      <c r="O152" s="743">
        <v>2</v>
      </c>
      <c r="P152" s="742"/>
      <c r="Q152" s="744">
        <v>0</v>
      </c>
      <c r="R152" s="739"/>
      <c r="S152" s="744">
        <v>0</v>
      </c>
      <c r="T152" s="743"/>
      <c r="U152" s="738">
        <v>0</v>
      </c>
    </row>
    <row r="153" spans="1:21" ht="14.4" customHeight="1" x14ac:dyDescent="0.3">
      <c r="A153" s="737">
        <v>30</v>
      </c>
      <c r="B153" s="739" t="s">
        <v>507</v>
      </c>
      <c r="C153" s="739" t="s">
        <v>3347</v>
      </c>
      <c r="D153" s="740" t="s">
        <v>4506</v>
      </c>
      <c r="E153" s="741" t="s">
        <v>3357</v>
      </c>
      <c r="F153" s="739" t="s">
        <v>3344</v>
      </c>
      <c r="G153" s="739" t="s">
        <v>3620</v>
      </c>
      <c r="H153" s="739" t="s">
        <v>508</v>
      </c>
      <c r="I153" s="739" t="s">
        <v>3623</v>
      </c>
      <c r="J153" s="739" t="s">
        <v>1934</v>
      </c>
      <c r="K153" s="739" t="s">
        <v>3624</v>
      </c>
      <c r="L153" s="742">
        <v>99.94</v>
      </c>
      <c r="M153" s="742">
        <v>99.94</v>
      </c>
      <c r="N153" s="739">
        <v>1</v>
      </c>
      <c r="O153" s="743">
        <v>0.5</v>
      </c>
      <c r="P153" s="742"/>
      <c r="Q153" s="744">
        <v>0</v>
      </c>
      <c r="R153" s="739"/>
      <c r="S153" s="744">
        <v>0</v>
      </c>
      <c r="T153" s="743"/>
      <c r="U153" s="738">
        <v>0</v>
      </c>
    </row>
    <row r="154" spans="1:21" ht="14.4" customHeight="1" x14ac:dyDescent="0.3">
      <c r="A154" s="737">
        <v>30</v>
      </c>
      <c r="B154" s="739" t="s">
        <v>507</v>
      </c>
      <c r="C154" s="739" t="s">
        <v>3347</v>
      </c>
      <c r="D154" s="740" t="s">
        <v>4506</v>
      </c>
      <c r="E154" s="741" t="s">
        <v>3357</v>
      </c>
      <c r="F154" s="739" t="s">
        <v>3344</v>
      </c>
      <c r="G154" s="739" t="s">
        <v>3625</v>
      </c>
      <c r="H154" s="739" t="s">
        <v>508</v>
      </c>
      <c r="I154" s="739" t="s">
        <v>3626</v>
      </c>
      <c r="J154" s="739" t="s">
        <v>1508</v>
      </c>
      <c r="K154" s="739" t="s">
        <v>3627</v>
      </c>
      <c r="L154" s="742">
        <v>0</v>
      </c>
      <c r="M154" s="742">
        <v>0</v>
      </c>
      <c r="N154" s="739">
        <v>1</v>
      </c>
      <c r="O154" s="743">
        <v>0.5</v>
      </c>
      <c r="P154" s="742"/>
      <c r="Q154" s="744"/>
      <c r="R154" s="739"/>
      <c r="S154" s="744">
        <v>0</v>
      </c>
      <c r="T154" s="743"/>
      <c r="U154" s="738">
        <v>0</v>
      </c>
    </row>
    <row r="155" spans="1:21" ht="14.4" customHeight="1" x14ac:dyDescent="0.3">
      <c r="A155" s="737">
        <v>30</v>
      </c>
      <c r="B155" s="739" t="s">
        <v>507</v>
      </c>
      <c r="C155" s="739" t="s">
        <v>3347</v>
      </c>
      <c r="D155" s="740" t="s">
        <v>4506</v>
      </c>
      <c r="E155" s="741" t="s">
        <v>3357</v>
      </c>
      <c r="F155" s="739" t="s">
        <v>3344</v>
      </c>
      <c r="G155" s="739" t="s">
        <v>3628</v>
      </c>
      <c r="H155" s="739" t="s">
        <v>508</v>
      </c>
      <c r="I155" s="739" t="s">
        <v>3629</v>
      </c>
      <c r="J155" s="739" t="s">
        <v>791</v>
      </c>
      <c r="K155" s="739" t="s">
        <v>3630</v>
      </c>
      <c r="L155" s="742">
        <v>0</v>
      </c>
      <c r="M155" s="742">
        <v>0</v>
      </c>
      <c r="N155" s="739">
        <v>1</v>
      </c>
      <c r="O155" s="743">
        <v>0.5</v>
      </c>
      <c r="P155" s="742"/>
      <c r="Q155" s="744"/>
      <c r="R155" s="739"/>
      <c r="S155" s="744">
        <v>0</v>
      </c>
      <c r="T155" s="743"/>
      <c r="U155" s="738">
        <v>0</v>
      </c>
    </row>
    <row r="156" spans="1:21" ht="14.4" customHeight="1" x14ac:dyDescent="0.3">
      <c r="A156" s="737">
        <v>30</v>
      </c>
      <c r="B156" s="739" t="s">
        <v>507</v>
      </c>
      <c r="C156" s="739" t="s">
        <v>3347</v>
      </c>
      <c r="D156" s="740" t="s">
        <v>4506</v>
      </c>
      <c r="E156" s="741" t="s">
        <v>3357</v>
      </c>
      <c r="F156" s="739" t="s">
        <v>3344</v>
      </c>
      <c r="G156" s="739" t="s">
        <v>3628</v>
      </c>
      <c r="H156" s="739" t="s">
        <v>508</v>
      </c>
      <c r="I156" s="739" t="s">
        <v>3631</v>
      </c>
      <c r="J156" s="739" t="s">
        <v>791</v>
      </c>
      <c r="K156" s="739" t="s">
        <v>3632</v>
      </c>
      <c r="L156" s="742">
        <v>0</v>
      </c>
      <c r="M156" s="742">
        <v>0</v>
      </c>
      <c r="N156" s="739">
        <v>5</v>
      </c>
      <c r="O156" s="743">
        <v>2.5</v>
      </c>
      <c r="P156" s="742"/>
      <c r="Q156" s="744"/>
      <c r="R156" s="739"/>
      <c r="S156" s="744">
        <v>0</v>
      </c>
      <c r="T156" s="743"/>
      <c r="U156" s="738">
        <v>0</v>
      </c>
    </row>
    <row r="157" spans="1:21" ht="14.4" customHeight="1" x14ac:dyDescent="0.3">
      <c r="A157" s="737">
        <v>30</v>
      </c>
      <c r="B157" s="739" t="s">
        <v>507</v>
      </c>
      <c r="C157" s="739" t="s">
        <v>3347</v>
      </c>
      <c r="D157" s="740" t="s">
        <v>4506</v>
      </c>
      <c r="E157" s="741" t="s">
        <v>3357</v>
      </c>
      <c r="F157" s="739" t="s">
        <v>3344</v>
      </c>
      <c r="G157" s="739" t="s">
        <v>3628</v>
      </c>
      <c r="H157" s="739" t="s">
        <v>508</v>
      </c>
      <c r="I157" s="739" t="s">
        <v>3633</v>
      </c>
      <c r="J157" s="739" t="s">
        <v>791</v>
      </c>
      <c r="K157" s="739" t="s">
        <v>3634</v>
      </c>
      <c r="L157" s="742">
        <v>0</v>
      </c>
      <c r="M157" s="742">
        <v>0</v>
      </c>
      <c r="N157" s="739">
        <v>1</v>
      </c>
      <c r="O157" s="743">
        <v>0.5</v>
      </c>
      <c r="P157" s="742">
        <v>0</v>
      </c>
      <c r="Q157" s="744"/>
      <c r="R157" s="739">
        <v>1</v>
      </c>
      <c r="S157" s="744">
        <v>1</v>
      </c>
      <c r="T157" s="743">
        <v>0.5</v>
      </c>
      <c r="U157" s="738">
        <v>1</v>
      </c>
    </row>
    <row r="158" spans="1:21" ht="14.4" customHeight="1" x14ac:dyDescent="0.3">
      <c r="A158" s="737">
        <v>30</v>
      </c>
      <c r="B158" s="739" t="s">
        <v>507</v>
      </c>
      <c r="C158" s="739" t="s">
        <v>3347</v>
      </c>
      <c r="D158" s="740" t="s">
        <v>4506</v>
      </c>
      <c r="E158" s="741" t="s">
        <v>3357</v>
      </c>
      <c r="F158" s="739" t="s">
        <v>3344</v>
      </c>
      <c r="G158" s="739" t="s">
        <v>3635</v>
      </c>
      <c r="H158" s="739" t="s">
        <v>508</v>
      </c>
      <c r="I158" s="739" t="s">
        <v>1213</v>
      </c>
      <c r="J158" s="739" t="s">
        <v>1214</v>
      </c>
      <c r="K158" s="739" t="s">
        <v>3636</v>
      </c>
      <c r="L158" s="742">
        <v>140.46</v>
      </c>
      <c r="M158" s="742">
        <v>140.46</v>
      </c>
      <c r="N158" s="739">
        <v>1</v>
      </c>
      <c r="O158" s="743">
        <v>1</v>
      </c>
      <c r="P158" s="742"/>
      <c r="Q158" s="744">
        <v>0</v>
      </c>
      <c r="R158" s="739"/>
      <c r="S158" s="744">
        <v>0</v>
      </c>
      <c r="T158" s="743"/>
      <c r="U158" s="738">
        <v>0</v>
      </c>
    </row>
    <row r="159" spans="1:21" ht="14.4" customHeight="1" x14ac:dyDescent="0.3">
      <c r="A159" s="737">
        <v>30</v>
      </c>
      <c r="B159" s="739" t="s">
        <v>507</v>
      </c>
      <c r="C159" s="739" t="s">
        <v>3347</v>
      </c>
      <c r="D159" s="740" t="s">
        <v>4506</v>
      </c>
      <c r="E159" s="741" t="s">
        <v>3357</v>
      </c>
      <c r="F159" s="739" t="s">
        <v>3344</v>
      </c>
      <c r="G159" s="739" t="s">
        <v>3637</v>
      </c>
      <c r="H159" s="739" t="s">
        <v>508</v>
      </c>
      <c r="I159" s="739" t="s">
        <v>3638</v>
      </c>
      <c r="J159" s="739" t="s">
        <v>1992</v>
      </c>
      <c r="K159" s="739" t="s">
        <v>3639</v>
      </c>
      <c r="L159" s="742">
        <v>43.94</v>
      </c>
      <c r="M159" s="742">
        <v>43.94</v>
      </c>
      <c r="N159" s="739">
        <v>1</v>
      </c>
      <c r="O159" s="743">
        <v>0.5</v>
      </c>
      <c r="P159" s="742"/>
      <c r="Q159" s="744">
        <v>0</v>
      </c>
      <c r="R159" s="739"/>
      <c r="S159" s="744">
        <v>0</v>
      </c>
      <c r="T159" s="743"/>
      <c r="U159" s="738">
        <v>0</v>
      </c>
    </row>
    <row r="160" spans="1:21" ht="14.4" customHeight="1" x14ac:dyDescent="0.3">
      <c r="A160" s="737">
        <v>30</v>
      </c>
      <c r="B160" s="739" t="s">
        <v>507</v>
      </c>
      <c r="C160" s="739" t="s">
        <v>3347</v>
      </c>
      <c r="D160" s="740" t="s">
        <v>4506</v>
      </c>
      <c r="E160" s="741" t="s">
        <v>3357</v>
      </c>
      <c r="F160" s="739" t="s">
        <v>3344</v>
      </c>
      <c r="G160" s="739" t="s">
        <v>3637</v>
      </c>
      <c r="H160" s="739" t="s">
        <v>508</v>
      </c>
      <c r="I160" s="739" t="s">
        <v>3640</v>
      </c>
      <c r="J160" s="739" t="s">
        <v>937</v>
      </c>
      <c r="K160" s="739" t="s">
        <v>3641</v>
      </c>
      <c r="L160" s="742">
        <v>87.89</v>
      </c>
      <c r="M160" s="742">
        <v>87.89</v>
      </c>
      <c r="N160" s="739">
        <v>1</v>
      </c>
      <c r="O160" s="743">
        <v>0.5</v>
      </c>
      <c r="P160" s="742"/>
      <c r="Q160" s="744">
        <v>0</v>
      </c>
      <c r="R160" s="739"/>
      <c r="S160" s="744">
        <v>0</v>
      </c>
      <c r="T160" s="743"/>
      <c r="U160" s="738">
        <v>0</v>
      </c>
    </row>
    <row r="161" spans="1:21" ht="14.4" customHeight="1" x14ac:dyDescent="0.3">
      <c r="A161" s="737">
        <v>30</v>
      </c>
      <c r="B161" s="739" t="s">
        <v>507</v>
      </c>
      <c r="C161" s="739" t="s">
        <v>3347</v>
      </c>
      <c r="D161" s="740" t="s">
        <v>4506</v>
      </c>
      <c r="E161" s="741" t="s">
        <v>3357</v>
      </c>
      <c r="F161" s="739" t="s">
        <v>3344</v>
      </c>
      <c r="G161" s="739" t="s">
        <v>3642</v>
      </c>
      <c r="H161" s="739" t="s">
        <v>508</v>
      </c>
      <c r="I161" s="739" t="s">
        <v>1088</v>
      </c>
      <c r="J161" s="739" t="s">
        <v>1089</v>
      </c>
      <c r="K161" s="739" t="s">
        <v>3643</v>
      </c>
      <c r="L161" s="742">
        <v>43.61</v>
      </c>
      <c r="M161" s="742">
        <v>43.61</v>
      </c>
      <c r="N161" s="739">
        <v>1</v>
      </c>
      <c r="O161" s="743">
        <v>0.5</v>
      </c>
      <c r="P161" s="742"/>
      <c r="Q161" s="744">
        <v>0</v>
      </c>
      <c r="R161" s="739"/>
      <c r="S161" s="744">
        <v>0</v>
      </c>
      <c r="T161" s="743"/>
      <c r="U161" s="738">
        <v>0</v>
      </c>
    </row>
    <row r="162" spans="1:21" ht="14.4" customHeight="1" x14ac:dyDescent="0.3">
      <c r="A162" s="737">
        <v>30</v>
      </c>
      <c r="B162" s="739" t="s">
        <v>507</v>
      </c>
      <c r="C162" s="739" t="s">
        <v>3347</v>
      </c>
      <c r="D162" s="740" t="s">
        <v>4506</v>
      </c>
      <c r="E162" s="741" t="s">
        <v>3357</v>
      </c>
      <c r="F162" s="739" t="s">
        <v>3344</v>
      </c>
      <c r="G162" s="739" t="s">
        <v>3644</v>
      </c>
      <c r="H162" s="739" t="s">
        <v>508</v>
      </c>
      <c r="I162" s="739" t="s">
        <v>3645</v>
      </c>
      <c r="J162" s="739" t="s">
        <v>1274</v>
      </c>
      <c r="K162" s="739" t="s">
        <v>3646</v>
      </c>
      <c r="L162" s="742">
        <v>0</v>
      </c>
      <c r="M162" s="742">
        <v>0</v>
      </c>
      <c r="N162" s="739">
        <v>1</v>
      </c>
      <c r="O162" s="743">
        <v>0.5</v>
      </c>
      <c r="P162" s="742"/>
      <c r="Q162" s="744"/>
      <c r="R162" s="739"/>
      <c r="S162" s="744">
        <v>0</v>
      </c>
      <c r="T162" s="743"/>
      <c r="U162" s="738">
        <v>0</v>
      </c>
    </row>
    <row r="163" spans="1:21" ht="14.4" customHeight="1" x14ac:dyDescent="0.3">
      <c r="A163" s="737">
        <v>30</v>
      </c>
      <c r="B163" s="739" t="s">
        <v>507</v>
      </c>
      <c r="C163" s="739" t="s">
        <v>3347</v>
      </c>
      <c r="D163" s="740" t="s">
        <v>4506</v>
      </c>
      <c r="E163" s="741" t="s">
        <v>3357</v>
      </c>
      <c r="F163" s="739" t="s">
        <v>3344</v>
      </c>
      <c r="G163" s="739" t="s">
        <v>3644</v>
      </c>
      <c r="H163" s="739" t="s">
        <v>508</v>
      </c>
      <c r="I163" s="739" t="s">
        <v>1151</v>
      </c>
      <c r="J163" s="739" t="s">
        <v>1152</v>
      </c>
      <c r="K163" s="739" t="s">
        <v>3647</v>
      </c>
      <c r="L163" s="742">
        <v>0</v>
      </c>
      <c r="M163" s="742">
        <v>0</v>
      </c>
      <c r="N163" s="739">
        <v>1</v>
      </c>
      <c r="O163" s="743">
        <v>0.5</v>
      </c>
      <c r="P163" s="742"/>
      <c r="Q163" s="744"/>
      <c r="R163" s="739"/>
      <c r="S163" s="744">
        <v>0</v>
      </c>
      <c r="T163" s="743"/>
      <c r="U163" s="738">
        <v>0</v>
      </c>
    </row>
    <row r="164" spans="1:21" ht="14.4" customHeight="1" x14ac:dyDescent="0.3">
      <c r="A164" s="737">
        <v>30</v>
      </c>
      <c r="B164" s="739" t="s">
        <v>507</v>
      </c>
      <c r="C164" s="739" t="s">
        <v>3347</v>
      </c>
      <c r="D164" s="740" t="s">
        <v>4506</v>
      </c>
      <c r="E164" s="741" t="s">
        <v>3357</v>
      </c>
      <c r="F164" s="739" t="s">
        <v>3344</v>
      </c>
      <c r="G164" s="739" t="s">
        <v>3644</v>
      </c>
      <c r="H164" s="739" t="s">
        <v>508</v>
      </c>
      <c r="I164" s="739" t="s">
        <v>3648</v>
      </c>
      <c r="J164" s="739" t="s">
        <v>3649</v>
      </c>
      <c r="K164" s="739" t="s">
        <v>3650</v>
      </c>
      <c r="L164" s="742">
        <v>0</v>
      </c>
      <c r="M164" s="742">
        <v>0</v>
      </c>
      <c r="N164" s="739">
        <v>1</v>
      </c>
      <c r="O164" s="743">
        <v>0.5</v>
      </c>
      <c r="P164" s="742"/>
      <c r="Q164" s="744"/>
      <c r="R164" s="739"/>
      <c r="S164" s="744">
        <v>0</v>
      </c>
      <c r="T164" s="743"/>
      <c r="U164" s="738">
        <v>0</v>
      </c>
    </row>
    <row r="165" spans="1:21" ht="14.4" customHeight="1" x14ac:dyDescent="0.3">
      <c r="A165" s="737">
        <v>30</v>
      </c>
      <c r="B165" s="739" t="s">
        <v>507</v>
      </c>
      <c r="C165" s="739" t="s">
        <v>3347</v>
      </c>
      <c r="D165" s="740" t="s">
        <v>4506</v>
      </c>
      <c r="E165" s="741" t="s">
        <v>3357</v>
      </c>
      <c r="F165" s="739" t="s">
        <v>3344</v>
      </c>
      <c r="G165" s="739" t="s">
        <v>3651</v>
      </c>
      <c r="H165" s="739" t="s">
        <v>508</v>
      </c>
      <c r="I165" s="739" t="s">
        <v>3652</v>
      </c>
      <c r="J165" s="739" t="s">
        <v>3653</v>
      </c>
      <c r="K165" s="739" t="s">
        <v>3654</v>
      </c>
      <c r="L165" s="742">
        <v>0</v>
      </c>
      <c r="M165" s="742">
        <v>0</v>
      </c>
      <c r="N165" s="739">
        <v>1</v>
      </c>
      <c r="O165" s="743">
        <v>0.5</v>
      </c>
      <c r="P165" s="742"/>
      <c r="Q165" s="744"/>
      <c r="R165" s="739"/>
      <c r="S165" s="744">
        <v>0</v>
      </c>
      <c r="T165" s="743"/>
      <c r="U165" s="738">
        <v>0</v>
      </c>
    </row>
    <row r="166" spans="1:21" ht="14.4" customHeight="1" x14ac:dyDescent="0.3">
      <c r="A166" s="737">
        <v>30</v>
      </c>
      <c r="B166" s="739" t="s">
        <v>507</v>
      </c>
      <c r="C166" s="739" t="s">
        <v>3347</v>
      </c>
      <c r="D166" s="740" t="s">
        <v>4506</v>
      </c>
      <c r="E166" s="741" t="s">
        <v>3357</v>
      </c>
      <c r="F166" s="739" t="s">
        <v>3344</v>
      </c>
      <c r="G166" s="739" t="s">
        <v>3651</v>
      </c>
      <c r="H166" s="739" t="s">
        <v>2097</v>
      </c>
      <c r="I166" s="739" t="s">
        <v>3655</v>
      </c>
      <c r="J166" s="739" t="s">
        <v>3656</v>
      </c>
      <c r="K166" s="739" t="s">
        <v>3657</v>
      </c>
      <c r="L166" s="742">
        <v>251.52</v>
      </c>
      <c r="M166" s="742">
        <v>251.52</v>
      </c>
      <c r="N166" s="739">
        <v>1</v>
      </c>
      <c r="O166" s="743">
        <v>0.5</v>
      </c>
      <c r="P166" s="742"/>
      <c r="Q166" s="744">
        <v>0</v>
      </c>
      <c r="R166" s="739"/>
      <c r="S166" s="744">
        <v>0</v>
      </c>
      <c r="T166" s="743"/>
      <c r="U166" s="738">
        <v>0</v>
      </c>
    </row>
    <row r="167" spans="1:21" ht="14.4" customHeight="1" x14ac:dyDescent="0.3">
      <c r="A167" s="737">
        <v>30</v>
      </c>
      <c r="B167" s="739" t="s">
        <v>507</v>
      </c>
      <c r="C167" s="739" t="s">
        <v>3347</v>
      </c>
      <c r="D167" s="740" t="s">
        <v>4506</v>
      </c>
      <c r="E167" s="741" t="s">
        <v>3357</v>
      </c>
      <c r="F167" s="739" t="s">
        <v>3344</v>
      </c>
      <c r="G167" s="739" t="s">
        <v>3658</v>
      </c>
      <c r="H167" s="739" t="s">
        <v>508</v>
      </c>
      <c r="I167" s="739" t="s">
        <v>693</v>
      </c>
      <c r="J167" s="739" t="s">
        <v>694</v>
      </c>
      <c r="K167" s="739" t="s">
        <v>3659</v>
      </c>
      <c r="L167" s="742">
        <v>0</v>
      </c>
      <c r="M167" s="742">
        <v>0</v>
      </c>
      <c r="N167" s="739">
        <v>2</v>
      </c>
      <c r="O167" s="743">
        <v>1</v>
      </c>
      <c r="P167" s="742"/>
      <c r="Q167" s="744"/>
      <c r="R167" s="739"/>
      <c r="S167" s="744">
        <v>0</v>
      </c>
      <c r="T167" s="743"/>
      <c r="U167" s="738">
        <v>0</v>
      </c>
    </row>
    <row r="168" spans="1:21" ht="14.4" customHeight="1" x14ac:dyDescent="0.3">
      <c r="A168" s="737">
        <v>30</v>
      </c>
      <c r="B168" s="739" t="s">
        <v>507</v>
      </c>
      <c r="C168" s="739" t="s">
        <v>3347</v>
      </c>
      <c r="D168" s="740" t="s">
        <v>4506</v>
      </c>
      <c r="E168" s="741" t="s">
        <v>3357</v>
      </c>
      <c r="F168" s="739" t="s">
        <v>3344</v>
      </c>
      <c r="G168" s="739" t="s">
        <v>3378</v>
      </c>
      <c r="H168" s="739" t="s">
        <v>2097</v>
      </c>
      <c r="I168" s="739" t="s">
        <v>2257</v>
      </c>
      <c r="J168" s="739" t="s">
        <v>3095</v>
      </c>
      <c r="K168" s="739" t="s">
        <v>3096</v>
      </c>
      <c r="L168" s="742">
        <v>184.74</v>
      </c>
      <c r="M168" s="742">
        <v>184.74</v>
      </c>
      <c r="N168" s="739">
        <v>1</v>
      </c>
      <c r="O168" s="743">
        <v>1</v>
      </c>
      <c r="P168" s="742"/>
      <c r="Q168" s="744">
        <v>0</v>
      </c>
      <c r="R168" s="739"/>
      <c r="S168" s="744">
        <v>0</v>
      </c>
      <c r="T168" s="743"/>
      <c r="U168" s="738">
        <v>0</v>
      </c>
    </row>
    <row r="169" spans="1:21" ht="14.4" customHeight="1" x14ac:dyDescent="0.3">
      <c r="A169" s="737">
        <v>30</v>
      </c>
      <c r="B169" s="739" t="s">
        <v>507</v>
      </c>
      <c r="C169" s="739" t="s">
        <v>3347</v>
      </c>
      <c r="D169" s="740" t="s">
        <v>4506</v>
      </c>
      <c r="E169" s="741" t="s">
        <v>3357</v>
      </c>
      <c r="F169" s="739" t="s">
        <v>3344</v>
      </c>
      <c r="G169" s="739" t="s">
        <v>3660</v>
      </c>
      <c r="H169" s="739" t="s">
        <v>2097</v>
      </c>
      <c r="I169" s="739" t="s">
        <v>2575</v>
      </c>
      <c r="J169" s="739" t="s">
        <v>2576</v>
      </c>
      <c r="K169" s="739" t="s">
        <v>3112</v>
      </c>
      <c r="L169" s="742">
        <v>792.3</v>
      </c>
      <c r="M169" s="742">
        <v>792.3</v>
      </c>
      <c r="N169" s="739">
        <v>1</v>
      </c>
      <c r="O169" s="743">
        <v>1</v>
      </c>
      <c r="P169" s="742"/>
      <c r="Q169" s="744">
        <v>0</v>
      </c>
      <c r="R169" s="739"/>
      <c r="S169" s="744">
        <v>0</v>
      </c>
      <c r="T169" s="743"/>
      <c r="U169" s="738">
        <v>0</v>
      </c>
    </row>
    <row r="170" spans="1:21" ht="14.4" customHeight="1" x14ac:dyDescent="0.3">
      <c r="A170" s="737">
        <v>30</v>
      </c>
      <c r="B170" s="739" t="s">
        <v>507</v>
      </c>
      <c r="C170" s="739" t="s">
        <v>3347</v>
      </c>
      <c r="D170" s="740" t="s">
        <v>4506</v>
      </c>
      <c r="E170" s="741" t="s">
        <v>3357</v>
      </c>
      <c r="F170" s="739" t="s">
        <v>3344</v>
      </c>
      <c r="G170" s="739" t="s">
        <v>3661</v>
      </c>
      <c r="H170" s="739" t="s">
        <v>2097</v>
      </c>
      <c r="I170" s="739" t="s">
        <v>2217</v>
      </c>
      <c r="J170" s="739" t="s">
        <v>2218</v>
      </c>
      <c r="K170" s="739" t="s">
        <v>3070</v>
      </c>
      <c r="L170" s="742">
        <v>53.57</v>
      </c>
      <c r="M170" s="742">
        <v>160.71</v>
      </c>
      <c r="N170" s="739">
        <v>3</v>
      </c>
      <c r="O170" s="743">
        <v>1.5</v>
      </c>
      <c r="P170" s="742"/>
      <c r="Q170" s="744">
        <v>0</v>
      </c>
      <c r="R170" s="739"/>
      <c r="S170" s="744">
        <v>0</v>
      </c>
      <c r="T170" s="743"/>
      <c r="U170" s="738">
        <v>0</v>
      </c>
    </row>
    <row r="171" spans="1:21" ht="14.4" customHeight="1" x14ac:dyDescent="0.3">
      <c r="A171" s="737">
        <v>30</v>
      </c>
      <c r="B171" s="739" t="s">
        <v>507</v>
      </c>
      <c r="C171" s="739" t="s">
        <v>3347</v>
      </c>
      <c r="D171" s="740" t="s">
        <v>4506</v>
      </c>
      <c r="E171" s="741" t="s">
        <v>3357</v>
      </c>
      <c r="F171" s="739" t="s">
        <v>3344</v>
      </c>
      <c r="G171" s="739" t="s">
        <v>3661</v>
      </c>
      <c r="H171" s="739" t="s">
        <v>2097</v>
      </c>
      <c r="I171" s="739" t="s">
        <v>2468</v>
      </c>
      <c r="J171" s="739" t="s">
        <v>2218</v>
      </c>
      <c r="K171" s="739" t="s">
        <v>3071</v>
      </c>
      <c r="L171" s="742">
        <v>133.94</v>
      </c>
      <c r="M171" s="742">
        <v>133.94</v>
      </c>
      <c r="N171" s="739">
        <v>1</v>
      </c>
      <c r="O171" s="743">
        <v>0.5</v>
      </c>
      <c r="P171" s="742">
        <v>133.94</v>
      </c>
      <c r="Q171" s="744">
        <v>1</v>
      </c>
      <c r="R171" s="739">
        <v>1</v>
      </c>
      <c r="S171" s="744">
        <v>1</v>
      </c>
      <c r="T171" s="743">
        <v>0.5</v>
      </c>
      <c r="U171" s="738">
        <v>1</v>
      </c>
    </row>
    <row r="172" spans="1:21" ht="14.4" customHeight="1" x14ac:dyDescent="0.3">
      <c r="A172" s="737">
        <v>30</v>
      </c>
      <c r="B172" s="739" t="s">
        <v>507</v>
      </c>
      <c r="C172" s="739" t="s">
        <v>3347</v>
      </c>
      <c r="D172" s="740" t="s">
        <v>4506</v>
      </c>
      <c r="E172" s="741" t="s">
        <v>3357</v>
      </c>
      <c r="F172" s="739" t="s">
        <v>3345</v>
      </c>
      <c r="G172" s="739" t="s">
        <v>3662</v>
      </c>
      <c r="H172" s="739" t="s">
        <v>508</v>
      </c>
      <c r="I172" s="739" t="s">
        <v>3663</v>
      </c>
      <c r="J172" s="739" t="s">
        <v>3664</v>
      </c>
      <c r="K172" s="739"/>
      <c r="L172" s="742">
        <v>0</v>
      </c>
      <c r="M172" s="742">
        <v>0</v>
      </c>
      <c r="N172" s="739">
        <v>1</v>
      </c>
      <c r="O172" s="743">
        <v>1</v>
      </c>
      <c r="P172" s="742"/>
      <c r="Q172" s="744"/>
      <c r="R172" s="739"/>
      <c r="S172" s="744">
        <v>0</v>
      </c>
      <c r="T172" s="743"/>
      <c r="U172" s="738">
        <v>0</v>
      </c>
    </row>
    <row r="173" spans="1:21" ht="14.4" customHeight="1" x14ac:dyDescent="0.3">
      <c r="A173" s="737">
        <v>30</v>
      </c>
      <c r="B173" s="739" t="s">
        <v>507</v>
      </c>
      <c r="C173" s="739" t="s">
        <v>3347</v>
      </c>
      <c r="D173" s="740" t="s">
        <v>4506</v>
      </c>
      <c r="E173" s="741" t="s">
        <v>3357</v>
      </c>
      <c r="F173" s="739" t="s">
        <v>3345</v>
      </c>
      <c r="G173" s="739" t="s">
        <v>3662</v>
      </c>
      <c r="H173" s="739" t="s">
        <v>508</v>
      </c>
      <c r="I173" s="739" t="s">
        <v>3665</v>
      </c>
      <c r="J173" s="739" t="s">
        <v>3664</v>
      </c>
      <c r="K173" s="739"/>
      <c r="L173" s="742">
        <v>0</v>
      </c>
      <c r="M173" s="742">
        <v>0</v>
      </c>
      <c r="N173" s="739">
        <v>1</v>
      </c>
      <c r="O173" s="743">
        <v>1</v>
      </c>
      <c r="P173" s="742">
        <v>0</v>
      </c>
      <c r="Q173" s="744"/>
      <c r="R173" s="739">
        <v>1</v>
      </c>
      <c r="S173" s="744">
        <v>1</v>
      </c>
      <c r="T173" s="743">
        <v>1</v>
      </c>
      <c r="U173" s="738">
        <v>1</v>
      </c>
    </row>
    <row r="174" spans="1:21" ht="14.4" customHeight="1" x14ac:dyDescent="0.3">
      <c r="A174" s="737">
        <v>30</v>
      </c>
      <c r="B174" s="739" t="s">
        <v>507</v>
      </c>
      <c r="C174" s="739" t="s">
        <v>3347</v>
      </c>
      <c r="D174" s="740" t="s">
        <v>4506</v>
      </c>
      <c r="E174" s="741" t="s">
        <v>3357</v>
      </c>
      <c r="F174" s="739" t="s">
        <v>3345</v>
      </c>
      <c r="G174" s="739" t="s">
        <v>3662</v>
      </c>
      <c r="H174" s="739" t="s">
        <v>508</v>
      </c>
      <c r="I174" s="739" t="s">
        <v>3666</v>
      </c>
      <c r="J174" s="739" t="s">
        <v>3664</v>
      </c>
      <c r="K174" s="739"/>
      <c r="L174" s="742">
        <v>0</v>
      </c>
      <c r="M174" s="742">
        <v>0</v>
      </c>
      <c r="N174" s="739">
        <v>1</v>
      </c>
      <c r="O174" s="743">
        <v>1</v>
      </c>
      <c r="P174" s="742">
        <v>0</v>
      </c>
      <c r="Q174" s="744"/>
      <c r="R174" s="739">
        <v>1</v>
      </c>
      <c r="S174" s="744">
        <v>1</v>
      </c>
      <c r="T174" s="743">
        <v>1</v>
      </c>
      <c r="U174" s="738">
        <v>1</v>
      </c>
    </row>
    <row r="175" spans="1:21" ht="14.4" customHeight="1" x14ac:dyDescent="0.3">
      <c r="A175" s="737">
        <v>30</v>
      </c>
      <c r="B175" s="739" t="s">
        <v>507</v>
      </c>
      <c r="C175" s="739" t="s">
        <v>3347</v>
      </c>
      <c r="D175" s="740" t="s">
        <v>4506</v>
      </c>
      <c r="E175" s="741" t="s">
        <v>3357</v>
      </c>
      <c r="F175" s="739" t="s">
        <v>3346</v>
      </c>
      <c r="G175" s="739" t="s">
        <v>3667</v>
      </c>
      <c r="H175" s="739" t="s">
        <v>508</v>
      </c>
      <c r="I175" s="739" t="s">
        <v>3668</v>
      </c>
      <c r="J175" s="739" t="s">
        <v>3669</v>
      </c>
      <c r="K175" s="739" t="s">
        <v>3670</v>
      </c>
      <c r="L175" s="742">
        <v>4000</v>
      </c>
      <c r="M175" s="742">
        <v>4000</v>
      </c>
      <c r="N175" s="739">
        <v>1</v>
      </c>
      <c r="O175" s="743">
        <v>1</v>
      </c>
      <c r="P175" s="742"/>
      <c r="Q175" s="744">
        <v>0</v>
      </c>
      <c r="R175" s="739"/>
      <c r="S175" s="744">
        <v>0</v>
      </c>
      <c r="T175" s="743"/>
      <c r="U175" s="738">
        <v>0</v>
      </c>
    </row>
    <row r="176" spans="1:21" ht="14.4" customHeight="1" x14ac:dyDescent="0.3">
      <c r="A176" s="737">
        <v>30</v>
      </c>
      <c r="B176" s="739" t="s">
        <v>507</v>
      </c>
      <c r="C176" s="739" t="s">
        <v>3347</v>
      </c>
      <c r="D176" s="740" t="s">
        <v>4506</v>
      </c>
      <c r="E176" s="741" t="s">
        <v>3357</v>
      </c>
      <c r="F176" s="739" t="s">
        <v>3346</v>
      </c>
      <c r="G176" s="739" t="s">
        <v>3667</v>
      </c>
      <c r="H176" s="739" t="s">
        <v>508</v>
      </c>
      <c r="I176" s="739" t="s">
        <v>3671</v>
      </c>
      <c r="J176" s="739" t="s">
        <v>3672</v>
      </c>
      <c r="K176" s="739" t="s">
        <v>3673</v>
      </c>
      <c r="L176" s="742">
        <v>2700</v>
      </c>
      <c r="M176" s="742">
        <v>2700</v>
      </c>
      <c r="N176" s="739">
        <v>1</v>
      </c>
      <c r="O176" s="743">
        <v>1</v>
      </c>
      <c r="P176" s="742"/>
      <c r="Q176" s="744">
        <v>0</v>
      </c>
      <c r="R176" s="739"/>
      <c r="S176" s="744">
        <v>0</v>
      </c>
      <c r="T176" s="743"/>
      <c r="U176" s="738">
        <v>0</v>
      </c>
    </row>
    <row r="177" spans="1:21" ht="14.4" customHeight="1" x14ac:dyDescent="0.3">
      <c r="A177" s="737">
        <v>30</v>
      </c>
      <c r="B177" s="739" t="s">
        <v>507</v>
      </c>
      <c r="C177" s="739" t="s">
        <v>3347</v>
      </c>
      <c r="D177" s="740" t="s">
        <v>4506</v>
      </c>
      <c r="E177" s="741" t="s">
        <v>3358</v>
      </c>
      <c r="F177" s="739" t="s">
        <v>3344</v>
      </c>
      <c r="G177" s="739" t="s">
        <v>3381</v>
      </c>
      <c r="H177" s="739" t="s">
        <v>508</v>
      </c>
      <c r="I177" s="739" t="s">
        <v>1108</v>
      </c>
      <c r="J177" s="739" t="s">
        <v>1109</v>
      </c>
      <c r="K177" s="739" t="s">
        <v>3384</v>
      </c>
      <c r="L177" s="742">
        <v>72.55</v>
      </c>
      <c r="M177" s="742">
        <v>145.1</v>
      </c>
      <c r="N177" s="739">
        <v>2</v>
      </c>
      <c r="O177" s="743">
        <v>1</v>
      </c>
      <c r="P177" s="742">
        <v>145.1</v>
      </c>
      <c r="Q177" s="744">
        <v>1</v>
      </c>
      <c r="R177" s="739">
        <v>2</v>
      </c>
      <c r="S177" s="744">
        <v>1</v>
      </c>
      <c r="T177" s="743">
        <v>1</v>
      </c>
      <c r="U177" s="738">
        <v>1</v>
      </c>
    </row>
    <row r="178" spans="1:21" ht="14.4" customHeight="1" x14ac:dyDescent="0.3">
      <c r="A178" s="737">
        <v>30</v>
      </c>
      <c r="B178" s="739" t="s">
        <v>507</v>
      </c>
      <c r="C178" s="739" t="s">
        <v>3347</v>
      </c>
      <c r="D178" s="740" t="s">
        <v>4506</v>
      </c>
      <c r="E178" s="741" t="s">
        <v>3358</v>
      </c>
      <c r="F178" s="739" t="s">
        <v>3344</v>
      </c>
      <c r="G178" s="739" t="s">
        <v>3381</v>
      </c>
      <c r="H178" s="739" t="s">
        <v>508</v>
      </c>
      <c r="I178" s="739" t="s">
        <v>645</v>
      </c>
      <c r="J178" s="739" t="s">
        <v>646</v>
      </c>
      <c r="K178" s="739" t="s">
        <v>3385</v>
      </c>
      <c r="L178" s="742">
        <v>65.28</v>
      </c>
      <c r="M178" s="742">
        <v>65.28</v>
      </c>
      <c r="N178" s="739">
        <v>1</v>
      </c>
      <c r="O178" s="743">
        <v>0.5</v>
      </c>
      <c r="P178" s="742"/>
      <c r="Q178" s="744">
        <v>0</v>
      </c>
      <c r="R178" s="739"/>
      <c r="S178" s="744">
        <v>0</v>
      </c>
      <c r="T178" s="743"/>
      <c r="U178" s="738">
        <v>0</v>
      </c>
    </row>
    <row r="179" spans="1:21" ht="14.4" customHeight="1" x14ac:dyDescent="0.3">
      <c r="A179" s="737">
        <v>30</v>
      </c>
      <c r="B179" s="739" t="s">
        <v>507</v>
      </c>
      <c r="C179" s="739" t="s">
        <v>3347</v>
      </c>
      <c r="D179" s="740" t="s">
        <v>4506</v>
      </c>
      <c r="E179" s="741" t="s">
        <v>3358</v>
      </c>
      <c r="F179" s="739" t="s">
        <v>3344</v>
      </c>
      <c r="G179" s="739" t="s">
        <v>3381</v>
      </c>
      <c r="H179" s="739" t="s">
        <v>508</v>
      </c>
      <c r="I179" s="739" t="s">
        <v>671</v>
      </c>
      <c r="J179" s="739" t="s">
        <v>2084</v>
      </c>
      <c r="K179" s="739" t="s">
        <v>3383</v>
      </c>
      <c r="L179" s="742">
        <v>36.270000000000003</v>
      </c>
      <c r="M179" s="742">
        <v>108.81</v>
      </c>
      <c r="N179" s="739">
        <v>3</v>
      </c>
      <c r="O179" s="743">
        <v>1.5</v>
      </c>
      <c r="P179" s="742"/>
      <c r="Q179" s="744">
        <v>0</v>
      </c>
      <c r="R179" s="739"/>
      <c r="S179" s="744">
        <v>0</v>
      </c>
      <c r="T179" s="743"/>
      <c r="U179" s="738">
        <v>0</v>
      </c>
    </row>
    <row r="180" spans="1:21" ht="14.4" customHeight="1" x14ac:dyDescent="0.3">
      <c r="A180" s="737">
        <v>30</v>
      </c>
      <c r="B180" s="739" t="s">
        <v>507</v>
      </c>
      <c r="C180" s="739" t="s">
        <v>3347</v>
      </c>
      <c r="D180" s="740" t="s">
        <v>4506</v>
      </c>
      <c r="E180" s="741" t="s">
        <v>3358</v>
      </c>
      <c r="F180" s="739" t="s">
        <v>3344</v>
      </c>
      <c r="G180" s="739" t="s">
        <v>3386</v>
      </c>
      <c r="H180" s="739" t="s">
        <v>2097</v>
      </c>
      <c r="I180" s="739" t="s">
        <v>2239</v>
      </c>
      <c r="J180" s="739" t="s">
        <v>3294</v>
      </c>
      <c r="K180" s="739" t="s">
        <v>3295</v>
      </c>
      <c r="L180" s="742">
        <v>4.7</v>
      </c>
      <c r="M180" s="742">
        <v>9.4</v>
      </c>
      <c r="N180" s="739">
        <v>2</v>
      </c>
      <c r="O180" s="743">
        <v>1</v>
      </c>
      <c r="P180" s="742"/>
      <c r="Q180" s="744">
        <v>0</v>
      </c>
      <c r="R180" s="739"/>
      <c r="S180" s="744">
        <v>0</v>
      </c>
      <c r="T180" s="743"/>
      <c r="U180" s="738">
        <v>0</v>
      </c>
    </row>
    <row r="181" spans="1:21" ht="14.4" customHeight="1" x14ac:dyDescent="0.3">
      <c r="A181" s="737">
        <v>30</v>
      </c>
      <c r="B181" s="739" t="s">
        <v>507</v>
      </c>
      <c r="C181" s="739" t="s">
        <v>3347</v>
      </c>
      <c r="D181" s="740" t="s">
        <v>4506</v>
      </c>
      <c r="E181" s="741" t="s">
        <v>3358</v>
      </c>
      <c r="F181" s="739" t="s">
        <v>3344</v>
      </c>
      <c r="G181" s="739" t="s">
        <v>3674</v>
      </c>
      <c r="H181" s="739" t="s">
        <v>2097</v>
      </c>
      <c r="I181" s="739" t="s">
        <v>3675</v>
      </c>
      <c r="J181" s="739" t="s">
        <v>2115</v>
      </c>
      <c r="K181" s="739" t="s">
        <v>3676</v>
      </c>
      <c r="L181" s="742">
        <v>72</v>
      </c>
      <c r="M181" s="742">
        <v>144</v>
      </c>
      <c r="N181" s="739">
        <v>2</v>
      </c>
      <c r="O181" s="743">
        <v>1</v>
      </c>
      <c r="P181" s="742">
        <v>72</v>
      </c>
      <c r="Q181" s="744">
        <v>0.5</v>
      </c>
      <c r="R181" s="739">
        <v>1</v>
      </c>
      <c r="S181" s="744">
        <v>0.5</v>
      </c>
      <c r="T181" s="743">
        <v>0.5</v>
      </c>
      <c r="U181" s="738">
        <v>0.5</v>
      </c>
    </row>
    <row r="182" spans="1:21" ht="14.4" customHeight="1" x14ac:dyDescent="0.3">
      <c r="A182" s="737">
        <v>30</v>
      </c>
      <c r="B182" s="739" t="s">
        <v>507</v>
      </c>
      <c r="C182" s="739" t="s">
        <v>3347</v>
      </c>
      <c r="D182" s="740" t="s">
        <v>4506</v>
      </c>
      <c r="E182" s="741" t="s">
        <v>3358</v>
      </c>
      <c r="F182" s="739" t="s">
        <v>3344</v>
      </c>
      <c r="G182" s="739" t="s">
        <v>3387</v>
      </c>
      <c r="H182" s="739" t="s">
        <v>508</v>
      </c>
      <c r="I182" s="739" t="s">
        <v>3677</v>
      </c>
      <c r="J182" s="739" t="s">
        <v>3389</v>
      </c>
      <c r="K182" s="739" t="s">
        <v>3140</v>
      </c>
      <c r="L182" s="742">
        <v>62.18</v>
      </c>
      <c r="M182" s="742">
        <v>124.36</v>
      </c>
      <c r="N182" s="739">
        <v>2</v>
      </c>
      <c r="O182" s="743">
        <v>1.5</v>
      </c>
      <c r="P182" s="742"/>
      <c r="Q182" s="744">
        <v>0</v>
      </c>
      <c r="R182" s="739"/>
      <c r="S182" s="744">
        <v>0</v>
      </c>
      <c r="T182" s="743"/>
      <c r="U182" s="738">
        <v>0</v>
      </c>
    </row>
    <row r="183" spans="1:21" ht="14.4" customHeight="1" x14ac:dyDescent="0.3">
      <c r="A183" s="737">
        <v>30</v>
      </c>
      <c r="B183" s="739" t="s">
        <v>507</v>
      </c>
      <c r="C183" s="739" t="s">
        <v>3347</v>
      </c>
      <c r="D183" s="740" t="s">
        <v>4506</v>
      </c>
      <c r="E183" s="741" t="s">
        <v>3358</v>
      </c>
      <c r="F183" s="739" t="s">
        <v>3344</v>
      </c>
      <c r="G183" s="739" t="s">
        <v>3387</v>
      </c>
      <c r="H183" s="739" t="s">
        <v>508</v>
      </c>
      <c r="I183" s="739" t="s">
        <v>1134</v>
      </c>
      <c r="J183" s="739" t="s">
        <v>1131</v>
      </c>
      <c r="K183" s="739" t="s">
        <v>3154</v>
      </c>
      <c r="L183" s="742">
        <v>31.09</v>
      </c>
      <c r="M183" s="742">
        <v>62.18</v>
      </c>
      <c r="N183" s="739">
        <v>2</v>
      </c>
      <c r="O183" s="743">
        <v>0.5</v>
      </c>
      <c r="P183" s="742">
        <v>62.18</v>
      </c>
      <c r="Q183" s="744">
        <v>1</v>
      </c>
      <c r="R183" s="739">
        <v>2</v>
      </c>
      <c r="S183" s="744">
        <v>1</v>
      </c>
      <c r="T183" s="743">
        <v>0.5</v>
      </c>
      <c r="U183" s="738">
        <v>1</v>
      </c>
    </row>
    <row r="184" spans="1:21" ht="14.4" customHeight="1" x14ac:dyDescent="0.3">
      <c r="A184" s="737">
        <v>30</v>
      </c>
      <c r="B184" s="739" t="s">
        <v>507</v>
      </c>
      <c r="C184" s="739" t="s">
        <v>3347</v>
      </c>
      <c r="D184" s="740" t="s">
        <v>4506</v>
      </c>
      <c r="E184" s="741" t="s">
        <v>3358</v>
      </c>
      <c r="F184" s="739" t="s">
        <v>3344</v>
      </c>
      <c r="G184" s="739" t="s">
        <v>3366</v>
      </c>
      <c r="H184" s="739" t="s">
        <v>2097</v>
      </c>
      <c r="I184" s="739" t="s">
        <v>3678</v>
      </c>
      <c r="J184" s="739" t="s">
        <v>3679</v>
      </c>
      <c r="K184" s="739" t="s">
        <v>3680</v>
      </c>
      <c r="L184" s="742">
        <v>117.73</v>
      </c>
      <c r="M184" s="742">
        <v>117.73</v>
      </c>
      <c r="N184" s="739">
        <v>1</v>
      </c>
      <c r="O184" s="743">
        <v>0.5</v>
      </c>
      <c r="P184" s="742"/>
      <c r="Q184" s="744">
        <v>0</v>
      </c>
      <c r="R184" s="739"/>
      <c r="S184" s="744">
        <v>0</v>
      </c>
      <c r="T184" s="743"/>
      <c r="U184" s="738">
        <v>0</v>
      </c>
    </row>
    <row r="185" spans="1:21" ht="14.4" customHeight="1" x14ac:dyDescent="0.3">
      <c r="A185" s="737">
        <v>30</v>
      </c>
      <c r="B185" s="739" t="s">
        <v>507</v>
      </c>
      <c r="C185" s="739" t="s">
        <v>3347</v>
      </c>
      <c r="D185" s="740" t="s">
        <v>4506</v>
      </c>
      <c r="E185" s="741" t="s">
        <v>3358</v>
      </c>
      <c r="F185" s="739" t="s">
        <v>3344</v>
      </c>
      <c r="G185" s="739" t="s">
        <v>3366</v>
      </c>
      <c r="H185" s="739" t="s">
        <v>2097</v>
      </c>
      <c r="I185" s="739" t="s">
        <v>2249</v>
      </c>
      <c r="J185" s="739" t="s">
        <v>2254</v>
      </c>
      <c r="K185" s="739" t="s">
        <v>3177</v>
      </c>
      <c r="L185" s="742">
        <v>117.73</v>
      </c>
      <c r="M185" s="742">
        <v>235.46</v>
      </c>
      <c r="N185" s="739">
        <v>2</v>
      </c>
      <c r="O185" s="743">
        <v>0.5</v>
      </c>
      <c r="P185" s="742">
        <v>235.46</v>
      </c>
      <c r="Q185" s="744">
        <v>1</v>
      </c>
      <c r="R185" s="739">
        <v>2</v>
      </c>
      <c r="S185" s="744">
        <v>1</v>
      </c>
      <c r="T185" s="743">
        <v>0.5</v>
      </c>
      <c r="U185" s="738">
        <v>1</v>
      </c>
    </row>
    <row r="186" spans="1:21" ht="14.4" customHeight="1" x14ac:dyDescent="0.3">
      <c r="A186" s="737">
        <v>30</v>
      </c>
      <c r="B186" s="739" t="s">
        <v>507</v>
      </c>
      <c r="C186" s="739" t="s">
        <v>3347</v>
      </c>
      <c r="D186" s="740" t="s">
        <v>4506</v>
      </c>
      <c r="E186" s="741" t="s">
        <v>3358</v>
      </c>
      <c r="F186" s="739" t="s">
        <v>3344</v>
      </c>
      <c r="G186" s="739" t="s">
        <v>3400</v>
      </c>
      <c r="H186" s="739" t="s">
        <v>2097</v>
      </c>
      <c r="I186" s="739" t="s">
        <v>1336</v>
      </c>
      <c r="J186" s="739" t="s">
        <v>2360</v>
      </c>
      <c r="K186" s="739" t="s">
        <v>3315</v>
      </c>
      <c r="L186" s="742">
        <v>103.8</v>
      </c>
      <c r="M186" s="742">
        <v>103.8</v>
      </c>
      <c r="N186" s="739">
        <v>1</v>
      </c>
      <c r="O186" s="743">
        <v>0.5</v>
      </c>
      <c r="P186" s="742"/>
      <c r="Q186" s="744">
        <v>0</v>
      </c>
      <c r="R186" s="739"/>
      <c r="S186" s="744">
        <v>0</v>
      </c>
      <c r="T186" s="743"/>
      <c r="U186" s="738">
        <v>0</v>
      </c>
    </row>
    <row r="187" spans="1:21" ht="14.4" customHeight="1" x14ac:dyDescent="0.3">
      <c r="A187" s="737">
        <v>30</v>
      </c>
      <c r="B187" s="739" t="s">
        <v>507</v>
      </c>
      <c r="C187" s="739" t="s">
        <v>3347</v>
      </c>
      <c r="D187" s="740" t="s">
        <v>4506</v>
      </c>
      <c r="E187" s="741" t="s">
        <v>3358</v>
      </c>
      <c r="F187" s="739" t="s">
        <v>3344</v>
      </c>
      <c r="G187" s="739" t="s">
        <v>3400</v>
      </c>
      <c r="H187" s="739" t="s">
        <v>2097</v>
      </c>
      <c r="I187" s="739" t="s">
        <v>2220</v>
      </c>
      <c r="J187" s="739" t="s">
        <v>2221</v>
      </c>
      <c r="K187" s="739" t="s">
        <v>3316</v>
      </c>
      <c r="L187" s="742">
        <v>155.69999999999999</v>
      </c>
      <c r="M187" s="742">
        <v>311.39999999999998</v>
      </c>
      <c r="N187" s="739">
        <v>2</v>
      </c>
      <c r="O187" s="743">
        <v>1</v>
      </c>
      <c r="P187" s="742">
        <v>155.69999999999999</v>
      </c>
      <c r="Q187" s="744">
        <v>0.5</v>
      </c>
      <c r="R187" s="739">
        <v>1</v>
      </c>
      <c r="S187" s="744">
        <v>0.5</v>
      </c>
      <c r="T187" s="743">
        <v>0.5</v>
      </c>
      <c r="U187" s="738">
        <v>0.5</v>
      </c>
    </row>
    <row r="188" spans="1:21" ht="14.4" customHeight="1" x14ac:dyDescent="0.3">
      <c r="A188" s="737">
        <v>30</v>
      </c>
      <c r="B188" s="739" t="s">
        <v>507</v>
      </c>
      <c r="C188" s="739" t="s">
        <v>3347</v>
      </c>
      <c r="D188" s="740" t="s">
        <v>4506</v>
      </c>
      <c r="E188" s="741" t="s">
        <v>3358</v>
      </c>
      <c r="F188" s="739" t="s">
        <v>3344</v>
      </c>
      <c r="G188" s="739" t="s">
        <v>3402</v>
      </c>
      <c r="H188" s="739" t="s">
        <v>2097</v>
      </c>
      <c r="I188" s="739" t="s">
        <v>3681</v>
      </c>
      <c r="J188" s="739" t="s">
        <v>2165</v>
      </c>
      <c r="K188" s="739" t="s">
        <v>3146</v>
      </c>
      <c r="L188" s="742">
        <v>105.32</v>
      </c>
      <c r="M188" s="742">
        <v>105.32</v>
      </c>
      <c r="N188" s="739">
        <v>1</v>
      </c>
      <c r="O188" s="743">
        <v>0.5</v>
      </c>
      <c r="P188" s="742">
        <v>105.32</v>
      </c>
      <c r="Q188" s="744">
        <v>1</v>
      </c>
      <c r="R188" s="739">
        <v>1</v>
      </c>
      <c r="S188" s="744">
        <v>1</v>
      </c>
      <c r="T188" s="743">
        <v>0.5</v>
      </c>
      <c r="U188" s="738">
        <v>1</v>
      </c>
    </row>
    <row r="189" spans="1:21" ht="14.4" customHeight="1" x14ac:dyDescent="0.3">
      <c r="A189" s="737">
        <v>30</v>
      </c>
      <c r="B189" s="739" t="s">
        <v>507</v>
      </c>
      <c r="C189" s="739" t="s">
        <v>3347</v>
      </c>
      <c r="D189" s="740" t="s">
        <v>4506</v>
      </c>
      <c r="E189" s="741" t="s">
        <v>3358</v>
      </c>
      <c r="F189" s="739" t="s">
        <v>3344</v>
      </c>
      <c r="G189" s="739" t="s">
        <v>3402</v>
      </c>
      <c r="H189" s="739" t="s">
        <v>2097</v>
      </c>
      <c r="I189" s="739" t="s">
        <v>2164</v>
      </c>
      <c r="J189" s="739" t="s">
        <v>2165</v>
      </c>
      <c r="K189" s="739" t="s">
        <v>3129</v>
      </c>
      <c r="L189" s="742">
        <v>35.11</v>
      </c>
      <c r="M189" s="742">
        <v>105.33</v>
      </c>
      <c r="N189" s="739">
        <v>3</v>
      </c>
      <c r="O189" s="743">
        <v>1.5</v>
      </c>
      <c r="P189" s="742"/>
      <c r="Q189" s="744">
        <v>0</v>
      </c>
      <c r="R189" s="739"/>
      <c r="S189" s="744">
        <v>0</v>
      </c>
      <c r="T189" s="743"/>
      <c r="U189" s="738">
        <v>0</v>
      </c>
    </row>
    <row r="190" spans="1:21" ht="14.4" customHeight="1" x14ac:dyDescent="0.3">
      <c r="A190" s="737">
        <v>30</v>
      </c>
      <c r="B190" s="739" t="s">
        <v>507</v>
      </c>
      <c r="C190" s="739" t="s">
        <v>3347</v>
      </c>
      <c r="D190" s="740" t="s">
        <v>4506</v>
      </c>
      <c r="E190" s="741" t="s">
        <v>3358</v>
      </c>
      <c r="F190" s="739" t="s">
        <v>3344</v>
      </c>
      <c r="G190" s="739" t="s">
        <v>3682</v>
      </c>
      <c r="H190" s="739" t="s">
        <v>2097</v>
      </c>
      <c r="I190" s="739" t="s">
        <v>2111</v>
      </c>
      <c r="J190" s="739" t="s">
        <v>3137</v>
      </c>
      <c r="K190" s="739" t="s">
        <v>3138</v>
      </c>
      <c r="L190" s="742">
        <v>57.83</v>
      </c>
      <c r="M190" s="742">
        <v>57.83</v>
      </c>
      <c r="N190" s="739">
        <v>1</v>
      </c>
      <c r="O190" s="743">
        <v>0.5</v>
      </c>
      <c r="P190" s="742"/>
      <c r="Q190" s="744">
        <v>0</v>
      </c>
      <c r="R190" s="739"/>
      <c r="S190" s="744">
        <v>0</v>
      </c>
      <c r="T190" s="743"/>
      <c r="U190" s="738">
        <v>0</v>
      </c>
    </row>
    <row r="191" spans="1:21" ht="14.4" customHeight="1" x14ac:dyDescent="0.3">
      <c r="A191" s="737">
        <v>30</v>
      </c>
      <c r="B191" s="739" t="s">
        <v>507</v>
      </c>
      <c r="C191" s="739" t="s">
        <v>3347</v>
      </c>
      <c r="D191" s="740" t="s">
        <v>4506</v>
      </c>
      <c r="E191" s="741" t="s">
        <v>3358</v>
      </c>
      <c r="F191" s="739" t="s">
        <v>3344</v>
      </c>
      <c r="G191" s="739" t="s">
        <v>3683</v>
      </c>
      <c r="H191" s="739" t="s">
        <v>508</v>
      </c>
      <c r="I191" s="739" t="s">
        <v>963</v>
      </c>
      <c r="J191" s="739" t="s">
        <v>3684</v>
      </c>
      <c r="K191" s="739" t="s">
        <v>3685</v>
      </c>
      <c r="L191" s="742">
        <v>0</v>
      </c>
      <c r="M191" s="742">
        <v>0</v>
      </c>
      <c r="N191" s="739">
        <v>1</v>
      </c>
      <c r="O191" s="743">
        <v>1</v>
      </c>
      <c r="P191" s="742"/>
      <c r="Q191" s="744"/>
      <c r="R191" s="739"/>
      <c r="S191" s="744">
        <v>0</v>
      </c>
      <c r="T191" s="743"/>
      <c r="U191" s="738">
        <v>0</v>
      </c>
    </row>
    <row r="192" spans="1:21" ht="14.4" customHeight="1" x14ac:dyDescent="0.3">
      <c r="A192" s="737">
        <v>30</v>
      </c>
      <c r="B192" s="739" t="s">
        <v>507</v>
      </c>
      <c r="C192" s="739" t="s">
        <v>3347</v>
      </c>
      <c r="D192" s="740" t="s">
        <v>4506</v>
      </c>
      <c r="E192" s="741" t="s">
        <v>3358</v>
      </c>
      <c r="F192" s="739" t="s">
        <v>3344</v>
      </c>
      <c r="G192" s="739" t="s">
        <v>3686</v>
      </c>
      <c r="H192" s="739" t="s">
        <v>508</v>
      </c>
      <c r="I192" s="739" t="s">
        <v>1784</v>
      </c>
      <c r="J192" s="739" t="s">
        <v>1785</v>
      </c>
      <c r="K192" s="739" t="s">
        <v>3687</v>
      </c>
      <c r="L192" s="742">
        <v>0</v>
      </c>
      <c r="M192" s="742">
        <v>0</v>
      </c>
      <c r="N192" s="739">
        <v>1</v>
      </c>
      <c r="O192" s="743">
        <v>0.5</v>
      </c>
      <c r="P192" s="742">
        <v>0</v>
      </c>
      <c r="Q192" s="744"/>
      <c r="R192" s="739">
        <v>1</v>
      </c>
      <c r="S192" s="744">
        <v>1</v>
      </c>
      <c r="T192" s="743">
        <v>0.5</v>
      </c>
      <c r="U192" s="738">
        <v>1</v>
      </c>
    </row>
    <row r="193" spans="1:21" ht="14.4" customHeight="1" x14ac:dyDescent="0.3">
      <c r="A193" s="737">
        <v>30</v>
      </c>
      <c r="B193" s="739" t="s">
        <v>507</v>
      </c>
      <c r="C193" s="739" t="s">
        <v>3347</v>
      </c>
      <c r="D193" s="740" t="s">
        <v>4506</v>
      </c>
      <c r="E193" s="741" t="s">
        <v>3358</v>
      </c>
      <c r="F193" s="739" t="s">
        <v>3344</v>
      </c>
      <c r="G193" s="739" t="s">
        <v>3688</v>
      </c>
      <c r="H193" s="739" t="s">
        <v>508</v>
      </c>
      <c r="I193" s="739" t="s">
        <v>3689</v>
      </c>
      <c r="J193" s="739" t="s">
        <v>3690</v>
      </c>
      <c r="K193" s="739" t="s">
        <v>3691</v>
      </c>
      <c r="L193" s="742">
        <v>0</v>
      </c>
      <c r="M193" s="742">
        <v>0</v>
      </c>
      <c r="N193" s="739">
        <v>1</v>
      </c>
      <c r="O193" s="743">
        <v>0.5</v>
      </c>
      <c r="P193" s="742">
        <v>0</v>
      </c>
      <c r="Q193" s="744"/>
      <c r="R193" s="739">
        <v>1</v>
      </c>
      <c r="S193" s="744">
        <v>1</v>
      </c>
      <c r="T193" s="743">
        <v>0.5</v>
      </c>
      <c r="U193" s="738">
        <v>1</v>
      </c>
    </row>
    <row r="194" spans="1:21" ht="14.4" customHeight="1" x14ac:dyDescent="0.3">
      <c r="A194" s="737">
        <v>30</v>
      </c>
      <c r="B194" s="739" t="s">
        <v>507</v>
      </c>
      <c r="C194" s="739" t="s">
        <v>3347</v>
      </c>
      <c r="D194" s="740" t="s">
        <v>4506</v>
      </c>
      <c r="E194" s="741" t="s">
        <v>3358</v>
      </c>
      <c r="F194" s="739" t="s">
        <v>3344</v>
      </c>
      <c r="G194" s="739" t="s">
        <v>3405</v>
      </c>
      <c r="H194" s="739" t="s">
        <v>2097</v>
      </c>
      <c r="I194" s="739" t="s">
        <v>2317</v>
      </c>
      <c r="J194" s="739" t="s">
        <v>2318</v>
      </c>
      <c r="K194" s="739" t="s">
        <v>3130</v>
      </c>
      <c r="L194" s="742">
        <v>65.989999999999995</v>
      </c>
      <c r="M194" s="742">
        <v>65.989999999999995</v>
      </c>
      <c r="N194" s="739">
        <v>1</v>
      </c>
      <c r="O194" s="743">
        <v>0.5</v>
      </c>
      <c r="P194" s="742"/>
      <c r="Q194" s="744">
        <v>0</v>
      </c>
      <c r="R194" s="739"/>
      <c r="S194" s="744">
        <v>0</v>
      </c>
      <c r="T194" s="743"/>
      <c r="U194" s="738">
        <v>0</v>
      </c>
    </row>
    <row r="195" spans="1:21" ht="14.4" customHeight="1" x14ac:dyDescent="0.3">
      <c r="A195" s="737">
        <v>30</v>
      </c>
      <c r="B195" s="739" t="s">
        <v>507</v>
      </c>
      <c r="C195" s="739" t="s">
        <v>3347</v>
      </c>
      <c r="D195" s="740" t="s">
        <v>4506</v>
      </c>
      <c r="E195" s="741" t="s">
        <v>3358</v>
      </c>
      <c r="F195" s="739" t="s">
        <v>3344</v>
      </c>
      <c r="G195" s="739" t="s">
        <v>3405</v>
      </c>
      <c r="H195" s="739" t="s">
        <v>2097</v>
      </c>
      <c r="I195" s="739" t="s">
        <v>2317</v>
      </c>
      <c r="J195" s="739" t="s">
        <v>2318</v>
      </c>
      <c r="K195" s="739" t="s">
        <v>3130</v>
      </c>
      <c r="L195" s="742">
        <v>42.57</v>
      </c>
      <c r="M195" s="742">
        <v>85.14</v>
      </c>
      <c r="N195" s="739">
        <v>2</v>
      </c>
      <c r="O195" s="743">
        <v>0.5</v>
      </c>
      <c r="P195" s="742">
        <v>85.14</v>
      </c>
      <c r="Q195" s="744">
        <v>1</v>
      </c>
      <c r="R195" s="739">
        <v>2</v>
      </c>
      <c r="S195" s="744">
        <v>1</v>
      </c>
      <c r="T195" s="743">
        <v>0.5</v>
      </c>
      <c r="U195" s="738">
        <v>1</v>
      </c>
    </row>
    <row r="196" spans="1:21" ht="14.4" customHeight="1" x14ac:dyDescent="0.3">
      <c r="A196" s="737">
        <v>30</v>
      </c>
      <c r="B196" s="739" t="s">
        <v>507</v>
      </c>
      <c r="C196" s="739" t="s">
        <v>3347</v>
      </c>
      <c r="D196" s="740" t="s">
        <v>4506</v>
      </c>
      <c r="E196" s="741" t="s">
        <v>3358</v>
      </c>
      <c r="F196" s="739" t="s">
        <v>3344</v>
      </c>
      <c r="G196" s="739" t="s">
        <v>3405</v>
      </c>
      <c r="H196" s="739" t="s">
        <v>2097</v>
      </c>
      <c r="I196" s="739" t="s">
        <v>2448</v>
      </c>
      <c r="J196" s="739" t="s">
        <v>2449</v>
      </c>
      <c r="K196" s="739" t="s">
        <v>3177</v>
      </c>
      <c r="L196" s="742">
        <v>85.16</v>
      </c>
      <c r="M196" s="742">
        <v>170.32</v>
      </c>
      <c r="N196" s="739">
        <v>2</v>
      </c>
      <c r="O196" s="743">
        <v>1</v>
      </c>
      <c r="P196" s="742"/>
      <c r="Q196" s="744">
        <v>0</v>
      </c>
      <c r="R196" s="739"/>
      <c r="S196" s="744">
        <v>0</v>
      </c>
      <c r="T196" s="743"/>
      <c r="U196" s="738">
        <v>0</v>
      </c>
    </row>
    <row r="197" spans="1:21" ht="14.4" customHeight="1" x14ac:dyDescent="0.3">
      <c r="A197" s="737">
        <v>30</v>
      </c>
      <c r="B197" s="739" t="s">
        <v>507</v>
      </c>
      <c r="C197" s="739" t="s">
        <v>3347</v>
      </c>
      <c r="D197" s="740" t="s">
        <v>4506</v>
      </c>
      <c r="E197" s="741" t="s">
        <v>3358</v>
      </c>
      <c r="F197" s="739" t="s">
        <v>3344</v>
      </c>
      <c r="G197" s="739" t="s">
        <v>3405</v>
      </c>
      <c r="H197" s="739" t="s">
        <v>2097</v>
      </c>
      <c r="I197" s="739" t="s">
        <v>2448</v>
      </c>
      <c r="J197" s="739" t="s">
        <v>2449</v>
      </c>
      <c r="K197" s="739" t="s">
        <v>3177</v>
      </c>
      <c r="L197" s="742">
        <v>132</v>
      </c>
      <c r="M197" s="742">
        <v>264</v>
      </c>
      <c r="N197" s="739">
        <v>2</v>
      </c>
      <c r="O197" s="743">
        <v>1</v>
      </c>
      <c r="P197" s="742">
        <v>132</v>
      </c>
      <c r="Q197" s="744">
        <v>0.5</v>
      </c>
      <c r="R197" s="739">
        <v>1</v>
      </c>
      <c r="S197" s="744">
        <v>0.5</v>
      </c>
      <c r="T197" s="743">
        <v>0.5</v>
      </c>
      <c r="U197" s="738">
        <v>0.5</v>
      </c>
    </row>
    <row r="198" spans="1:21" ht="14.4" customHeight="1" x14ac:dyDescent="0.3">
      <c r="A198" s="737">
        <v>30</v>
      </c>
      <c r="B198" s="739" t="s">
        <v>507</v>
      </c>
      <c r="C198" s="739" t="s">
        <v>3347</v>
      </c>
      <c r="D198" s="740" t="s">
        <v>4506</v>
      </c>
      <c r="E198" s="741" t="s">
        <v>3358</v>
      </c>
      <c r="F198" s="739" t="s">
        <v>3344</v>
      </c>
      <c r="G198" s="739" t="s">
        <v>3406</v>
      </c>
      <c r="H198" s="739" t="s">
        <v>508</v>
      </c>
      <c r="I198" s="739" t="s">
        <v>3692</v>
      </c>
      <c r="J198" s="739" t="s">
        <v>1162</v>
      </c>
      <c r="K198" s="739" t="s">
        <v>3693</v>
      </c>
      <c r="L198" s="742">
        <v>1188.46</v>
      </c>
      <c r="M198" s="742">
        <v>1188.46</v>
      </c>
      <c r="N198" s="739">
        <v>1</v>
      </c>
      <c r="O198" s="743">
        <v>0.5</v>
      </c>
      <c r="P198" s="742"/>
      <c r="Q198" s="744">
        <v>0</v>
      </c>
      <c r="R198" s="739"/>
      <c r="S198" s="744">
        <v>0</v>
      </c>
      <c r="T198" s="743"/>
      <c r="U198" s="738">
        <v>0</v>
      </c>
    </row>
    <row r="199" spans="1:21" ht="14.4" customHeight="1" x14ac:dyDescent="0.3">
      <c r="A199" s="737">
        <v>30</v>
      </c>
      <c r="B199" s="739" t="s">
        <v>507</v>
      </c>
      <c r="C199" s="739" t="s">
        <v>3347</v>
      </c>
      <c r="D199" s="740" t="s">
        <v>4506</v>
      </c>
      <c r="E199" s="741" t="s">
        <v>3358</v>
      </c>
      <c r="F199" s="739" t="s">
        <v>3344</v>
      </c>
      <c r="G199" s="739" t="s">
        <v>3694</v>
      </c>
      <c r="H199" s="739" t="s">
        <v>508</v>
      </c>
      <c r="I199" s="739" t="s">
        <v>638</v>
      </c>
      <c r="J199" s="739" t="s">
        <v>639</v>
      </c>
      <c r="K199" s="739" t="s">
        <v>3695</v>
      </c>
      <c r="L199" s="742">
        <v>0</v>
      </c>
      <c r="M199" s="742">
        <v>0</v>
      </c>
      <c r="N199" s="739">
        <v>2</v>
      </c>
      <c r="O199" s="743">
        <v>1.5</v>
      </c>
      <c r="P199" s="742">
        <v>0</v>
      </c>
      <c r="Q199" s="744"/>
      <c r="R199" s="739">
        <v>1</v>
      </c>
      <c r="S199" s="744">
        <v>0.5</v>
      </c>
      <c r="T199" s="743">
        <v>1</v>
      </c>
      <c r="U199" s="738">
        <v>0.66666666666666663</v>
      </c>
    </row>
    <row r="200" spans="1:21" ht="14.4" customHeight="1" x14ac:dyDescent="0.3">
      <c r="A200" s="737">
        <v>30</v>
      </c>
      <c r="B200" s="739" t="s">
        <v>507</v>
      </c>
      <c r="C200" s="739" t="s">
        <v>3347</v>
      </c>
      <c r="D200" s="740" t="s">
        <v>4506</v>
      </c>
      <c r="E200" s="741" t="s">
        <v>3358</v>
      </c>
      <c r="F200" s="739" t="s">
        <v>3344</v>
      </c>
      <c r="G200" s="739" t="s">
        <v>3411</v>
      </c>
      <c r="H200" s="739" t="s">
        <v>508</v>
      </c>
      <c r="I200" s="739" t="s">
        <v>940</v>
      </c>
      <c r="J200" s="739" t="s">
        <v>3412</v>
      </c>
      <c r="K200" s="739" t="s">
        <v>3413</v>
      </c>
      <c r="L200" s="742">
        <v>23.72</v>
      </c>
      <c r="M200" s="742">
        <v>71.16</v>
      </c>
      <c r="N200" s="739">
        <v>3</v>
      </c>
      <c r="O200" s="743">
        <v>1.5</v>
      </c>
      <c r="P200" s="742">
        <v>23.72</v>
      </c>
      <c r="Q200" s="744">
        <v>0.33333333333333331</v>
      </c>
      <c r="R200" s="739">
        <v>1</v>
      </c>
      <c r="S200" s="744">
        <v>0.33333333333333331</v>
      </c>
      <c r="T200" s="743">
        <v>0.5</v>
      </c>
      <c r="U200" s="738">
        <v>0.33333333333333331</v>
      </c>
    </row>
    <row r="201" spans="1:21" ht="14.4" customHeight="1" x14ac:dyDescent="0.3">
      <c r="A201" s="737">
        <v>30</v>
      </c>
      <c r="B201" s="739" t="s">
        <v>507</v>
      </c>
      <c r="C201" s="739" t="s">
        <v>3347</v>
      </c>
      <c r="D201" s="740" t="s">
        <v>4506</v>
      </c>
      <c r="E201" s="741" t="s">
        <v>3358</v>
      </c>
      <c r="F201" s="739" t="s">
        <v>3344</v>
      </c>
      <c r="G201" s="739" t="s">
        <v>3414</v>
      </c>
      <c r="H201" s="739" t="s">
        <v>508</v>
      </c>
      <c r="I201" s="739" t="s">
        <v>729</v>
      </c>
      <c r="J201" s="739" t="s">
        <v>730</v>
      </c>
      <c r="K201" s="739" t="s">
        <v>3415</v>
      </c>
      <c r="L201" s="742">
        <v>91.11</v>
      </c>
      <c r="M201" s="742">
        <v>364.44</v>
      </c>
      <c r="N201" s="739">
        <v>4</v>
      </c>
      <c r="O201" s="743">
        <v>2</v>
      </c>
      <c r="P201" s="742"/>
      <c r="Q201" s="744">
        <v>0</v>
      </c>
      <c r="R201" s="739"/>
      <c r="S201" s="744">
        <v>0</v>
      </c>
      <c r="T201" s="743"/>
      <c r="U201" s="738">
        <v>0</v>
      </c>
    </row>
    <row r="202" spans="1:21" ht="14.4" customHeight="1" x14ac:dyDescent="0.3">
      <c r="A202" s="737">
        <v>30</v>
      </c>
      <c r="B202" s="739" t="s">
        <v>507</v>
      </c>
      <c r="C202" s="739" t="s">
        <v>3347</v>
      </c>
      <c r="D202" s="740" t="s">
        <v>4506</v>
      </c>
      <c r="E202" s="741" t="s">
        <v>3358</v>
      </c>
      <c r="F202" s="739" t="s">
        <v>3344</v>
      </c>
      <c r="G202" s="739" t="s">
        <v>3414</v>
      </c>
      <c r="H202" s="739" t="s">
        <v>508</v>
      </c>
      <c r="I202" s="739" t="s">
        <v>1034</v>
      </c>
      <c r="J202" s="739" t="s">
        <v>730</v>
      </c>
      <c r="K202" s="739" t="s">
        <v>3416</v>
      </c>
      <c r="L202" s="742">
        <v>45.56</v>
      </c>
      <c r="M202" s="742">
        <v>91.12</v>
      </c>
      <c r="N202" s="739">
        <v>2</v>
      </c>
      <c r="O202" s="743">
        <v>1</v>
      </c>
      <c r="P202" s="742">
        <v>45.56</v>
      </c>
      <c r="Q202" s="744">
        <v>0.5</v>
      </c>
      <c r="R202" s="739">
        <v>1</v>
      </c>
      <c r="S202" s="744">
        <v>0.5</v>
      </c>
      <c r="T202" s="743">
        <v>0.5</v>
      </c>
      <c r="U202" s="738">
        <v>0.5</v>
      </c>
    </row>
    <row r="203" spans="1:21" ht="14.4" customHeight="1" x14ac:dyDescent="0.3">
      <c r="A203" s="737">
        <v>30</v>
      </c>
      <c r="B203" s="739" t="s">
        <v>507</v>
      </c>
      <c r="C203" s="739" t="s">
        <v>3347</v>
      </c>
      <c r="D203" s="740" t="s">
        <v>4506</v>
      </c>
      <c r="E203" s="741" t="s">
        <v>3358</v>
      </c>
      <c r="F203" s="739" t="s">
        <v>3344</v>
      </c>
      <c r="G203" s="739" t="s">
        <v>3696</v>
      </c>
      <c r="H203" s="739" t="s">
        <v>508</v>
      </c>
      <c r="I203" s="739" t="s">
        <v>3697</v>
      </c>
      <c r="J203" s="739" t="s">
        <v>3698</v>
      </c>
      <c r="K203" s="739" t="s">
        <v>3699</v>
      </c>
      <c r="L203" s="742">
        <v>264.23</v>
      </c>
      <c r="M203" s="742">
        <v>264.23</v>
      </c>
      <c r="N203" s="739">
        <v>1</v>
      </c>
      <c r="O203" s="743">
        <v>0.5</v>
      </c>
      <c r="P203" s="742"/>
      <c r="Q203" s="744">
        <v>0</v>
      </c>
      <c r="R203" s="739"/>
      <c r="S203" s="744">
        <v>0</v>
      </c>
      <c r="T203" s="743"/>
      <c r="U203" s="738">
        <v>0</v>
      </c>
    </row>
    <row r="204" spans="1:21" ht="14.4" customHeight="1" x14ac:dyDescent="0.3">
      <c r="A204" s="737">
        <v>30</v>
      </c>
      <c r="B204" s="739" t="s">
        <v>507</v>
      </c>
      <c r="C204" s="739" t="s">
        <v>3347</v>
      </c>
      <c r="D204" s="740" t="s">
        <v>4506</v>
      </c>
      <c r="E204" s="741" t="s">
        <v>3358</v>
      </c>
      <c r="F204" s="739" t="s">
        <v>3344</v>
      </c>
      <c r="G204" s="739" t="s">
        <v>3696</v>
      </c>
      <c r="H204" s="739" t="s">
        <v>508</v>
      </c>
      <c r="I204" s="739" t="s">
        <v>3700</v>
      </c>
      <c r="J204" s="739" t="s">
        <v>3701</v>
      </c>
      <c r="K204" s="739" t="s">
        <v>3702</v>
      </c>
      <c r="L204" s="742">
        <v>528.44000000000005</v>
      </c>
      <c r="M204" s="742">
        <v>528.44000000000005</v>
      </c>
      <c r="N204" s="739">
        <v>1</v>
      </c>
      <c r="O204" s="743">
        <v>0.5</v>
      </c>
      <c r="P204" s="742"/>
      <c r="Q204" s="744">
        <v>0</v>
      </c>
      <c r="R204" s="739"/>
      <c r="S204" s="744">
        <v>0</v>
      </c>
      <c r="T204" s="743"/>
      <c r="U204" s="738">
        <v>0</v>
      </c>
    </row>
    <row r="205" spans="1:21" ht="14.4" customHeight="1" x14ac:dyDescent="0.3">
      <c r="A205" s="737">
        <v>30</v>
      </c>
      <c r="B205" s="739" t="s">
        <v>507</v>
      </c>
      <c r="C205" s="739" t="s">
        <v>3347</v>
      </c>
      <c r="D205" s="740" t="s">
        <v>4506</v>
      </c>
      <c r="E205" s="741" t="s">
        <v>3358</v>
      </c>
      <c r="F205" s="739" t="s">
        <v>3344</v>
      </c>
      <c r="G205" s="739" t="s">
        <v>3703</v>
      </c>
      <c r="H205" s="739" t="s">
        <v>2097</v>
      </c>
      <c r="I205" s="739" t="s">
        <v>2329</v>
      </c>
      <c r="J205" s="739" t="s">
        <v>2330</v>
      </c>
      <c r="K205" s="739" t="s">
        <v>3124</v>
      </c>
      <c r="L205" s="742">
        <v>131.54</v>
      </c>
      <c r="M205" s="742">
        <v>131.54</v>
      </c>
      <c r="N205" s="739">
        <v>1</v>
      </c>
      <c r="O205" s="743">
        <v>1</v>
      </c>
      <c r="P205" s="742"/>
      <c r="Q205" s="744">
        <v>0</v>
      </c>
      <c r="R205" s="739"/>
      <c r="S205" s="744">
        <v>0</v>
      </c>
      <c r="T205" s="743"/>
      <c r="U205" s="738">
        <v>0</v>
      </c>
    </row>
    <row r="206" spans="1:21" ht="14.4" customHeight="1" x14ac:dyDescent="0.3">
      <c r="A206" s="737">
        <v>30</v>
      </c>
      <c r="B206" s="739" t="s">
        <v>507</v>
      </c>
      <c r="C206" s="739" t="s">
        <v>3347</v>
      </c>
      <c r="D206" s="740" t="s">
        <v>4506</v>
      </c>
      <c r="E206" s="741" t="s">
        <v>3358</v>
      </c>
      <c r="F206" s="739" t="s">
        <v>3344</v>
      </c>
      <c r="G206" s="739" t="s">
        <v>3704</v>
      </c>
      <c r="H206" s="739" t="s">
        <v>2097</v>
      </c>
      <c r="I206" s="739" t="s">
        <v>2378</v>
      </c>
      <c r="J206" s="739" t="s">
        <v>2379</v>
      </c>
      <c r="K206" s="739" t="s">
        <v>3130</v>
      </c>
      <c r="L206" s="742">
        <v>132</v>
      </c>
      <c r="M206" s="742">
        <v>132</v>
      </c>
      <c r="N206" s="739">
        <v>1</v>
      </c>
      <c r="O206" s="743">
        <v>0.5</v>
      </c>
      <c r="P206" s="742"/>
      <c r="Q206" s="744">
        <v>0</v>
      </c>
      <c r="R206" s="739"/>
      <c r="S206" s="744">
        <v>0</v>
      </c>
      <c r="T206" s="743"/>
      <c r="U206" s="738">
        <v>0</v>
      </c>
    </row>
    <row r="207" spans="1:21" ht="14.4" customHeight="1" x14ac:dyDescent="0.3">
      <c r="A207" s="737">
        <v>30</v>
      </c>
      <c r="B207" s="739" t="s">
        <v>507</v>
      </c>
      <c r="C207" s="739" t="s">
        <v>3347</v>
      </c>
      <c r="D207" s="740" t="s">
        <v>4506</v>
      </c>
      <c r="E207" s="741" t="s">
        <v>3358</v>
      </c>
      <c r="F207" s="739" t="s">
        <v>3344</v>
      </c>
      <c r="G207" s="739" t="s">
        <v>3367</v>
      </c>
      <c r="H207" s="739" t="s">
        <v>508</v>
      </c>
      <c r="I207" s="739" t="s">
        <v>851</v>
      </c>
      <c r="J207" s="739" t="s">
        <v>852</v>
      </c>
      <c r="K207" s="739" t="s">
        <v>3443</v>
      </c>
      <c r="L207" s="742">
        <v>58.97</v>
      </c>
      <c r="M207" s="742">
        <v>58.97</v>
      </c>
      <c r="N207" s="739">
        <v>1</v>
      </c>
      <c r="O207" s="743">
        <v>0.5</v>
      </c>
      <c r="P207" s="742"/>
      <c r="Q207" s="744">
        <v>0</v>
      </c>
      <c r="R207" s="739"/>
      <c r="S207" s="744">
        <v>0</v>
      </c>
      <c r="T207" s="743"/>
      <c r="U207" s="738">
        <v>0</v>
      </c>
    </row>
    <row r="208" spans="1:21" ht="14.4" customHeight="1" x14ac:dyDescent="0.3">
      <c r="A208" s="737">
        <v>30</v>
      </c>
      <c r="B208" s="739" t="s">
        <v>507</v>
      </c>
      <c r="C208" s="739" t="s">
        <v>3347</v>
      </c>
      <c r="D208" s="740" t="s">
        <v>4506</v>
      </c>
      <c r="E208" s="741" t="s">
        <v>3358</v>
      </c>
      <c r="F208" s="739" t="s">
        <v>3344</v>
      </c>
      <c r="G208" s="739" t="s">
        <v>3367</v>
      </c>
      <c r="H208" s="739" t="s">
        <v>508</v>
      </c>
      <c r="I208" s="739" t="s">
        <v>855</v>
      </c>
      <c r="J208" s="739" t="s">
        <v>852</v>
      </c>
      <c r="K208" s="739" t="s">
        <v>3705</v>
      </c>
      <c r="L208" s="742">
        <v>98.29</v>
      </c>
      <c r="M208" s="742">
        <v>98.29</v>
      </c>
      <c r="N208" s="739">
        <v>1</v>
      </c>
      <c r="O208" s="743">
        <v>0.5</v>
      </c>
      <c r="P208" s="742"/>
      <c r="Q208" s="744">
        <v>0</v>
      </c>
      <c r="R208" s="739"/>
      <c r="S208" s="744">
        <v>0</v>
      </c>
      <c r="T208" s="743"/>
      <c r="U208" s="738">
        <v>0</v>
      </c>
    </row>
    <row r="209" spans="1:21" ht="14.4" customHeight="1" x14ac:dyDescent="0.3">
      <c r="A209" s="737">
        <v>30</v>
      </c>
      <c r="B209" s="739" t="s">
        <v>507</v>
      </c>
      <c r="C209" s="739" t="s">
        <v>3347</v>
      </c>
      <c r="D209" s="740" t="s">
        <v>4506</v>
      </c>
      <c r="E209" s="741" t="s">
        <v>3358</v>
      </c>
      <c r="F209" s="739" t="s">
        <v>3344</v>
      </c>
      <c r="G209" s="739" t="s">
        <v>3367</v>
      </c>
      <c r="H209" s="739" t="s">
        <v>508</v>
      </c>
      <c r="I209" s="739" t="s">
        <v>1037</v>
      </c>
      <c r="J209" s="739" t="s">
        <v>3369</v>
      </c>
      <c r="K209" s="739" t="s">
        <v>3445</v>
      </c>
      <c r="L209" s="742">
        <v>63.7</v>
      </c>
      <c r="M209" s="742">
        <v>700.7</v>
      </c>
      <c r="N209" s="739">
        <v>11</v>
      </c>
      <c r="O209" s="743">
        <v>5.5</v>
      </c>
      <c r="P209" s="742">
        <v>63.7</v>
      </c>
      <c r="Q209" s="744">
        <v>9.0909090909090912E-2</v>
      </c>
      <c r="R209" s="739">
        <v>1</v>
      </c>
      <c r="S209" s="744">
        <v>9.0909090909090912E-2</v>
      </c>
      <c r="T209" s="743">
        <v>0.5</v>
      </c>
      <c r="U209" s="738">
        <v>9.0909090909090912E-2</v>
      </c>
    </row>
    <row r="210" spans="1:21" ht="14.4" customHeight="1" x14ac:dyDescent="0.3">
      <c r="A210" s="737">
        <v>30</v>
      </c>
      <c r="B210" s="739" t="s">
        <v>507</v>
      </c>
      <c r="C210" s="739" t="s">
        <v>3347</v>
      </c>
      <c r="D210" s="740" t="s">
        <v>4506</v>
      </c>
      <c r="E210" s="741" t="s">
        <v>3358</v>
      </c>
      <c r="F210" s="739" t="s">
        <v>3344</v>
      </c>
      <c r="G210" s="739" t="s">
        <v>3446</v>
      </c>
      <c r="H210" s="739" t="s">
        <v>2097</v>
      </c>
      <c r="I210" s="739" t="s">
        <v>2227</v>
      </c>
      <c r="J210" s="739" t="s">
        <v>3278</v>
      </c>
      <c r="K210" s="739" t="s">
        <v>3279</v>
      </c>
      <c r="L210" s="742">
        <v>537.12</v>
      </c>
      <c r="M210" s="742">
        <v>537.12</v>
      </c>
      <c r="N210" s="739">
        <v>1</v>
      </c>
      <c r="O210" s="743">
        <v>0.5</v>
      </c>
      <c r="P210" s="742">
        <v>537.12</v>
      </c>
      <c r="Q210" s="744">
        <v>1</v>
      </c>
      <c r="R210" s="739">
        <v>1</v>
      </c>
      <c r="S210" s="744">
        <v>1</v>
      </c>
      <c r="T210" s="743">
        <v>0.5</v>
      </c>
      <c r="U210" s="738">
        <v>1</v>
      </c>
    </row>
    <row r="211" spans="1:21" ht="14.4" customHeight="1" x14ac:dyDescent="0.3">
      <c r="A211" s="737">
        <v>30</v>
      </c>
      <c r="B211" s="739" t="s">
        <v>507</v>
      </c>
      <c r="C211" s="739" t="s">
        <v>3347</v>
      </c>
      <c r="D211" s="740" t="s">
        <v>4506</v>
      </c>
      <c r="E211" s="741" t="s">
        <v>3358</v>
      </c>
      <c r="F211" s="739" t="s">
        <v>3344</v>
      </c>
      <c r="G211" s="739" t="s">
        <v>3446</v>
      </c>
      <c r="H211" s="739" t="s">
        <v>2097</v>
      </c>
      <c r="I211" s="739" t="s">
        <v>2231</v>
      </c>
      <c r="J211" s="739" t="s">
        <v>2236</v>
      </c>
      <c r="K211" s="739" t="s">
        <v>3280</v>
      </c>
      <c r="L211" s="742">
        <v>424.24</v>
      </c>
      <c r="M211" s="742">
        <v>848.48</v>
      </c>
      <c r="N211" s="739">
        <v>2</v>
      </c>
      <c r="O211" s="743">
        <v>1</v>
      </c>
      <c r="P211" s="742"/>
      <c r="Q211" s="744">
        <v>0</v>
      </c>
      <c r="R211" s="739"/>
      <c r="S211" s="744">
        <v>0</v>
      </c>
      <c r="T211" s="743"/>
      <c r="U211" s="738">
        <v>0</v>
      </c>
    </row>
    <row r="212" spans="1:21" ht="14.4" customHeight="1" x14ac:dyDescent="0.3">
      <c r="A212" s="737">
        <v>30</v>
      </c>
      <c r="B212" s="739" t="s">
        <v>507</v>
      </c>
      <c r="C212" s="739" t="s">
        <v>3347</v>
      </c>
      <c r="D212" s="740" t="s">
        <v>4506</v>
      </c>
      <c r="E212" s="741" t="s">
        <v>3358</v>
      </c>
      <c r="F212" s="739" t="s">
        <v>3344</v>
      </c>
      <c r="G212" s="739" t="s">
        <v>3446</v>
      </c>
      <c r="H212" s="739" t="s">
        <v>2097</v>
      </c>
      <c r="I212" s="739" t="s">
        <v>2235</v>
      </c>
      <c r="J212" s="739" t="s">
        <v>2236</v>
      </c>
      <c r="K212" s="739" t="s">
        <v>3281</v>
      </c>
      <c r="L212" s="742">
        <v>848.49</v>
      </c>
      <c r="M212" s="742">
        <v>848.49</v>
      </c>
      <c r="N212" s="739">
        <v>1</v>
      </c>
      <c r="O212" s="743">
        <v>0.5</v>
      </c>
      <c r="P212" s="742"/>
      <c r="Q212" s="744">
        <v>0</v>
      </c>
      <c r="R212" s="739"/>
      <c r="S212" s="744">
        <v>0</v>
      </c>
      <c r="T212" s="743"/>
      <c r="U212" s="738">
        <v>0</v>
      </c>
    </row>
    <row r="213" spans="1:21" ht="14.4" customHeight="1" x14ac:dyDescent="0.3">
      <c r="A213" s="737">
        <v>30</v>
      </c>
      <c r="B213" s="739" t="s">
        <v>507</v>
      </c>
      <c r="C213" s="739" t="s">
        <v>3347</v>
      </c>
      <c r="D213" s="740" t="s">
        <v>4506</v>
      </c>
      <c r="E213" s="741" t="s">
        <v>3358</v>
      </c>
      <c r="F213" s="739" t="s">
        <v>3344</v>
      </c>
      <c r="G213" s="739" t="s">
        <v>3451</v>
      </c>
      <c r="H213" s="739" t="s">
        <v>508</v>
      </c>
      <c r="I213" s="739" t="s">
        <v>3706</v>
      </c>
      <c r="J213" s="739" t="s">
        <v>3453</v>
      </c>
      <c r="K213" s="739" t="s">
        <v>3707</v>
      </c>
      <c r="L213" s="742">
        <v>84.39</v>
      </c>
      <c r="M213" s="742">
        <v>84.39</v>
      </c>
      <c r="N213" s="739">
        <v>1</v>
      </c>
      <c r="O213" s="743">
        <v>0.5</v>
      </c>
      <c r="P213" s="742">
        <v>84.39</v>
      </c>
      <c r="Q213" s="744">
        <v>1</v>
      </c>
      <c r="R213" s="739">
        <v>1</v>
      </c>
      <c r="S213" s="744">
        <v>1</v>
      </c>
      <c r="T213" s="743">
        <v>0.5</v>
      </c>
      <c r="U213" s="738">
        <v>1</v>
      </c>
    </row>
    <row r="214" spans="1:21" ht="14.4" customHeight="1" x14ac:dyDescent="0.3">
      <c r="A214" s="737">
        <v>30</v>
      </c>
      <c r="B214" s="739" t="s">
        <v>507</v>
      </c>
      <c r="C214" s="739" t="s">
        <v>3347</v>
      </c>
      <c r="D214" s="740" t="s">
        <v>4506</v>
      </c>
      <c r="E214" s="741" t="s">
        <v>3358</v>
      </c>
      <c r="F214" s="739" t="s">
        <v>3344</v>
      </c>
      <c r="G214" s="739" t="s">
        <v>3456</v>
      </c>
      <c r="H214" s="739" t="s">
        <v>508</v>
      </c>
      <c r="I214" s="739" t="s">
        <v>1096</v>
      </c>
      <c r="J214" s="739" t="s">
        <v>1097</v>
      </c>
      <c r="K214" s="739" t="s">
        <v>3457</v>
      </c>
      <c r="L214" s="742">
        <v>33</v>
      </c>
      <c r="M214" s="742">
        <v>33</v>
      </c>
      <c r="N214" s="739">
        <v>1</v>
      </c>
      <c r="O214" s="743">
        <v>0.5</v>
      </c>
      <c r="P214" s="742"/>
      <c r="Q214" s="744">
        <v>0</v>
      </c>
      <c r="R214" s="739"/>
      <c r="S214" s="744">
        <v>0</v>
      </c>
      <c r="T214" s="743"/>
      <c r="U214" s="738">
        <v>0</v>
      </c>
    </row>
    <row r="215" spans="1:21" ht="14.4" customHeight="1" x14ac:dyDescent="0.3">
      <c r="A215" s="737">
        <v>30</v>
      </c>
      <c r="B215" s="739" t="s">
        <v>507</v>
      </c>
      <c r="C215" s="739" t="s">
        <v>3347</v>
      </c>
      <c r="D215" s="740" t="s">
        <v>4506</v>
      </c>
      <c r="E215" s="741" t="s">
        <v>3358</v>
      </c>
      <c r="F215" s="739" t="s">
        <v>3344</v>
      </c>
      <c r="G215" s="739" t="s">
        <v>3456</v>
      </c>
      <c r="H215" s="739" t="s">
        <v>508</v>
      </c>
      <c r="I215" s="739" t="s">
        <v>745</v>
      </c>
      <c r="J215" s="739" t="s">
        <v>746</v>
      </c>
      <c r="K215" s="739" t="s">
        <v>3708</v>
      </c>
      <c r="L215" s="742">
        <v>55.01</v>
      </c>
      <c r="M215" s="742">
        <v>110.02</v>
      </c>
      <c r="N215" s="739">
        <v>2</v>
      </c>
      <c r="O215" s="743">
        <v>1</v>
      </c>
      <c r="P215" s="742"/>
      <c r="Q215" s="744">
        <v>0</v>
      </c>
      <c r="R215" s="739"/>
      <c r="S215" s="744">
        <v>0</v>
      </c>
      <c r="T215" s="743"/>
      <c r="U215" s="738">
        <v>0</v>
      </c>
    </row>
    <row r="216" spans="1:21" ht="14.4" customHeight="1" x14ac:dyDescent="0.3">
      <c r="A216" s="737">
        <v>30</v>
      </c>
      <c r="B216" s="739" t="s">
        <v>507</v>
      </c>
      <c r="C216" s="739" t="s">
        <v>3347</v>
      </c>
      <c r="D216" s="740" t="s">
        <v>4506</v>
      </c>
      <c r="E216" s="741" t="s">
        <v>3358</v>
      </c>
      <c r="F216" s="739" t="s">
        <v>3344</v>
      </c>
      <c r="G216" s="739" t="s">
        <v>3460</v>
      </c>
      <c r="H216" s="739" t="s">
        <v>508</v>
      </c>
      <c r="I216" s="739" t="s">
        <v>1554</v>
      </c>
      <c r="J216" s="739" t="s">
        <v>1555</v>
      </c>
      <c r="K216" s="739" t="s">
        <v>3461</v>
      </c>
      <c r="L216" s="742">
        <v>34.6</v>
      </c>
      <c r="M216" s="742">
        <v>138.4</v>
      </c>
      <c r="N216" s="739">
        <v>4</v>
      </c>
      <c r="O216" s="743">
        <v>3</v>
      </c>
      <c r="P216" s="742">
        <v>34.6</v>
      </c>
      <c r="Q216" s="744">
        <v>0.25</v>
      </c>
      <c r="R216" s="739">
        <v>1</v>
      </c>
      <c r="S216" s="744">
        <v>0.25</v>
      </c>
      <c r="T216" s="743">
        <v>1</v>
      </c>
      <c r="U216" s="738">
        <v>0.33333333333333331</v>
      </c>
    </row>
    <row r="217" spans="1:21" ht="14.4" customHeight="1" x14ac:dyDescent="0.3">
      <c r="A217" s="737">
        <v>30</v>
      </c>
      <c r="B217" s="739" t="s">
        <v>507</v>
      </c>
      <c r="C217" s="739" t="s">
        <v>3347</v>
      </c>
      <c r="D217" s="740" t="s">
        <v>4506</v>
      </c>
      <c r="E217" s="741" t="s">
        <v>3358</v>
      </c>
      <c r="F217" s="739" t="s">
        <v>3344</v>
      </c>
      <c r="G217" s="739" t="s">
        <v>3462</v>
      </c>
      <c r="H217" s="739" t="s">
        <v>508</v>
      </c>
      <c r="I217" s="739" t="s">
        <v>1026</v>
      </c>
      <c r="J217" s="739" t="s">
        <v>1027</v>
      </c>
      <c r="K217" s="739" t="s">
        <v>3709</v>
      </c>
      <c r="L217" s="742">
        <v>45.86</v>
      </c>
      <c r="M217" s="742">
        <v>91.72</v>
      </c>
      <c r="N217" s="739">
        <v>2</v>
      </c>
      <c r="O217" s="743">
        <v>1</v>
      </c>
      <c r="P217" s="742"/>
      <c r="Q217" s="744">
        <v>0</v>
      </c>
      <c r="R217" s="739"/>
      <c r="S217" s="744">
        <v>0</v>
      </c>
      <c r="T217" s="743"/>
      <c r="U217" s="738">
        <v>0</v>
      </c>
    </row>
    <row r="218" spans="1:21" ht="14.4" customHeight="1" x14ac:dyDescent="0.3">
      <c r="A218" s="737">
        <v>30</v>
      </c>
      <c r="B218" s="739" t="s">
        <v>507</v>
      </c>
      <c r="C218" s="739" t="s">
        <v>3347</v>
      </c>
      <c r="D218" s="740" t="s">
        <v>4506</v>
      </c>
      <c r="E218" s="741" t="s">
        <v>3358</v>
      </c>
      <c r="F218" s="739" t="s">
        <v>3344</v>
      </c>
      <c r="G218" s="739" t="s">
        <v>3710</v>
      </c>
      <c r="H218" s="739" t="s">
        <v>508</v>
      </c>
      <c r="I218" s="739" t="s">
        <v>794</v>
      </c>
      <c r="J218" s="739" t="s">
        <v>795</v>
      </c>
      <c r="K218" s="739" t="s">
        <v>3711</v>
      </c>
      <c r="L218" s="742">
        <v>151.51</v>
      </c>
      <c r="M218" s="742">
        <v>151.51</v>
      </c>
      <c r="N218" s="739">
        <v>1</v>
      </c>
      <c r="O218" s="743">
        <v>0.5</v>
      </c>
      <c r="P218" s="742"/>
      <c r="Q218" s="744">
        <v>0</v>
      </c>
      <c r="R218" s="739"/>
      <c r="S218" s="744">
        <v>0</v>
      </c>
      <c r="T218" s="743"/>
      <c r="U218" s="738">
        <v>0</v>
      </c>
    </row>
    <row r="219" spans="1:21" ht="14.4" customHeight="1" x14ac:dyDescent="0.3">
      <c r="A219" s="737">
        <v>30</v>
      </c>
      <c r="B219" s="739" t="s">
        <v>507</v>
      </c>
      <c r="C219" s="739" t="s">
        <v>3347</v>
      </c>
      <c r="D219" s="740" t="s">
        <v>4506</v>
      </c>
      <c r="E219" s="741" t="s">
        <v>3358</v>
      </c>
      <c r="F219" s="739" t="s">
        <v>3344</v>
      </c>
      <c r="G219" s="739" t="s">
        <v>3468</v>
      </c>
      <c r="H219" s="739" t="s">
        <v>508</v>
      </c>
      <c r="I219" s="739" t="s">
        <v>3469</v>
      </c>
      <c r="J219" s="739" t="s">
        <v>3470</v>
      </c>
      <c r="K219" s="739" t="s">
        <v>3471</v>
      </c>
      <c r="L219" s="742">
        <v>166.1</v>
      </c>
      <c r="M219" s="742">
        <v>166.1</v>
      </c>
      <c r="N219" s="739">
        <v>1</v>
      </c>
      <c r="O219" s="743">
        <v>0.5</v>
      </c>
      <c r="P219" s="742"/>
      <c r="Q219" s="744">
        <v>0</v>
      </c>
      <c r="R219" s="739"/>
      <c r="S219" s="744">
        <v>0</v>
      </c>
      <c r="T219" s="743"/>
      <c r="U219" s="738">
        <v>0</v>
      </c>
    </row>
    <row r="220" spans="1:21" ht="14.4" customHeight="1" x14ac:dyDescent="0.3">
      <c r="A220" s="737">
        <v>30</v>
      </c>
      <c r="B220" s="739" t="s">
        <v>507</v>
      </c>
      <c r="C220" s="739" t="s">
        <v>3347</v>
      </c>
      <c r="D220" s="740" t="s">
        <v>4506</v>
      </c>
      <c r="E220" s="741" t="s">
        <v>3358</v>
      </c>
      <c r="F220" s="739" t="s">
        <v>3344</v>
      </c>
      <c r="G220" s="739" t="s">
        <v>3712</v>
      </c>
      <c r="H220" s="739" t="s">
        <v>508</v>
      </c>
      <c r="I220" s="739" t="s">
        <v>3713</v>
      </c>
      <c r="J220" s="739" t="s">
        <v>3714</v>
      </c>
      <c r="K220" s="739" t="s">
        <v>3715</v>
      </c>
      <c r="L220" s="742">
        <v>31.09</v>
      </c>
      <c r="M220" s="742">
        <v>31.09</v>
      </c>
      <c r="N220" s="739">
        <v>1</v>
      </c>
      <c r="O220" s="743">
        <v>0.5</v>
      </c>
      <c r="P220" s="742"/>
      <c r="Q220" s="744">
        <v>0</v>
      </c>
      <c r="R220" s="739"/>
      <c r="S220" s="744">
        <v>0</v>
      </c>
      <c r="T220" s="743"/>
      <c r="U220" s="738">
        <v>0</v>
      </c>
    </row>
    <row r="221" spans="1:21" ht="14.4" customHeight="1" x14ac:dyDescent="0.3">
      <c r="A221" s="737">
        <v>30</v>
      </c>
      <c r="B221" s="739" t="s">
        <v>507</v>
      </c>
      <c r="C221" s="739" t="s">
        <v>3347</v>
      </c>
      <c r="D221" s="740" t="s">
        <v>4506</v>
      </c>
      <c r="E221" s="741" t="s">
        <v>3358</v>
      </c>
      <c r="F221" s="739" t="s">
        <v>3344</v>
      </c>
      <c r="G221" s="739" t="s">
        <v>3481</v>
      </c>
      <c r="H221" s="739" t="s">
        <v>508</v>
      </c>
      <c r="I221" s="739" t="s">
        <v>3716</v>
      </c>
      <c r="J221" s="739" t="s">
        <v>3717</v>
      </c>
      <c r="K221" s="739" t="s">
        <v>3718</v>
      </c>
      <c r="L221" s="742">
        <v>5.71</v>
      </c>
      <c r="M221" s="742">
        <v>5.71</v>
      </c>
      <c r="N221" s="739">
        <v>1</v>
      </c>
      <c r="O221" s="743">
        <v>0.5</v>
      </c>
      <c r="P221" s="742"/>
      <c r="Q221" s="744">
        <v>0</v>
      </c>
      <c r="R221" s="739"/>
      <c r="S221" s="744">
        <v>0</v>
      </c>
      <c r="T221" s="743"/>
      <c r="U221" s="738">
        <v>0</v>
      </c>
    </row>
    <row r="222" spans="1:21" ht="14.4" customHeight="1" x14ac:dyDescent="0.3">
      <c r="A222" s="737">
        <v>30</v>
      </c>
      <c r="B222" s="739" t="s">
        <v>507</v>
      </c>
      <c r="C222" s="739" t="s">
        <v>3347</v>
      </c>
      <c r="D222" s="740" t="s">
        <v>4506</v>
      </c>
      <c r="E222" s="741" t="s">
        <v>3358</v>
      </c>
      <c r="F222" s="739" t="s">
        <v>3344</v>
      </c>
      <c r="G222" s="739" t="s">
        <v>3371</v>
      </c>
      <c r="H222" s="739" t="s">
        <v>2097</v>
      </c>
      <c r="I222" s="739" t="s">
        <v>2533</v>
      </c>
      <c r="J222" s="739" t="s">
        <v>2534</v>
      </c>
      <c r="K222" s="739" t="s">
        <v>3107</v>
      </c>
      <c r="L222" s="742">
        <v>93.43</v>
      </c>
      <c r="M222" s="742">
        <v>280.29000000000002</v>
      </c>
      <c r="N222" s="739">
        <v>3</v>
      </c>
      <c r="O222" s="743">
        <v>1.5</v>
      </c>
      <c r="P222" s="742"/>
      <c r="Q222" s="744">
        <v>0</v>
      </c>
      <c r="R222" s="739"/>
      <c r="S222" s="744">
        <v>0</v>
      </c>
      <c r="T222" s="743"/>
      <c r="U222" s="738">
        <v>0</v>
      </c>
    </row>
    <row r="223" spans="1:21" ht="14.4" customHeight="1" x14ac:dyDescent="0.3">
      <c r="A223" s="737">
        <v>30</v>
      </c>
      <c r="B223" s="739" t="s">
        <v>507</v>
      </c>
      <c r="C223" s="739" t="s">
        <v>3347</v>
      </c>
      <c r="D223" s="740" t="s">
        <v>4506</v>
      </c>
      <c r="E223" s="741" t="s">
        <v>3358</v>
      </c>
      <c r="F223" s="739" t="s">
        <v>3344</v>
      </c>
      <c r="G223" s="739" t="s">
        <v>3719</v>
      </c>
      <c r="H223" s="739" t="s">
        <v>508</v>
      </c>
      <c r="I223" s="739" t="s">
        <v>622</v>
      </c>
      <c r="J223" s="739" t="s">
        <v>3720</v>
      </c>
      <c r="K223" s="739" t="s">
        <v>3721</v>
      </c>
      <c r="L223" s="742">
        <v>44.59</v>
      </c>
      <c r="M223" s="742">
        <v>44.59</v>
      </c>
      <c r="N223" s="739">
        <v>1</v>
      </c>
      <c r="O223" s="743">
        <v>0.5</v>
      </c>
      <c r="P223" s="742"/>
      <c r="Q223" s="744">
        <v>0</v>
      </c>
      <c r="R223" s="739"/>
      <c r="S223" s="744">
        <v>0</v>
      </c>
      <c r="T223" s="743"/>
      <c r="U223" s="738">
        <v>0</v>
      </c>
    </row>
    <row r="224" spans="1:21" ht="14.4" customHeight="1" x14ac:dyDescent="0.3">
      <c r="A224" s="737">
        <v>30</v>
      </c>
      <c r="B224" s="739" t="s">
        <v>507</v>
      </c>
      <c r="C224" s="739" t="s">
        <v>3347</v>
      </c>
      <c r="D224" s="740" t="s">
        <v>4506</v>
      </c>
      <c r="E224" s="741" t="s">
        <v>3358</v>
      </c>
      <c r="F224" s="739" t="s">
        <v>3344</v>
      </c>
      <c r="G224" s="739" t="s">
        <v>3492</v>
      </c>
      <c r="H224" s="739" t="s">
        <v>508</v>
      </c>
      <c r="I224" s="739" t="s">
        <v>1127</v>
      </c>
      <c r="J224" s="739" t="s">
        <v>1117</v>
      </c>
      <c r="K224" s="739" t="s">
        <v>3722</v>
      </c>
      <c r="L224" s="742">
        <v>26.37</v>
      </c>
      <c r="M224" s="742">
        <v>52.74</v>
      </c>
      <c r="N224" s="739">
        <v>2</v>
      </c>
      <c r="O224" s="743">
        <v>1</v>
      </c>
      <c r="P224" s="742"/>
      <c r="Q224" s="744">
        <v>0</v>
      </c>
      <c r="R224" s="739"/>
      <c r="S224" s="744">
        <v>0</v>
      </c>
      <c r="T224" s="743"/>
      <c r="U224" s="738">
        <v>0</v>
      </c>
    </row>
    <row r="225" spans="1:21" ht="14.4" customHeight="1" x14ac:dyDescent="0.3">
      <c r="A225" s="737">
        <v>30</v>
      </c>
      <c r="B225" s="739" t="s">
        <v>507</v>
      </c>
      <c r="C225" s="739" t="s">
        <v>3347</v>
      </c>
      <c r="D225" s="740" t="s">
        <v>4506</v>
      </c>
      <c r="E225" s="741" t="s">
        <v>3358</v>
      </c>
      <c r="F225" s="739" t="s">
        <v>3344</v>
      </c>
      <c r="G225" s="739" t="s">
        <v>3492</v>
      </c>
      <c r="H225" s="739" t="s">
        <v>508</v>
      </c>
      <c r="I225" s="739" t="s">
        <v>1269</v>
      </c>
      <c r="J225" s="739" t="s">
        <v>902</v>
      </c>
      <c r="K225" s="739" t="s">
        <v>3495</v>
      </c>
      <c r="L225" s="742">
        <v>0</v>
      </c>
      <c r="M225" s="742">
        <v>0</v>
      </c>
      <c r="N225" s="739">
        <v>2</v>
      </c>
      <c r="O225" s="743">
        <v>1</v>
      </c>
      <c r="P225" s="742">
        <v>0</v>
      </c>
      <c r="Q225" s="744"/>
      <c r="R225" s="739">
        <v>2</v>
      </c>
      <c r="S225" s="744">
        <v>1</v>
      </c>
      <c r="T225" s="743">
        <v>1</v>
      </c>
      <c r="U225" s="738">
        <v>1</v>
      </c>
    </row>
    <row r="226" spans="1:21" ht="14.4" customHeight="1" x14ac:dyDescent="0.3">
      <c r="A226" s="737">
        <v>30</v>
      </c>
      <c r="B226" s="739" t="s">
        <v>507</v>
      </c>
      <c r="C226" s="739" t="s">
        <v>3347</v>
      </c>
      <c r="D226" s="740" t="s">
        <v>4506</v>
      </c>
      <c r="E226" s="741" t="s">
        <v>3358</v>
      </c>
      <c r="F226" s="739" t="s">
        <v>3344</v>
      </c>
      <c r="G226" s="739" t="s">
        <v>3492</v>
      </c>
      <c r="H226" s="739" t="s">
        <v>508</v>
      </c>
      <c r="I226" s="739" t="s">
        <v>1271</v>
      </c>
      <c r="J226" s="739" t="s">
        <v>902</v>
      </c>
      <c r="K226" s="739" t="s">
        <v>3723</v>
      </c>
      <c r="L226" s="742">
        <v>0</v>
      </c>
      <c r="M226" s="742">
        <v>0</v>
      </c>
      <c r="N226" s="739">
        <v>1</v>
      </c>
      <c r="O226" s="743">
        <v>0.5</v>
      </c>
      <c r="P226" s="742"/>
      <c r="Q226" s="744"/>
      <c r="R226" s="739"/>
      <c r="S226" s="744">
        <v>0</v>
      </c>
      <c r="T226" s="743"/>
      <c r="U226" s="738">
        <v>0</v>
      </c>
    </row>
    <row r="227" spans="1:21" ht="14.4" customHeight="1" x14ac:dyDescent="0.3">
      <c r="A227" s="737">
        <v>30</v>
      </c>
      <c r="B227" s="739" t="s">
        <v>507</v>
      </c>
      <c r="C227" s="739" t="s">
        <v>3347</v>
      </c>
      <c r="D227" s="740" t="s">
        <v>4506</v>
      </c>
      <c r="E227" s="741" t="s">
        <v>3358</v>
      </c>
      <c r="F227" s="739" t="s">
        <v>3344</v>
      </c>
      <c r="G227" s="739" t="s">
        <v>3492</v>
      </c>
      <c r="H227" s="739" t="s">
        <v>508</v>
      </c>
      <c r="I227" s="739" t="s">
        <v>3496</v>
      </c>
      <c r="J227" s="739" t="s">
        <v>1117</v>
      </c>
      <c r="K227" s="739" t="s">
        <v>3497</v>
      </c>
      <c r="L227" s="742">
        <v>10.55</v>
      </c>
      <c r="M227" s="742">
        <v>31.650000000000002</v>
      </c>
      <c r="N227" s="739">
        <v>3</v>
      </c>
      <c r="O227" s="743">
        <v>2</v>
      </c>
      <c r="P227" s="742"/>
      <c r="Q227" s="744">
        <v>0</v>
      </c>
      <c r="R227" s="739"/>
      <c r="S227" s="744">
        <v>0</v>
      </c>
      <c r="T227" s="743"/>
      <c r="U227" s="738">
        <v>0</v>
      </c>
    </row>
    <row r="228" spans="1:21" ht="14.4" customHeight="1" x14ac:dyDescent="0.3">
      <c r="A228" s="737">
        <v>30</v>
      </c>
      <c r="B228" s="739" t="s">
        <v>507</v>
      </c>
      <c r="C228" s="739" t="s">
        <v>3347</v>
      </c>
      <c r="D228" s="740" t="s">
        <v>4506</v>
      </c>
      <c r="E228" s="741" t="s">
        <v>3358</v>
      </c>
      <c r="F228" s="739" t="s">
        <v>3344</v>
      </c>
      <c r="G228" s="739" t="s">
        <v>3492</v>
      </c>
      <c r="H228" s="739" t="s">
        <v>508</v>
      </c>
      <c r="I228" s="739" t="s">
        <v>1973</v>
      </c>
      <c r="J228" s="739" t="s">
        <v>1974</v>
      </c>
      <c r="K228" s="739" t="s">
        <v>3724</v>
      </c>
      <c r="L228" s="742">
        <v>31.65</v>
      </c>
      <c r="M228" s="742">
        <v>158.25</v>
      </c>
      <c r="N228" s="739">
        <v>5</v>
      </c>
      <c r="O228" s="743">
        <v>2.5</v>
      </c>
      <c r="P228" s="742">
        <v>63.3</v>
      </c>
      <c r="Q228" s="744">
        <v>0.39999999999999997</v>
      </c>
      <c r="R228" s="739">
        <v>2</v>
      </c>
      <c r="S228" s="744">
        <v>0.4</v>
      </c>
      <c r="T228" s="743">
        <v>1</v>
      </c>
      <c r="U228" s="738">
        <v>0.4</v>
      </c>
    </row>
    <row r="229" spans="1:21" ht="14.4" customHeight="1" x14ac:dyDescent="0.3">
      <c r="A229" s="737">
        <v>30</v>
      </c>
      <c r="B229" s="739" t="s">
        <v>507</v>
      </c>
      <c r="C229" s="739" t="s">
        <v>3347</v>
      </c>
      <c r="D229" s="740" t="s">
        <v>4506</v>
      </c>
      <c r="E229" s="741" t="s">
        <v>3358</v>
      </c>
      <c r="F229" s="739" t="s">
        <v>3344</v>
      </c>
      <c r="G229" s="739" t="s">
        <v>3725</v>
      </c>
      <c r="H229" s="739" t="s">
        <v>508</v>
      </c>
      <c r="I229" s="739" t="s">
        <v>3726</v>
      </c>
      <c r="J229" s="739" t="s">
        <v>3727</v>
      </c>
      <c r="K229" s="739" t="s">
        <v>3728</v>
      </c>
      <c r="L229" s="742">
        <v>206.53</v>
      </c>
      <c r="M229" s="742">
        <v>206.53</v>
      </c>
      <c r="N229" s="739">
        <v>1</v>
      </c>
      <c r="O229" s="743">
        <v>1</v>
      </c>
      <c r="P229" s="742"/>
      <c r="Q229" s="744">
        <v>0</v>
      </c>
      <c r="R229" s="739"/>
      <c r="S229" s="744">
        <v>0</v>
      </c>
      <c r="T229" s="743"/>
      <c r="U229" s="738">
        <v>0</v>
      </c>
    </row>
    <row r="230" spans="1:21" ht="14.4" customHeight="1" x14ac:dyDescent="0.3">
      <c r="A230" s="737">
        <v>30</v>
      </c>
      <c r="B230" s="739" t="s">
        <v>507</v>
      </c>
      <c r="C230" s="739" t="s">
        <v>3347</v>
      </c>
      <c r="D230" s="740" t="s">
        <v>4506</v>
      </c>
      <c r="E230" s="741" t="s">
        <v>3358</v>
      </c>
      <c r="F230" s="739" t="s">
        <v>3344</v>
      </c>
      <c r="G230" s="739" t="s">
        <v>3502</v>
      </c>
      <c r="H230" s="739" t="s">
        <v>508</v>
      </c>
      <c r="I230" s="739" t="s">
        <v>916</v>
      </c>
      <c r="J230" s="739" t="s">
        <v>3503</v>
      </c>
      <c r="K230" s="739" t="s">
        <v>1012</v>
      </c>
      <c r="L230" s="742">
        <v>88.76</v>
      </c>
      <c r="M230" s="742">
        <v>621.32000000000005</v>
      </c>
      <c r="N230" s="739">
        <v>7</v>
      </c>
      <c r="O230" s="743">
        <v>4</v>
      </c>
      <c r="P230" s="742">
        <v>177.52</v>
      </c>
      <c r="Q230" s="744">
        <v>0.2857142857142857</v>
      </c>
      <c r="R230" s="739">
        <v>2</v>
      </c>
      <c r="S230" s="744">
        <v>0.2857142857142857</v>
      </c>
      <c r="T230" s="743">
        <v>1</v>
      </c>
      <c r="U230" s="738">
        <v>0.25</v>
      </c>
    </row>
    <row r="231" spans="1:21" ht="14.4" customHeight="1" x14ac:dyDescent="0.3">
      <c r="A231" s="737">
        <v>30</v>
      </c>
      <c r="B231" s="739" t="s">
        <v>507</v>
      </c>
      <c r="C231" s="739" t="s">
        <v>3347</v>
      </c>
      <c r="D231" s="740" t="s">
        <v>4506</v>
      </c>
      <c r="E231" s="741" t="s">
        <v>3358</v>
      </c>
      <c r="F231" s="739" t="s">
        <v>3344</v>
      </c>
      <c r="G231" s="739" t="s">
        <v>3729</v>
      </c>
      <c r="H231" s="739" t="s">
        <v>2097</v>
      </c>
      <c r="I231" s="739" t="s">
        <v>2160</v>
      </c>
      <c r="J231" s="739" t="s">
        <v>2161</v>
      </c>
      <c r="K231" s="739" t="s">
        <v>3073</v>
      </c>
      <c r="L231" s="742">
        <v>0</v>
      </c>
      <c r="M231" s="742">
        <v>0</v>
      </c>
      <c r="N231" s="739">
        <v>3</v>
      </c>
      <c r="O231" s="743">
        <v>1.5</v>
      </c>
      <c r="P231" s="742"/>
      <c r="Q231" s="744"/>
      <c r="R231" s="739"/>
      <c r="S231" s="744">
        <v>0</v>
      </c>
      <c r="T231" s="743"/>
      <c r="U231" s="738">
        <v>0</v>
      </c>
    </row>
    <row r="232" spans="1:21" ht="14.4" customHeight="1" x14ac:dyDescent="0.3">
      <c r="A232" s="737">
        <v>30</v>
      </c>
      <c r="B232" s="739" t="s">
        <v>507</v>
      </c>
      <c r="C232" s="739" t="s">
        <v>3347</v>
      </c>
      <c r="D232" s="740" t="s">
        <v>4506</v>
      </c>
      <c r="E232" s="741" t="s">
        <v>3358</v>
      </c>
      <c r="F232" s="739" t="s">
        <v>3344</v>
      </c>
      <c r="G232" s="739" t="s">
        <v>3505</v>
      </c>
      <c r="H232" s="739" t="s">
        <v>508</v>
      </c>
      <c r="I232" s="739" t="s">
        <v>1313</v>
      </c>
      <c r="J232" s="739" t="s">
        <v>1314</v>
      </c>
      <c r="K232" s="739" t="s">
        <v>3280</v>
      </c>
      <c r="L232" s="742">
        <v>0</v>
      </c>
      <c r="M232" s="742">
        <v>0</v>
      </c>
      <c r="N232" s="739">
        <v>2</v>
      </c>
      <c r="O232" s="743">
        <v>1</v>
      </c>
      <c r="P232" s="742"/>
      <c r="Q232" s="744"/>
      <c r="R232" s="739"/>
      <c r="S232" s="744">
        <v>0</v>
      </c>
      <c r="T232" s="743"/>
      <c r="U232" s="738">
        <v>0</v>
      </c>
    </row>
    <row r="233" spans="1:21" ht="14.4" customHeight="1" x14ac:dyDescent="0.3">
      <c r="A233" s="737">
        <v>30</v>
      </c>
      <c r="B233" s="739" t="s">
        <v>507</v>
      </c>
      <c r="C233" s="739" t="s">
        <v>3347</v>
      </c>
      <c r="D233" s="740" t="s">
        <v>4506</v>
      </c>
      <c r="E233" s="741" t="s">
        <v>3358</v>
      </c>
      <c r="F233" s="739" t="s">
        <v>3344</v>
      </c>
      <c r="G233" s="739" t="s">
        <v>3505</v>
      </c>
      <c r="H233" s="739" t="s">
        <v>508</v>
      </c>
      <c r="I233" s="739" t="s">
        <v>1055</v>
      </c>
      <c r="J233" s="739" t="s">
        <v>1314</v>
      </c>
      <c r="K233" s="739" t="s">
        <v>3281</v>
      </c>
      <c r="L233" s="742">
        <v>0</v>
      </c>
      <c r="M233" s="742">
        <v>0</v>
      </c>
      <c r="N233" s="739">
        <v>1</v>
      </c>
      <c r="O233" s="743">
        <v>0.5</v>
      </c>
      <c r="P233" s="742"/>
      <c r="Q233" s="744"/>
      <c r="R233" s="739"/>
      <c r="S233" s="744">
        <v>0</v>
      </c>
      <c r="T233" s="743"/>
      <c r="U233" s="738">
        <v>0</v>
      </c>
    </row>
    <row r="234" spans="1:21" ht="14.4" customHeight="1" x14ac:dyDescent="0.3">
      <c r="A234" s="737">
        <v>30</v>
      </c>
      <c r="B234" s="739" t="s">
        <v>507</v>
      </c>
      <c r="C234" s="739" t="s">
        <v>3347</v>
      </c>
      <c r="D234" s="740" t="s">
        <v>4506</v>
      </c>
      <c r="E234" s="741" t="s">
        <v>3358</v>
      </c>
      <c r="F234" s="739" t="s">
        <v>3344</v>
      </c>
      <c r="G234" s="739" t="s">
        <v>3509</v>
      </c>
      <c r="H234" s="739" t="s">
        <v>508</v>
      </c>
      <c r="I234" s="739" t="s">
        <v>1503</v>
      </c>
      <c r="J234" s="739" t="s">
        <v>1504</v>
      </c>
      <c r="K234" s="739" t="s">
        <v>3730</v>
      </c>
      <c r="L234" s="742">
        <v>229.15</v>
      </c>
      <c r="M234" s="742">
        <v>458.3</v>
      </c>
      <c r="N234" s="739">
        <v>2</v>
      </c>
      <c r="O234" s="743">
        <v>1</v>
      </c>
      <c r="P234" s="742">
        <v>229.15</v>
      </c>
      <c r="Q234" s="744">
        <v>0.5</v>
      </c>
      <c r="R234" s="739">
        <v>1</v>
      </c>
      <c r="S234" s="744">
        <v>0.5</v>
      </c>
      <c r="T234" s="743">
        <v>0.5</v>
      </c>
      <c r="U234" s="738">
        <v>0.5</v>
      </c>
    </row>
    <row r="235" spans="1:21" ht="14.4" customHeight="1" x14ac:dyDescent="0.3">
      <c r="A235" s="737">
        <v>30</v>
      </c>
      <c r="B235" s="739" t="s">
        <v>507</v>
      </c>
      <c r="C235" s="739" t="s">
        <v>3347</v>
      </c>
      <c r="D235" s="740" t="s">
        <v>4506</v>
      </c>
      <c r="E235" s="741" t="s">
        <v>3358</v>
      </c>
      <c r="F235" s="739" t="s">
        <v>3344</v>
      </c>
      <c r="G235" s="739" t="s">
        <v>3509</v>
      </c>
      <c r="H235" s="739" t="s">
        <v>508</v>
      </c>
      <c r="I235" s="739" t="s">
        <v>798</v>
      </c>
      <c r="J235" s="739" t="s">
        <v>3731</v>
      </c>
      <c r="K235" s="739" t="s">
        <v>3732</v>
      </c>
      <c r="L235" s="742">
        <v>572.87</v>
      </c>
      <c r="M235" s="742">
        <v>1145.74</v>
      </c>
      <c r="N235" s="739">
        <v>2</v>
      </c>
      <c r="O235" s="743">
        <v>1</v>
      </c>
      <c r="P235" s="742"/>
      <c r="Q235" s="744">
        <v>0</v>
      </c>
      <c r="R235" s="739"/>
      <c r="S235" s="744">
        <v>0</v>
      </c>
      <c r="T235" s="743"/>
      <c r="U235" s="738">
        <v>0</v>
      </c>
    </row>
    <row r="236" spans="1:21" ht="14.4" customHeight="1" x14ac:dyDescent="0.3">
      <c r="A236" s="737">
        <v>30</v>
      </c>
      <c r="B236" s="739" t="s">
        <v>507</v>
      </c>
      <c r="C236" s="739" t="s">
        <v>3347</v>
      </c>
      <c r="D236" s="740" t="s">
        <v>4506</v>
      </c>
      <c r="E236" s="741" t="s">
        <v>3358</v>
      </c>
      <c r="F236" s="739" t="s">
        <v>3344</v>
      </c>
      <c r="G236" s="739" t="s">
        <v>3512</v>
      </c>
      <c r="H236" s="739" t="s">
        <v>2097</v>
      </c>
      <c r="I236" s="739" t="s">
        <v>2541</v>
      </c>
      <c r="J236" s="739" t="s">
        <v>2542</v>
      </c>
      <c r="K236" s="739" t="s">
        <v>3201</v>
      </c>
      <c r="L236" s="742">
        <v>59.27</v>
      </c>
      <c r="M236" s="742">
        <v>59.27</v>
      </c>
      <c r="N236" s="739">
        <v>1</v>
      </c>
      <c r="O236" s="743">
        <v>0.5</v>
      </c>
      <c r="P236" s="742"/>
      <c r="Q236" s="744">
        <v>0</v>
      </c>
      <c r="R236" s="739"/>
      <c r="S236" s="744">
        <v>0</v>
      </c>
      <c r="T236" s="743"/>
      <c r="U236" s="738">
        <v>0</v>
      </c>
    </row>
    <row r="237" spans="1:21" ht="14.4" customHeight="1" x14ac:dyDescent="0.3">
      <c r="A237" s="737">
        <v>30</v>
      </c>
      <c r="B237" s="739" t="s">
        <v>507</v>
      </c>
      <c r="C237" s="739" t="s">
        <v>3347</v>
      </c>
      <c r="D237" s="740" t="s">
        <v>4506</v>
      </c>
      <c r="E237" s="741" t="s">
        <v>3358</v>
      </c>
      <c r="F237" s="739" t="s">
        <v>3344</v>
      </c>
      <c r="G237" s="739" t="s">
        <v>3512</v>
      </c>
      <c r="H237" s="739" t="s">
        <v>2097</v>
      </c>
      <c r="I237" s="739" t="s">
        <v>2335</v>
      </c>
      <c r="J237" s="739" t="s">
        <v>3205</v>
      </c>
      <c r="K237" s="739" t="s">
        <v>3206</v>
      </c>
      <c r="L237" s="742">
        <v>46.07</v>
      </c>
      <c r="M237" s="742">
        <v>46.07</v>
      </c>
      <c r="N237" s="739">
        <v>1</v>
      </c>
      <c r="O237" s="743">
        <v>0.5</v>
      </c>
      <c r="P237" s="742"/>
      <c r="Q237" s="744">
        <v>0</v>
      </c>
      <c r="R237" s="739"/>
      <c r="S237" s="744">
        <v>0</v>
      </c>
      <c r="T237" s="743"/>
      <c r="U237" s="738">
        <v>0</v>
      </c>
    </row>
    <row r="238" spans="1:21" ht="14.4" customHeight="1" x14ac:dyDescent="0.3">
      <c r="A238" s="737">
        <v>30</v>
      </c>
      <c r="B238" s="739" t="s">
        <v>507</v>
      </c>
      <c r="C238" s="739" t="s">
        <v>3347</v>
      </c>
      <c r="D238" s="740" t="s">
        <v>4506</v>
      </c>
      <c r="E238" s="741" t="s">
        <v>3358</v>
      </c>
      <c r="F238" s="739" t="s">
        <v>3344</v>
      </c>
      <c r="G238" s="739" t="s">
        <v>3512</v>
      </c>
      <c r="H238" s="739" t="s">
        <v>2097</v>
      </c>
      <c r="I238" s="739" t="s">
        <v>2498</v>
      </c>
      <c r="J238" s="739" t="s">
        <v>3207</v>
      </c>
      <c r="K238" s="739" t="s">
        <v>3208</v>
      </c>
      <c r="L238" s="742">
        <v>118.54</v>
      </c>
      <c r="M238" s="742">
        <v>118.54</v>
      </c>
      <c r="N238" s="739">
        <v>1</v>
      </c>
      <c r="O238" s="743">
        <v>0.5</v>
      </c>
      <c r="P238" s="742"/>
      <c r="Q238" s="744">
        <v>0</v>
      </c>
      <c r="R238" s="739"/>
      <c r="S238" s="744">
        <v>0</v>
      </c>
      <c r="T238" s="743"/>
      <c r="U238" s="738">
        <v>0</v>
      </c>
    </row>
    <row r="239" spans="1:21" ht="14.4" customHeight="1" x14ac:dyDescent="0.3">
      <c r="A239" s="737">
        <v>30</v>
      </c>
      <c r="B239" s="739" t="s">
        <v>507</v>
      </c>
      <c r="C239" s="739" t="s">
        <v>3347</v>
      </c>
      <c r="D239" s="740" t="s">
        <v>4506</v>
      </c>
      <c r="E239" s="741" t="s">
        <v>3358</v>
      </c>
      <c r="F239" s="739" t="s">
        <v>3344</v>
      </c>
      <c r="G239" s="739" t="s">
        <v>3512</v>
      </c>
      <c r="H239" s="739" t="s">
        <v>2097</v>
      </c>
      <c r="I239" s="739" t="s">
        <v>2538</v>
      </c>
      <c r="J239" s="739" t="s">
        <v>2539</v>
      </c>
      <c r="K239" s="739" t="s">
        <v>3202</v>
      </c>
      <c r="L239" s="742">
        <v>46.07</v>
      </c>
      <c r="M239" s="742">
        <v>46.07</v>
      </c>
      <c r="N239" s="739">
        <v>1</v>
      </c>
      <c r="O239" s="743">
        <v>0.5</v>
      </c>
      <c r="P239" s="742"/>
      <c r="Q239" s="744">
        <v>0</v>
      </c>
      <c r="R239" s="739"/>
      <c r="S239" s="744">
        <v>0</v>
      </c>
      <c r="T239" s="743"/>
      <c r="U239" s="738">
        <v>0</v>
      </c>
    </row>
    <row r="240" spans="1:21" ht="14.4" customHeight="1" x14ac:dyDescent="0.3">
      <c r="A240" s="737">
        <v>30</v>
      </c>
      <c r="B240" s="739" t="s">
        <v>507</v>
      </c>
      <c r="C240" s="739" t="s">
        <v>3347</v>
      </c>
      <c r="D240" s="740" t="s">
        <v>4506</v>
      </c>
      <c r="E240" s="741" t="s">
        <v>3358</v>
      </c>
      <c r="F240" s="739" t="s">
        <v>3344</v>
      </c>
      <c r="G240" s="739" t="s">
        <v>3517</v>
      </c>
      <c r="H240" s="739" t="s">
        <v>508</v>
      </c>
      <c r="I240" s="739" t="s">
        <v>1467</v>
      </c>
      <c r="J240" s="739" t="s">
        <v>1468</v>
      </c>
      <c r="K240" s="739" t="s">
        <v>3518</v>
      </c>
      <c r="L240" s="742">
        <v>1138.0899999999999</v>
      </c>
      <c r="M240" s="742">
        <v>2276.1799999999998</v>
      </c>
      <c r="N240" s="739">
        <v>2</v>
      </c>
      <c r="O240" s="743">
        <v>2</v>
      </c>
      <c r="P240" s="742"/>
      <c r="Q240" s="744">
        <v>0</v>
      </c>
      <c r="R240" s="739"/>
      <c r="S240" s="744">
        <v>0</v>
      </c>
      <c r="T240" s="743"/>
      <c r="U240" s="738">
        <v>0</v>
      </c>
    </row>
    <row r="241" spans="1:21" ht="14.4" customHeight="1" x14ac:dyDescent="0.3">
      <c r="A241" s="737">
        <v>30</v>
      </c>
      <c r="B241" s="739" t="s">
        <v>507</v>
      </c>
      <c r="C241" s="739" t="s">
        <v>3347</v>
      </c>
      <c r="D241" s="740" t="s">
        <v>4506</v>
      </c>
      <c r="E241" s="741" t="s">
        <v>3358</v>
      </c>
      <c r="F241" s="739" t="s">
        <v>3344</v>
      </c>
      <c r="G241" s="739" t="s">
        <v>3519</v>
      </c>
      <c r="H241" s="739" t="s">
        <v>2097</v>
      </c>
      <c r="I241" s="739" t="s">
        <v>3520</v>
      </c>
      <c r="J241" s="739" t="s">
        <v>2268</v>
      </c>
      <c r="K241" s="739" t="s">
        <v>3521</v>
      </c>
      <c r="L241" s="742">
        <v>54.98</v>
      </c>
      <c r="M241" s="742">
        <v>54.98</v>
      </c>
      <c r="N241" s="739">
        <v>1</v>
      </c>
      <c r="O241" s="743">
        <v>0.5</v>
      </c>
      <c r="P241" s="742">
        <v>54.98</v>
      </c>
      <c r="Q241" s="744">
        <v>1</v>
      </c>
      <c r="R241" s="739">
        <v>1</v>
      </c>
      <c r="S241" s="744">
        <v>1</v>
      </c>
      <c r="T241" s="743">
        <v>0.5</v>
      </c>
      <c r="U241" s="738">
        <v>1</v>
      </c>
    </row>
    <row r="242" spans="1:21" ht="14.4" customHeight="1" x14ac:dyDescent="0.3">
      <c r="A242" s="737">
        <v>30</v>
      </c>
      <c r="B242" s="739" t="s">
        <v>507</v>
      </c>
      <c r="C242" s="739" t="s">
        <v>3347</v>
      </c>
      <c r="D242" s="740" t="s">
        <v>4506</v>
      </c>
      <c r="E242" s="741" t="s">
        <v>3358</v>
      </c>
      <c r="F242" s="739" t="s">
        <v>3344</v>
      </c>
      <c r="G242" s="739" t="s">
        <v>3530</v>
      </c>
      <c r="H242" s="739" t="s">
        <v>508</v>
      </c>
      <c r="I242" s="739" t="s">
        <v>975</v>
      </c>
      <c r="J242" s="739" t="s">
        <v>3531</v>
      </c>
      <c r="K242" s="739" t="s">
        <v>3532</v>
      </c>
      <c r="L242" s="742">
        <v>0</v>
      </c>
      <c r="M242" s="742">
        <v>0</v>
      </c>
      <c r="N242" s="739">
        <v>9</v>
      </c>
      <c r="O242" s="743">
        <v>4.5</v>
      </c>
      <c r="P242" s="742">
        <v>0</v>
      </c>
      <c r="Q242" s="744"/>
      <c r="R242" s="739">
        <v>2</v>
      </c>
      <c r="S242" s="744">
        <v>0.22222222222222221</v>
      </c>
      <c r="T242" s="743">
        <v>1</v>
      </c>
      <c r="U242" s="738">
        <v>0.22222222222222221</v>
      </c>
    </row>
    <row r="243" spans="1:21" ht="14.4" customHeight="1" x14ac:dyDescent="0.3">
      <c r="A243" s="737">
        <v>30</v>
      </c>
      <c r="B243" s="739" t="s">
        <v>507</v>
      </c>
      <c r="C243" s="739" t="s">
        <v>3347</v>
      </c>
      <c r="D243" s="740" t="s">
        <v>4506</v>
      </c>
      <c r="E243" s="741" t="s">
        <v>3358</v>
      </c>
      <c r="F243" s="739" t="s">
        <v>3344</v>
      </c>
      <c r="G243" s="739" t="s">
        <v>3733</v>
      </c>
      <c r="H243" s="739" t="s">
        <v>508</v>
      </c>
      <c r="I243" s="739" t="s">
        <v>3734</v>
      </c>
      <c r="J243" s="739" t="s">
        <v>3735</v>
      </c>
      <c r="K243" s="739" t="s">
        <v>3736</v>
      </c>
      <c r="L243" s="742">
        <v>256.67</v>
      </c>
      <c r="M243" s="742">
        <v>513.34</v>
      </c>
      <c r="N243" s="739">
        <v>2</v>
      </c>
      <c r="O243" s="743">
        <v>1.5</v>
      </c>
      <c r="P243" s="742">
        <v>256.67</v>
      </c>
      <c r="Q243" s="744">
        <v>0.5</v>
      </c>
      <c r="R243" s="739">
        <v>1</v>
      </c>
      <c r="S243" s="744">
        <v>0.5</v>
      </c>
      <c r="T243" s="743">
        <v>0.5</v>
      </c>
      <c r="U243" s="738">
        <v>0.33333333333333331</v>
      </c>
    </row>
    <row r="244" spans="1:21" ht="14.4" customHeight="1" x14ac:dyDescent="0.3">
      <c r="A244" s="737">
        <v>30</v>
      </c>
      <c r="B244" s="739" t="s">
        <v>507</v>
      </c>
      <c r="C244" s="739" t="s">
        <v>3347</v>
      </c>
      <c r="D244" s="740" t="s">
        <v>4506</v>
      </c>
      <c r="E244" s="741" t="s">
        <v>3358</v>
      </c>
      <c r="F244" s="739" t="s">
        <v>3344</v>
      </c>
      <c r="G244" s="739" t="s">
        <v>3737</v>
      </c>
      <c r="H244" s="739" t="s">
        <v>508</v>
      </c>
      <c r="I244" s="739" t="s">
        <v>1604</v>
      </c>
      <c r="J244" s="739" t="s">
        <v>3738</v>
      </c>
      <c r="K244" s="739" t="s">
        <v>3739</v>
      </c>
      <c r="L244" s="742">
        <v>23.51</v>
      </c>
      <c r="M244" s="742">
        <v>47.02</v>
      </c>
      <c r="N244" s="739">
        <v>2</v>
      </c>
      <c r="O244" s="743">
        <v>0.5</v>
      </c>
      <c r="P244" s="742">
        <v>47.02</v>
      </c>
      <c r="Q244" s="744">
        <v>1</v>
      </c>
      <c r="R244" s="739">
        <v>2</v>
      </c>
      <c r="S244" s="744">
        <v>1</v>
      </c>
      <c r="T244" s="743">
        <v>0.5</v>
      </c>
      <c r="U244" s="738">
        <v>1</v>
      </c>
    </row>
    <row r="245" spans="1:21" ht="14.4" customHeight="1" x14ac:dyDescent="0.3">
      <c r="A245" s="737">
        <v>30</v>
      </c>
      <c r="B245" s="739" t="s">
        <v>507</v>
      </c>
      <c r="C245" s="739" t="s">
        <v>3347</v>
      </c>
      <c r="D245" s="740" t="s">
        <v>4506</v>
      </c>
      <c r="E245" s="741" t="s">
        <v>3358</v>
      </c>
      <c r="F245" s="739" t="s">
        <v>3344</v>
      </c>
      <c r="G245" s="739" t="s">
        <v>3740</v>
      </c>
      <c r="H245" s="739" t="s">
        <v>2097</v>
      </c>
      <c r="I245" s="739" t="s">
        <v>3741</v>
      </c>
      <c r="J245" s="739" t="s">
        <v>3742</v>
      </c>
      <c r="K245" s="739" t="s">
        <v>3743</v>
      </c>
      <c r="L245" s="742">
        <v>48.72</v>
      </c>
      <c r="M245" s="742">
        <v>48.72</v>
      </c>
      <c r="N245" s="739">
        <v>1</v>
      </c>
      <c r="O245" s="743">
        <v>0.5</v>
      </c>
      <c r="P245" s="742">
        <v>48.72</v>
      </c>
      <c r="Q245" s="744">
        <v>1</v>
      </c>
      <c r="R245" s="739">
        <v>1</v>
      </c>
      <c r="S245" s="744">
        <v>1</v>
      </c>
      <c r="T245" s="743">
        <v>0.5</v>
      </c>
      <c r="U245" s="738">
        <v>1</v>
      </c>
    </row>
    <row r="246" spans="1:21" ht="14.4" customHeight="1" x14ac:dyDescent="0.3">
      <c r="A246" s="737">
        <v>30</v>
      </c>
      <c r="B246" s="739" t="s">
        <v>507</v>
      </c>
      <c r="C246" s="739" t="s">
        <v>3347</v>
      </c>
      <c r="D246" s="740" t="s">
        <v>4506</v>
      </c>
      <c r="E246" s="741" t="s">
        <v>3358</v>
      </c>
      <c r="F246" s="739" t="s">
        <v>3344</v>
      </c>
      <c r="G246" s="739" t="s">
        <v>3536</v>
      </c>
      <c r="H246" s="739" t="s">
        <v>508</v>
      </c>
      <c r="I246" s="739" t="s">
        <v>3537</v>
      </c>
      <c r="J246" s="739" t="s">
        <v>1537</v>
      </c>
      <c r="K246" s="739" t="s">
        <v>3538</v>
      </c>
      <c r="L246" s="742">
        <v>122.73</v>
      </c>
      <c r="M246" s="742">
        <v>613.65</v>
      </c>
      <c r="N246" s="739">
        <v>5</v>
      </c>
      <c r="O246" s="743">
        <v>2</v>
      </c>
      <c r="P246" s="742"/>
      <c r="Q246" s="744">
        <v>0</v>
      </c>
      <c r="R246" s="739"/>
      <c r="S246" s="744">
        <v>0</v>
      </c>
      <c r="T246" s="743"/>
      <c r="U246" s="738">
        <v>0</v>
      </c>
    </row>
    <row r="247" spans="1:21" ht="14.4" customHeight="1" x14ac:dyDescent="0.3">
      <c r="A247" s="737">
        <v>30</v>
      </c>
      <c r="B247" s="739" t="s">
        <v>507</v>
      </c>
      <c r="C247" s="739" t="s">
        <v>3347</v>
      </c>
      <c r="D247" s="740" t="s">
        <v>4506</v>
      </c>
      <c r="E247" s="741" t="s">
        <v>3358</v>
      </c>
      <c r="F247" s="739" t="s">
        <v>3344</v>
      </c>
      <c r="G247" s="739" t="s">
        <v>3539</v>
      </c>
      <c r="H247" s="739" t="s">
        <v>508</v>
      </c>
      <c r="I247" s="739" t="s">
        <v>1430</v>
      </c>
      <c r="J247" s="739" t="s">
        <v>1431</v>
      </c>
      <c r="K247" s="739" t="s">
        <v>3744</v>
      </c>
      <c r="L247" s="742">
        <v>1228</v>
      </c>
      <c r="M247" s="742">
        <v>1228</v>
      </c>
      <c r="N247" s="739">
        <v>1</v>
      </c>
      <c r="O247" s="743">
        <v>0.5</v>
      </c>
      <c r="P247" s="742"/>
      <c r="Q247" s="744">
        <v>0</v>
      </c>
      <c r="R247" s="739"/>
      <c r="S247" s="744">
        <v>0</v>
      </c>
      <c r="T247" s="743"/>
      <c r="U247" s="738">
        <v>0</v>
      </c>
    </row>
    <row r="248" spans="1:21" ht="14.4" customHeight="1" x14ac:dyDescent="0.3">
      <c r="A248" s="737">
        <v>30</v>
      </c>
      <c r="B248" s="739" t="s">
        <v>507</v>
      </c>
      <c r="C248" s="739" t="s">
        <v>3347</v>
      </c>
      <c r="D248" s="740" t="s">
        <v>4506</v>
      </c>
      <c r="E248" s="741" t="s">
        <v>3358</v>
      </c>
      <c r="F248" s="739" t="s">
        <v>3344</v>
      </c>
      <c r="G248" s="739" t="s">
        <v>3539</v>
      </c>
      <c r="H248" s="739" t="s">
        <v>508</v>
      </c>
      <c r="I248" s="739" t="s">
        <v>3745</v>
      </c>
      <c r="J248" s="739" t="s">
        <v>3746</v>
      </c>
      <c r="K248" s="739" t="s">
        <v>3747</v>
      </c>
      <c r="L248" s="742">
        <v>1228</v>
      </c>
      <c r="M248" s="742">
        <v>1228</v>
      </c>
      <c r="N248" s="739">
        <v>1</v>
      </c>
      <c r="O248" s="743">
        <v>0.5</v>
      </c>
      <c r="P248" s="742"/>
      <c r="Q248" s="744">
        <v>0</v>
      </c>
      <c r="R248" s="739"/>
      <c r="S248" s="744">
        <v>0</v>
      </c>
      <c r="T248" s="743"/>
      <c r="U248" s="738">
        <v>0</v>
      </c>
    </row>
    <row r="249" spans="1:21" ht="14.4" customHeight="1" x14ac:dyDescent="0.3">
      <c r="A249" s="737">
        <v>30</v>
      </c>
      <c r="B249" s="739" t="s">
        <v>507</v>
      </c>
      <c r="C249" s="739" t="s">
        <v>3347</v>
      </c>
      <c r="D249" s="740" t="s">
        <v>4506</v>
      </c>
      <c r="E249" s="741" t="s">
        <v>3358</v>
      </c>
      <c r="F249" s="739" t="s">
        <v>3344</v>
      </c>
      <c r="G249" s="739" t="s">
        <v>3542</v>
      </c>
      <c r="H249" s="739" t="s">
        <v>2097</v>
      </c>
      <c r="I249" s="739" t="s">
        <v>2179</v>
      </c>
      <c r="J249" s="739" t="s">
        <v>2180</v>
      </c>
      <c r="K249" s="739" t="s">
        <v>3087</v>
      </c>
      <c r="L249" s="742">
        <v>43.21</v>
      </c>
      <c r="M249" s="742">
        <v>86.42</v>
      </c>
      <c r="N249" s="739">
        <v>2</v>
      </c>
      <c r="O249" s="743">
        <v>1</v>
      </c>
      <c r="P249" s="742"/>
      <c r="Q249" s="744">
        <v>0</v>
      </c>
      <c r="R249" s="739"/>
      <c r="S249" s="744">
        <v>0</v>
      </c>
      <c r="T249" s="743"/>
      <c r="U249" s="738">
        <v>0</v>
      </c>
    </row>
    <row r="250" spans="1:21" ht="14.4" customHeight="1" x14ac:dyDescent="0.3">
      <c r="A250" s="737">
        <v>30</v>
      </c>
      <c r="B250" s="739" t="s">
        <v>507</v>
      </c>
      <c r="C250" s="739" t="s">
        <v>3347</v>
      </c>
      <c r="D250" s="740" t="s">
        <v>4506</v>
      </c>
      <c r="E250" s="741" t="s">
        <v>3358</v>
      </c>
      <c r="F250" s="739" t="s">
        <v>3344</v>
      </c>
      <c r="G250" s="739" t="s">
        <v>3543</v>
      </c>
      <c r="H250" s="739" t="s">
        <v>2097</v>
      </c>
      <c r="I250" s="739" t="s">
        <v>2152</v>
      </c>
      <c r="J250" s="739" t="s">
        <v>2153</v>
      </c>
      <c r="K250" s="739" t="s">
        <v>3193</v>
      </c>
      <c r="L250" s="742">
        <v>37.159999999999997</v>
      </c>
      <c r="M250" s="742">
        <v>74.319999999999993</v>
      </c>
      <c r="N250" s="739">
        <v>2</v>
      </c>
      <c r="O250" s="743">
        <v>1</v>
      </c>
      <c r="P250" s="742"/>
      <c r="Q250" s="744">
        <v>0</v>
      </c>
      <c r="R250" s="739"/>
      <c r="S250" s="744">
        <v>0</v>
      </c>
      <c r="T250" s="743"/>
      <c r="U250" s="738">
        <v>0</v>
      </c>
    </row>
    <row r="251" spans="1:21" ht="14.4" customHeight="1" x14ac:dyDescent="0.3">
      <c r="A251" s="737">
        <v>30</v>
      </c>
      <c r="B251" s="739" t="s">
        <v>507</v>
      </c>
      <c r="C251" s="739" t="s">
        <v>3347</v>
      </c>
      <c r="D251" s="740" t="s">
        <v>4506</v>
      </c>
      <c r="E251" s="741" t="s">
        <v>3358</v>
      </c>
      <c r="F251" s="739" t="s">
        <v>3344</v>
      </c>
      <c r="G251" s="739" t="s">
        <v>3543</v>
      </c>
      <c r="H251" s="739" t="s">
        <v>2097</v>
      </c>
      <c r="I251" s="739" t="s">
        <v>2156</v>
      </c>
      <c r="J251" s="739" t="s">
        <v>2157</v>
      </c>
      <c r="K251" s="739" t="s">
        <v>3194</v>
      </c>
      <c r="L251" s="742">
        <v>247.78</v>
      </c>
      <c r="M251" s="742">
        <v>247.78</v>
      </c>
      <c r="N251" s="739">
        <v>1</v>
      </c>
      <c r="O251" s="743">
        <v>0.5</v>
      </c>
      <c r="P251" s="742">
        <v>247.78</v>
      </c>
      <c r="Q251" s="744">
        <v>1</v>
      </c>
      <c r="R251" s="739">
        <v>1</v>
      </c>
      <c r="S251" s="744">
        <v>1</v>
      </c>
      <c r="T251" s="743">
        <v>0.5</v>
      </c>
      <c r="U251" s="738">
        <v>1</v>
      </c>
    </row>
    <row r="252" spans="1:21" ht="14.4" customHeight="1" x14ac:dyDescent="0.3">
      <c r="A252" s="737">
        <v>30</v>
      </c>
      <c r="B252" s="739" t="s">
        <v>507</v>
      </c>
      <c r="C252" s="739" t="s">
        <v>3347</v>
      </c>
      <c r="D252" s="740" t="s">
        <v>4506</v>
      </c>
      <c r="E252" s="741" t="s">
        <v>3358</v>
      </c>
      <c r="F252" s="739" t="s">
        <v>3344</v>
      </c>
      <c r="G252" s="739" t="s">
        <v>3544</v>
      </c>
      <c r="H252" s="739" t="s">
        <v>508</v>
      </c>
      <c r="I252" s="739" t="s">
        <v>3748</v>
      </c>
      <c r="J252" s="739" t="s">
        <v>2062</v>
      </c>
      <c r="K252" s="739" t="s">
        <v>3749</v>
      </c>
      <c r="L252" s="742">
        <v>27.5</v>
      </c>
      <c r="M252" s="742">
        <v>27.5</v>
      </c>
      <c r="N252" s="739">
        <v>1</v>
      </c>
      <c r="O252" s="743">
        <v>0.5</v>
      </c>
      <c r="P252" s="742">
        <v>27.5</v>
      </c>
      <c r="Q252" s="744">
        <v>1</v>
      </c>
      <c r="R252" s="739">
        <v>1</v>
      </c>
      <c r="S252" s="744">
        <v>1</v>
      </c>
      <c r="T252" s="743">
        <v>0.5</v>
      </c>
      <c r="U252" s="738">
        <v>1</v>
      </c>
    </row>
    <row r="253" spans="1:21" ht="14.4" customHeight="1" x14ac:dyDescent="0.3">
      <c r="A253" s="737">
        <v>30</v>
      </c>
      <c r="B253" s="739" t="s">
        <v>507</v>
      </c>
      <c r="C253" s="739" t="s">
        <v>3347</v>
      </c>
      <c r="D253" s="740" t="s">
        <v>4506</v>
      </c>
      <c r="E253" s="741" t="s">
        <v>3358</v>
      </c>
      <c r="F253" s="739" t="s">
        <v>3344</v>
      </c>
      <c r="G253" s="739" t="s">
        <v>3544</v>
      </c>
      <c r="H253" s="739" t="s">
        <v>508</v>
      </c>
      <c r="I253" s="739" t="s">
        <v>787</v>
      </c>
      <c r="J253" s="739" t="s">
        <v>784</v>
      </c>
      <c r="K253" s="739" t="s">
        <v>3546</v>
      </c>
      <c r="L253" s="742">
        <v>10.65</v>
      </c>
      <c r="M253" s="742">
        <v>10.65</v>
      </c>
      <c r="N253" s="739">
        <v>1</v>
      </c>
      <c r="O253" s="743">
        <v>0.5</v>
      </c>
      <c r="P253" s="742"/>
      <c r="Q253" s="744">
        <v>0</v>
      </c>
      <c r="R253" s="739"/>
      <c r="S253" s="744">
        <v>0</v>
      </c>
      <c r="T253" s="743"/>
      <c r="U253" s="738">
        <v>0</v>
      </c>
    </row>
    <row r="254" spans="1:21" ht="14.4" customHeight="1" x14ac:dyDescent="0.3">
      <c r="A254" s="737">
        <v>30</v>
      </c>
      <c r="B254" s="739" t="s">
        <v>507</v>
      </c>
      <c r="C254" s="739" t="s">
        <v>3347</v>
      </c>
      <c r="D254" s="740" t="s">
        <v>4506</v>
      </c>
      <c r="E254" s="741" t="s">
        <v>3358</v>
      </c>
      <c r="F254" s="739" t="s">
        <v>3344</v>
      </c>
      <c r="G254" s="739" t="s">
        <v>3544</v>
      </c>
      <c r="H254" s="739" t="s">
        <v>508</v>
      </c>
      <c r="I254" s="739" t="s">
        <v>801</v>
      </c>
      <c r="J254" s="739" t="s">
        <v>588</v>
      </c>
      <c r="K254" s="739" t="s">
        <v>3269</v>
      </c>
      <c r="L254" s="742">
        <v>35.11</v>
      </c>
      <c r="M254" s="742">
        <v>35.11</v>
      </c>
      <c r="N254" s="739">
        <v>1</v>
      </c>
      <c r="O254" s="743">
        <v>0.5</v>
      </c>
      <c r="P254" s="742"/>
      <c r="Q254" s="744">
        <v>0</v>
      </c>
      <c r="R254" s="739"/>
      <c r="S254" s="744">
        <v>0</v>
      </c>
      <c r="T254" s="743"/>
      <c r="U254" s="738">
        <v>0</v>
      </c>
    </row>
    <row r="255" spans="1:21" ht="14.4" customHeight="1" x14ac:dyDescent="0.3">
      <c r="A255" s="737">
        <v>30</v>
      </c>
      <c r="B255" s="739" t="s">
        <v>507</v>
      </c>
      <c r="C255" s="739" t="s">
        <v>3347</v>
      </c>
      <c r="D255" s="740" t="s">
        <v>4506</v>
      </c>
      <c r="E255" s="741" t="s">
        <v>3358</v>
      </c>
      <c r="F255" s="739" t="s">
        <v>3344</v>
      </c>
      <c r="G255" s="739" t="s">
        <v>3544</v>
      </c>
      <c r="H255" s="739" t="s">
        <v>508</v>
      </c>
      <c r="I255" s="739" t="s">
        <v>884</v>
      </c>
      <c r="J255" s="739" t="s">
        <v>1349</v>
      </c>
      <c r="K255" s="739" t="s">
        <v>3557</v>
      </c>
      <c r="L255" s="742">
        <v>17.559999999999999</v>
      </c>
      <c r="M255" s="742">
        <v>17.559999999999999</v>
      </c>
      <c r="N255" s="739">
        <v>1</v>
      </c>
      <c r="O255" s="743">
        <v>0.5</v>
      </c>
      <c r="P255" s="742">
        <v>17.559999999999999</v>
      </c>
      <c r="Q255" s="744">
        <v>1</v>
      </c>
      <c r="R255" s="739">
        <v>1</v>
      </c>
      <c r="S255" s="744">
        <v>1</v>
      </c>
      <c r="T255" s="743">
        <v>0.5</v>
      </c>
      <c r="U255" s="738">
        <v>1</v>
      </c>
    </row>
    <row r="256" spans="1:21" ht="14.4" customHeight="1" x14ac:dyDescent="0.3">
      <c r="A256" s="737">
        <v>30</v>
      </c>
      <c r="B256" s="739" t="s">
        <v>507</v>
      </c>
      <c r="C256" s="739" t="s">
        <v>3347</v>
      </c>
      <c r="D256" s="740" t="s">
        <v>4506</v>
      </c>
      <c r="E256" s="741" t="s">
        <v>3358</v>
      </c>
      <c r="F256" s="739" t="s">
        <v>3344</v>
      </c>
      <c r="G256" s="739" t="s">
        <v>3750</v>
      </c>
      <c r="H256" s="739" t="s">
        <v>508</v>
      </c>
      <c r="I256" s="739" t="s">
        <v>2711</v>
      </c>
      <c r="J256" s="739" t="s">
        <v>2712</v>
      </c>
      <c r="K256" s="739" t="s">
        <v>3442</v>
      </c>
      <c r="L256" s="742">
        <v>34.19</v>
      </c>
      <c r="M256" s="742">
        <v>34.19</v>
      </c>
      <c r="N256" s="739">
        <v>1</v>
      </c>
      <c r="O256" s="743">
        <v>1</v>
      </c>
      <c r="P256" s="742"/>
      <c r="Q256" s="744">
        <v>0</v>
      </c>
      <c r="R256" s="739"/>
      <c r="S256" s="744">
        <v>0</v>
      </c>
      <c r="T256" s="743"/>
      <c r="U256" s="738">
        <v>0</v>
      </c>
    </row>
    <row r="257" spans="1:21" ht="14.4" customHeight="1" x14ac:dyDescent="0.3">
      <c r="A257" s="737">
        <v>30</v>
      </c>
      <c r="B257" s="739" t="s">
        <v>507</v>
      </c>
      <c r="C257" s="739" t="s">
        <v>3347</v>
      </c>
      <c r="D257" s="740" t="s">
        <v>4506</v>
      </c>
      <c r="E257" s="741" t="s">
        <v>3358</v>
      </c>
      <c r="F257" s="739" t="s">
        <v>3344</v>
      </c>
      <c r="G257" s="739" t="s">
        <v>3561</v>
      </c>
      <c r="H257" s="739" t="s">
        <v>2097</v>
      </c>
      <c r="I257" s="739" t="s">
        <v>2313</v>
      </c>
      <c r="J257" s="739" t="s">
        <v>3118</v>
      </c>
      <c r="K257" s="739" t="s">
        <v>3119</v>
      </c>
      <c r="L257" s="742">
        <v>105.46</v>
      </c>
      <c r="M257" s="742">
        <v>105.46</v>
      </c>
      <c r="N257" s="739">
        <v>1</v>
      </c>
      <c r="O257" s="743">
        <v>0.5</v>
      </c>
      <c r="P257" s="742">
        <v>105.46</v>
      </c>
      <c r="Q257" s="744">
        <v>1</v>
      </c>
      <c r="R257" s="739">
        <v>1</v>
      </c>
      <c r="S257" s="744">
        <v>1</v>
      </c>
      <c r="T257" s="743">
        <v>0.5</v>
      </c>
      <c r="U257" s="738">
        <v>1</v>
      </c>
    </row>
    <row r="258" spans="1:21" ht="14.4" customHeight="1" x14ac:dyDescent="0.3">
      <c r="A258" s="737">
        <v>30</v>
      </c>
      <c r="B258" s="739" t="s">
        <v>507</v>
      </c>
      <c r="C258" s="739" t="s">
        <v>3347</v>
      </c>
      <c r="D258" s="740" t="s">
        <v>4506</v>
      </c>
      <c r="E258" s="741" t="s">
        <v>3358</v>
      </c>
      <c r="F258" s="739" t="s">
        <v>3344</v>
      </c>
      <c r="G258" s="739" t="s">
        <v>3751</v>
      </c>
      <c r="H258" s="739" t="s">
        <v>508</v>
      </c>
      <c r="I258" s="739" t="s">
        <v>3752</v>
      </c>
      <c r="J258" s="739" t="s">
        <v>3753</v>
      </c>
      <c r="K258" s="739" t="s">
        <v>3754</v>
      </c>
      <c r="L258" s="742">
        <v>178.29</v>
      </c>
      <c r="M258" s="742">
        <v>178.29</v>
      </c>
      <c r="N258" s="739">
        <v>1</v>
      </c>
      <c r="O258" s="743">
        <v>0.5</v>
      </c>
      <c r="P258" s="742"/>
      <c r="Q258" s="744">
        <v>0</v>
      </c>
      <c r="R258" s="739"/>
      <c r="S258" s="744">
        <v>0</v>
      </c>
      <c r="T258" s="743"/>
      <c r="U258" s="738">
        <v>0</v>
      </c>
    </row>
    <row r="259" spans="1:21" ht="14.4" customHeight="1" x14ac:dyDescent="0.3">
      <c r="A259" s="737">
        <v>30</v>
      </c>
      <c r="B259" s="739" t="s">
        <v>507</v>
      </c>
      <c r="C259" s="739" t="s">
        <v>3347</v>
      </c>
      <c r="D259" s="740" t="s">
        <v>4506</v>
      </c>
      <c r="E259" s="741" t="s">
        <v>3358</v>
      </c>
      <c r="F259" s="739" t="s">
        <v>3344</v>
      </c>
      <c r="G259" s="739" t="s">
        <v>3372</v>
      </c>
      <c r="H259" s="739" t="s">
        <v>2097</v>
      </c>
      <c r="I259" s="739" t="s">
        <v>2403</v>
      </c>
      <c r="J259" s="739" t="s">
        <v>2137</v>
      </c>
      <c r="K259" s="739" t="s">
        <v>3100</v>
      </c>
      <c r="L259" s="742">
        <v>407.55</v>
      </c>
      <c r="M259" s="742">
        <v>2852.8500000000004</v>
      </c>
      <c r="N259" s="739">
        <v>7</v>
      </c>
      <c r="O259" s="743">
        <v>1.5</v>
      </c>
      <c r="P259" s="742"/>
      <c r="Q259" s="744">
        <v>0</v>
      </c>
      <c r="R259" s="739"/>
      <c r="S259" s="744">
        <v>0</v>
      </c>
      <c r="T259" s="743"/>
      <c r="U259" s="738">
        <v>0</v>
      </c>
    </row>
    <row r="260" spans="1:21" ht="14.4" customHeight="1" x14ac:dyDescent="0.3">
      <c r="A260" s="737">
        <v>30</v>
      </c>
      <c r="B260" s="739" t="s">
        <v>507</v>
      </c>
      <c r="C260" s="739" t="s">
        <v>3347</v>
      </c>
      <c r="D260" s="740" t="s">
        <v>4506</v>
      </c>
      <c r="E260" s="741" t="s">
        <v>3358</v>
      </c>
      <c r="F260" s="739" t="s">
        <v>3344</v>
      </c>
      <c r="G260" s="739" t="s">
        <v>3372</v>
      </c>
      <c r="H260" s="739" t="s">
        <v>2097</v>
      </c>
      <c r="I260" s="739" t="s">
        <v>3562</v>
      </c>
      <c r="J260" s="739" t="s">
        <v>2137</v>
      </c>
      <c r="K260" s="739" t="s">
        <v>3103</v>
      </c>
      <c r="L260" s="742">
        <v>543.39</v>
      </c>
      <c r="M260" s="742">
        <v>2716.95</v>
      </c>
      <c r="N260" s="739">
        <v>5</v>
      </c>
      <c r="O260" s="743">
        <v>1.5</v>
      </c>
      <c r="P260" s="742"/>
      <c r="Q260" s="744">
        <v>0</v>
      </c>
      <c r="R260" s="739"/>
      <c r="S260" s="744">
        <v>0</v>
      </c>
      <c r="T260" s="743"/>
      <c r="U260" s="738">
        <v>0</v>
      </c>
    </row>
    <row r="261" spans="1:21" ht="14.4" customHeight="1" x14ac:dyDescent="0.3">
      <c r="A261" s="737">
        <v>30</v>
      </c>
      <c r="B261" s="739" t="s">
        <v>507</v>
      </c>
      <c r="C261" s="739" t="s">
        <v>3347</v>
      </c>
      <c r="D261" s="740" t="s">
        <v>4506</v>
      </c>
      <c r="E261" s="741" t="s">
        <v>3358</v>
      </c>
      <c r="F261" s="739" t="s">
        <v>3344</v>
      </c>
      <c r="G261" s="739" t="s">
        <v>3755</v>
      </c>
      <c r="H261" s="739" t="s">
        <v>508</v>
      </c>
      <c r="I261" s="739" t="s">
        <v>3756</v>
      </c>
      <c r="J261" s="739" t="s">
        <v>3757</v>
      </c>
      <c r="K261" s="739" t="s">
        <v>3391</v>
      </c>
      <c r="L261" s="742">
        <v>32.76</v>
      </c>
      <c r="M261" s="742">
        <v>65.52</v>
      </c>
      <c r="N261" s="739">
        <v>2</v>
      </c>
      <c r="O261" s="743">
        <v>1</v>
      </c>
      <c r="P261" s="742"/>
      <c r="Q261" s="744">
        <v>0</v>
      </c>
      <c r="R261" s="739"/>
      <c r="S261" s="744">
        <v>0</v>
      </c>
      <c r="T261" s="743"/>
      <c r="U261" s="738">
        <v>0</v>
      </c>
    </row>
    <row r="262" spans="1:21" ht="14.4" customHeight="1" x14ac:dyDescent="0.3">
      <c r="A262" s="737">
        <v>30</v>
      </c>
      <c r="B262" s="739" t="s">
        <v>507</v>
      </c>
      <c r="C262" s="739" t="s">
        <v>3347</v>
      </c>
      <c r="D262" s="740" t="s">
        <v>4506</v>
      </c>
      <c r="E262" s="741" t="s">
        <v>3358</v>
      </c>
      <c r="F262" s="739" t="s">
        <v>3344</v>
      </c>
      <c r="G262" s="739" t="s">
        <v>3564</v>
      </c>
      <c r="H262" s="739" t="s">
        <v>2097</v>
      </c>
      <c r="I262" s="739" t="s">
        <v>2381</v>
      </c>
      <c r="J262" s="739" t="s">
        <v>2382</v>
      </c>
      <c r="K262" s="739" t="s">
        <v>3142</v>
      </c>
      <c r="L262" s="742">
        <v>31.09</v>
      </c>
      <c r="M262" s="742">
        <v>62.18</v>
      </c>
      <c r="N262" s="739">
        <v>2</v>
      </c>
      <c r="O262" s="743">
        <v>1</v>
      </c>
      <c r="P262" s="742">
        <v>62.18</v>
      </c>
      <c r="Q262" s="744">
        <v>1</v>
      </c>
      <c r="R262" s="739">
        <v>2</v>
      </c>
      <c r="S262" s="744">
        <v>1</v>
      </c>
      <c r="T262" s="743">
        <v>1</v>
      </c>
      <c r="U262" s="738">
        <v>1</v>
      </c>
    </row>
    <row r="263" spans="1:21" ht="14.4" customHeight="1" x14ac:dyDescent="0.3">
      <c r="A263" s="737">
        <v>30</v>
      </c>
      <c r="B263" s="739" t="s">
        <v>507</v>
      </c>
      <c r="C263" s="739" t="s">
        <v>3347</v>
      </c>
      <c r="D263" s="740" t="s">
        <v>4506</v>
      </c>
      <c r="E263" s="741" t="s">
        <v>3358</v>
      </c>
      <c r="F263" s="739" t="s">
        <v>3344</v>
      </c>
      <c r="G263" s="739" t="s">
        <v>3564</v>
      </c>
      <c r="H263" s="739" t="s">
        <v>508</v>
      </c>
      <c r="I263" s="739" t="s">
        <v>3758</v>
      </c>
      <c r="J263" s="739" t="s">
        <v>3759</v>
      </c>
      <c r="K263" s="739" t="s">
        <v>3439</v>
      </c>
      <c r="L263" s="742">
        <v>29.02</v>
      </c>
      <c r="M263" s="742">
        <v>29.02</v>
      </c>
      <c r="N263" s="739">
        <v>1</v>
      </c>
      <c r="O263" s="743">
        <v>0.5</v>
      </c>
      <c r="P263" s="742"/>
      <c r="Q263" s="744">
        <v>0</v>
      </c>
      <c r="R263" s="739"/>
      <c r="S263" s="744">
        <v>0</v>
      </c>
      <c r="T263" s="743"/>
      <c r="U263" s="738">
        <v>0</v>
      </c>
    </row>
    <row r="264" spans="1:21" ht="14.4" customHeight="1" x14ac:dyDescent="0.3">
      <c r="A264" s="737">
        <v>30</v>
      </c>
      <c r="B264" s="739" t="s">
        <v>507</v>
      </c>
      <c r="C264" s="739" t="s">
        <v>3347</v>
      </c>
      <c r="D264" s="740" t="s">
        <v>4506</v>
      </c>
      <c r="E264" s="741" t="s">
        <v>3358</v>
      </c>
      <c r="F264" s="739" t="s">
        <v>3344</v>
      </c>
      <c r="G264" s="739" t="s">
        <v>3564</v>
      </c>
      <c r="H264" s="739" t="s">
        <v>508</v>
      </c>
      <c r="I264" s="739" t="s">
        <v>3760</v>
      </c>
      <c r="J264" s="739" t="s">
        <v>3761</v>
      </c>
      <c r="K264" s="739" t="s">
        <v>3140</v>
      </c>
      <c r="L264" s="742">
        <v>15.55</v>
      </c>
      <c r="M264" s="742">
        <v>15.55</v>
      </c>
      <c r="N264" s="739">
        <v>1</v>
      </c>
      <c r="O264" s="743">
        <v>0.5</v>
      </c>
      <c r="P264" s="742">
        <v>15.55</v>
      </c>
      <c r="Q264" s="744">
        <v>1</v>
      </c>
      <c r="R264" s="739">
        <v>1</v>
      </c>
      <c r="S264" s="744">
        <v>1</v>
      </c>
      <c r="T264" s="743">
        <v>0.5</v>
      </c>
      <c r="U264" s="738">
        <v>1</v>
      </c>
    </row>
    <row r="265" spans="1:21" ht="14.4" customHeight="1" x14ac:dyDescent="0.3">
      <c r="A265" s="737">
        <v>30</v>
      </c>
      <c r="B265" s="739" t="s">
        <v>507</v>
      </c>
      <c r="C265" s="739" t="s">
        <v>3347</v>
      </c>
      <c r="D265" s="740" t="s">
        <v>4506</v>
      </c>
      <c r="E265" s="741" t="s">
        <v>3358</v>
      </c>
      <c r="F265" s="739" t="s">
        <v>3344</v>
      </c>
      <c r="G265" s="739" t="s">
        <v>3565</v>
      </c>
      <c r="H265" s="739" t="s">
        <v>508</v>
      </c>
      <c r="I265" s="739" t="s">
        <v>3762</v>
      </c>
      <c r="J265" s="739" t="s">
        <v>3763</v>
      </c>
      <c r="K265" s="739" t="s">
        <v>1981</v>
      </c>
      <c r="L265" s="742">
        <v>146.84</v>
      </c>
      <c r="M265" s="742">
        <v>146.84</v>
      </c>
      <c r="N265" s="739">
        <v>1</v>
      </c>
      <c r="O265" s="743">
        <v>0.5</v>
      </c>
      <c r="P265" s="742"/>
      <c r="Q265" s="744">
        <v>0</v>
      </c>
      <c r="R265" s="739"/>
      <c r="S265" s="744">
        <v>0</v>
      </c>
      <c r="T265" s="743"/>
      <c r="U265" s="738">
        <v>0</v>
      </c>
    </row>
    <row r="266" spans="1:21" ht="14.4" customHeight="1" x14ac:dyDescent="0.3">
      <c r="A266" s="737">
        <v>30</v>
      </c>
      <c r="B266" s="739" t="s">
        <v>507</v>
      </c>
      <c r="C266" s="739" t="s">
        <v>3347</v>
      </c>
      <c r="D266" s="740" t="s">
        <v>4506</v>
      </c>
      <c r="E266" s="741" t="s">
        <v>3358</v>
      </c>
      <c r="F266" s="739" t="s">
        <v>3344</v>
      </c>
      <c r="G266" s="739" t="s">
        <v>3566</v>
      </c>
      <c r="H266" s="739" t="s">
        <v>508</v>
      </c>
      <c r="I266" s="739" t="s">
        <v>3764</v>
      </c>
      <c r="J266" s="739" t="s">
        <v>765</v>
      </c>
      <c r="K266" s="739" t="s">
        <v>3765</v>
      </c>
      <c r="L266" s="742">
        <v>28.81</v>
      </c>
      <c r="M266" s="742">
        <v>28.81</v>
      </c>
      <c r="N266" s="739">
        <v>1</v>
      </c>
      <c r="O266" s="743">
        <v>1</v>
      </c>
      <c r="P266" s="742"/>
      <c r="Q266" s="744">
        <v>0</v>
      </c>
      <c r="R266" s="739"/>
      <c r="S266" s="744">
        <v>0</v>
      </c>
      <c r="T266" s="743"/>
      <c r="U266" s="738">
        <v>0</v>
      </c>
    </row>
    <row r="267" spans="1:21" ht="14.4" customHeight="1" x14ac:dyDescent="0.3">
      <c r="A267" s="737">
        <v>30</v>
      </c>
      <c r="B267" s="739" t="s">
        <v>507</v>
      </c>
      <c r="C267" s="739" t="s">
        <v>3347</v>
      </c>
      <c r="D267" s="740" t="s">
        <v>4506</v>
      </c>
      <c r="E267" s="741" t="s">
        <v>3358</v>
      </c>
      <c r="F267" s="739" t="s">
        <v>3344</v>
      </c>
      <c r="G267" s="739" t="s">
        <v>3566</v>
      </c>
      <c r="H267" s="739" t="s">
        <v>508</v>
      </c>
      <c r="I267" s="739" t="s">
        <v>3766</v>
      </c>
      <c r="J267" s="739" t="s">
        <v>765</v>
      </c>
      <c r="K267" s="739" t="s">
        <v>3068</v>
      </c>
      <c r="L267" s="742">
        <v>57.64</v>
      </c>
      <c r="M267" s="742">
        <v>345.84000000000003</v>
      </c>
      <c r="N267" s="739">
        <v>6</v>
      </c>
      <c r="O267" s="743">
        <v>3.5</v>
      </c>
      <c r="P267" s="742">
        <v>115.28</v>
      </c>
      <c r="Q267" s="744">
        <v>0.33333333333333331</v>
      </c>
      <c r="R267" s="739">
        <v>2</v>
      </c>
      <c r="S267" s="744">
        <v>0.33333333333333331</v>
      </c>
      <c r="T267" s="743">
        <v>1.5</v>
      </c>
      <c r="U267" s="738">
        <v>0.42857142857142855</v>
      </c>
    </row>
    <row r="268" spans="1:21" ht="14.4" customHeight="1" x14ac:dyDescent="0.3">
      <c r="A268" s="737">
        <v>30</v>
      </c>
      <c r="B268" s="739" t="s">
        <v>507</v>
      </c>
      <c r="C268" s="739" t="s">
        <v>3347</v>
      </c>
      <c r="D268" s="740" t="s">
        <v>4506</v>
      </c>
      <c r="E268" s="741" t="s">
        <v>3358</v>
      </c>
      <c r="F268" s="739" t="s">
        <v>3344</v>
      </c>
      <c r="G268" s="739" t="s">
        <v>3566</v>
      </c>
      <c r="H268" s="739" t="s">
        <v>508</v>
      </c>
      <c r="I268" s="739" t="s">
        <v>3569</v>
      </c>
      <c r="J268" s="739" t="s">
        <v>765</v>
      </c>
      <c r="K268" s="739" t="s">
        <v>3570</v>
      </c>
      <c r="L268" s="742">
        <v>185.26</v>
      </c>
      <c r="M268" s="742">
        <v>370.52</v>
      </c>
      <c r="N268" s="739">
        <v>2</v>
      </c>
      <c r="O268" s="743">
        <v>1</v>
      </c>
      <c r="P268" s="742"/>
      <c r="Q268" s="744">
        <v>0</v>
      </c>
      <c r="R268" s="739"/>
      <c r="S268" s="744">
        <v>0</v>
      </c>
      <c r="T268" s="743"/>
      <c r="U268" s="738">
        <v>0</v>
      </c>
    </row>
    <row r="269" spans="1:21" ht="14.4" customHeight="1" x14ac:dyDescent="0.3">
      <c r="A269" s="737">
        <v>30</v>
      </c>
      <c r="B269" s="739" t="s">
        <v>507</v>
      </c>
      <c r="C269" s="739" t="s">
        <v>3347</v>
      </c>
      <c r="D269" s="740" t="s">
        <v>4506</v>
      </c>
      <c r="E269" s="741" t="s">
        <v>3358</v>
      </c>
      <c r="F269" s="739" t="s">
        <v>3344</v>
      </c>
      <c r="G269" s="739" t="s">
        <v>3767</v>
      </c>
      <c r="H269" s="739" t="s">
        <v>508</v>
      </c>
      <c r="I269" s="739" t="s">
        <v>686</v>
      </c>
      <c r="J269" s="739" t="s">
        <v>3768</v>
      </c>
      <c r="K269" s="739" t="s">
        <v>3769</v>
      </c>
      <c r="L269" s="742">
        <v>0</v>
      </c>
      <c r="M269" s="742">
        <v>0</v>
      </c>
      <c r="N269" s="739">
        <v>1</v>
      </c>
      <c r="O269" s="743">
        <v>0.5</v>
      </c>
      <c r="P269" s="742"/>
      <c r="Q269" s="744"/>
      <c r="R269" s="739"/>
      <c r="S269" s="744">
        <v>0</v>
      </c>
      <c r="T269" s="743"/>
      <c r="U269" s="738">
        <v>0</v>
      </c>
    </row>
    <row r="270" spans="1:21" ht="14.4" customHeight="1" x14ac:dyDescent="0.3">
      <c r="A270" s="737">
        <v>30</v>
      </c>
      <c r="B270" s="739" t="s">
        <v>507</v>
      </c>
      <c r="C270" s="739" t="s">
        <v>3347</v>
      </c>
      <c r="D270" s="740" t="s">
        <v>4506</v>
      </c>
      <c r="E270" s="741" t="s">
        <v>3358</v>
      </c>
      <c r="F270" s="739" t="s">
        <v>3344</v>
      </c>
      <c r="G270" s="739" t="s">
        <v>3374</v>
      </c>
      <c r="H270" s="739" t="s">
        <v>2097</v>
      </c>
      <c r="I270" s="739" t="s">
        <v>3770</v>
      </c>
      <c r="J270" s="739" t="s">
        <v>563</v>
      </c>
      <c r="K270" s="739" t="s">
        <v>3063</v>
      </c>
      <c r="L270" s="742">
        <v>205.84</v>
      </c>
      <c r="M270" s="742">
        <v>205.84</v>
      </c>
      <c r="N270" s="739">
        <v>1</v>
      </c>
      <c r="O270" s="743">
        <v>0.5</v>
      </c>
      <c r="P270" s="742"/>
      <c r="Q270" s="744">
        <v>0</v>
      </c>
      <c r="R270" s="739"/>
      <c r="S270" s="744">
        <v>0</v>
      </c>
      <c r="T270" s="743"/>
      <c r="U270" s="738">
        <v>0</v>
      </c>
    </row>
    <row r="271" spans="1:21" ht="14.4" customHeight="1" x14ac:dyDescent="0.3">
      <c r="A271" s="737">
        <v>30</v>
      </c>
      <c r="B271" s="739" t="s">
        <v>507</v>
      </c>
      <c r="C271" s="739" t="s">
        <v>3347</v>
      </c>
      <c r="D271" s="740" t="s">
        <v>4506</v>
      </c>
      <c r="E271" s="741" t="s">
        <v>3358</v>
      </c>
      <c r="F271" s="739" t="s">
        <v>3344</v>
      </c>
      <c r="G271" s="739" t="s">
        <v>3374</v>
      </c>
      <c r="H271" s="739" t="s">
        <v>2097</v>
      </c>
      <c r="I271" s="739" t="s">
        <v>3375</v>
      </c>
      <c r="J271" s="739" t="s">
        <v>560</v>
      </c>
      <c r="K271" s="739" t="s">
        <v>3061</v>
      </c>
      <c r="L271" s="742">
        <v>28.81</v>
      </c>
      <c r="M271" s="742">
        <v>345.71999999999997</v>
      </c>
      <c r="N271" s="739">
        <v>12</v>
      </c>
      <c r="O271" s="743">
        <v>5.5</v>
      </c>
      <c r="P271" s="742">
        <v>86.429999999999993</v>
      </c>
      <c r="Q271" s="744">
        <v>0.25</v>
      </c>
      <c r="R271" s="739">
        <v>3</v>
      </c>
      <c r="S271" s="744">
        <v>0.25</v>
      </c>
      <c r="T271" s="743">
        <v>1.5</v>
      </c>
      <c r="U271" s="738">
        <v>0.27272727272727271</v>
      </c>
    </row>
    <row r="272" spans="1:21" ht="14.4" customHeight="1" x14ac:dyDescent="0.3">
      <c r="A272" s="737">
        <v>30</v>
      </c>
      <c r="B272" s="739" t="s">
        <v>507</v>
      </c>
      <c r="C272" s="739" t="s">
        <v>3347</v>
      </c>
      <c r="D272" s="740" t="s">
        <v>4506</v>
      </c>
      <c r="E272" s="741" t="s">
        <v>3358</v>
      </c>
      <c r="F272" s="739" t="s">
        <v>3344</v>
      </c>
      <c r="G272" s="739" t="s">
        <v>3374</v>
      </c>
      <c r="H272" s="739" t="s">
        <v>2097</v>
      </c>
      <c r="I272" s="739" t="s">
        <v>2170</v>
      </c>
      <c r="J272" s="739" t="s">
        <v>563</v>
      </c>
      <c r="K272" s="739" t="s">
        <v>3064</v>
      </c>
      <c r="L272" s="742">
        <v>57.64</v>
      </c>
      <c r="M272" s="742">
        <v>57.64</v>
      </c>
      <c r="N272" s="739">
        <v>1</v>
      </c>
      <c r="O272" s="743">
        <v>0.5</v>
      </c>
      <c r="P272" s="742"/>
      <c r="Q272" s="744">
        <v>0</v>
      </c>
      <c r="R272" s="739"/>
      <c r="S272" s="744">
        <v>0</v>
      </c>
      <c r="T272" s="743"/>
      <c r="U272" s="738">
        <v>0</v>
      </c>
    </row>
    <row r="273" spans="1:21" ht="14.4" customHeight="1" x14ac:dyDescent="0.3">
      <c r="A273" s="737">
        <v>30</v>
      </c>
      <c r="B273" s="739" t="s">
        <v>507</v>
      </c>
      <c r="C273" s="739" t="s">
        <v>3347</v>
      </c>
      <c r="D273" s="740" t="s">
        <v>4506</v>
      </c>
      <c r="E273" s="741" t="s">
        <v>3358</v>
      </c>
      <c r="F273" s="739" t="s">
        <v>3344</v>
      </c>
      <c r="G273" s="739" t="s">
        <v>3374</v>
      </c>
      <c r="H273" s="739" t="s">
        <v>2097</v>
      </c>
      <c r="I273" s="739" t="s">
        <v>3771</v>
      </c>
      <c r="J273" s="739" t="s">
        <v>560</v>
      </c>
      <c r="K273" s="739" t="s">
        <v>3772</v>
      </c>
      <c r="L273" s="742">
        <v>150.59</v>
      </c>
      <c r="M273" s="742">
        <v>150.59</v>
      </c>
      <c r="N273" s="739">
        <v>1</v>
      </c>
      <c r="O273" s="743">
        <v>0.5</v>
      </c>
      <c r="P273" s="742"/>
      <c r="Q273" s="744">
        <v>0</v>
      </c>
      <c r="R273" s="739"/>
      <c r="S273" s="744">
        <v>0</v>
      </c>
      <c r="T273" s="743"/>
      <c r="U273" s="738">
        <v>0</v>
      </c>
    </row>
    <row r="274" spans="1:21" ht="14.4" customHeight="1" x14ac:dyDescent="0.3">
      <c r="A274" s="737">
        <v>30</v>
      </c>
      <c r="B274" s="739" t="s">
        <v>507</v>
      </c>
      <c r="C274" s="739" t="s">
        <v>3347</v>
      </c>
      <c r="D274" s="740" t="s">
        <v>4506</v>
      </c>
      <c r="E274" s="741" t="s">
        <v>3358</v>
      </c>
      <c r="F274" s="739" t="s">
        <v>3344</v>
      </c>
      <c r="G274" s="739" t="s">
        <v>3773</v>
      </c>
      <c r="H274" s="739" t="s">
        <v>508</v>
      </c>
      <c r="I274" s="739" t="s">
        <v>1137</v>
      </c>
      <c r="J274" s="739" t="s">
        <v>1138</v>
      </c>
      <c r="K274" s="739" t="s">
        <v>3774</v>
      </c>
      <c r="L274" s="742">
        <v>0</v>
      </c>
      <c r="M274" s="742">
        <v>0</v>
      </c>
      <c r="N274" s="739">
        <v>1</v>
      </c>
      <c r="O274" s="743">
        <v>1</v>
      </c>
      <c r="P274" s="742"/>
      <c r="Q274" s="744"/>
      <c r="R274" s="739"/>
      <c r="S274" s="744">
        <v>0</v>
      </c>
      <c r="T274" s="743"/>
      <c r="U274" s="738">
        <v>0</v>
      </c>
    </row>
    <row r="275" spans="1:21" ht="14.4" customHeight="1" x14ac:dyDescent="0.3">
      <c r="A275" s="737">
        <v>30</v>
      </c>
      <c r="B275" s="739" t="s">
        <v>507</v>
      </c>
      <c r="C275" s="739" t="s">
        <v>3347</v>
      </c>
      <c r="D275" s="740" t="s">
        <v>4506</v>
      </c>
      <c r="E275" s="741" t="s">
        <v>3358</v>
      </c>
      <c r="F275" s="739" t="s">
        <v>3344</v>
      </c>
      <c r="G275" s="739" t="s">
        <v>3775</v>
      </c>
      <c r="H275" s="739" t="s">
        <v>2097</v>
      </c>
      <c r="I275" s="739" t="s">
        <v>2270</v>
      </c>
      <c r="J275" s="739" t="s">
        <v>2271</v>
      </c>
      <c r="K275" s="739" t="s">
        <v>3129</v>
      </c>
      <c r="L275" s="742">
        <v>48.27</v>
      </c>
      <c r="M275" s="742">
        <v>96.54</v>
      </c>
      <c r="N275" s="739">
        <v>2</v>
      </c>
      <c r="O275" s="743">
        <v>1</v>
      </c>
      <c r="P275" s="742"/>
      <c r="Q275" s="744">
        <v>0</v>
      </c>
      <c r="R275" s="739"/>
      <c r="S275" s="744">
        <v>0</v>
      </c>
      <c r="T275" s="743"/>
      <c r="U275" s="738">
        <v>0</v>
      </c>
    </row>
    <row r="276" spans="1:21" ht="14.4" customHeight="1" x14ac:dyDescent="0.3">
      <c r="A276" s="737">
        <v>30</v>
      </c>
      <c r="B276" s="739" t="s">
        <v>507</v>
      </c>
      <c r="C276" s="739" t="s">
        <v>3347</v>
      </c>
      <c r="D276" s="740" t="s">
        <v>4506</v>
      </c>
      <c r="E276" s="741" t="s">
        <v>3358</v>
      </c>
      <c r="F276" s="739" t="s">
        <v>3344</v>
      </c>
      <c r="G276" s="739" t="s">
        <v>3775</v>
      </c>
      <c r="H276" s="739" t="s">
        <v>2097</v>
      </c>
      <c r="I276" s="739" t="s">
        <v>2273</v>
      </c>
      <c r="J276" s="739" t="s">
        <v>2274</v>
      </c>
      <c r="K276" s="739" t="s">
        <v>3130</v>
      </c>
      <c r="L276" s="742">
        <v>96.53</v>
      </c>
      <c r="M276" s="742">
        <v>96.53</v>
      </c>
      <c r="N276" s="739">
        <v>1</v>
      </c>
      <c r="O276" s="743">
        <v>0.5</v>
      </c>
      <c r="P276" s="742">
        <v>96.53</v>
      </c>
      <c r="Q276" s="744">
        <v>1</v>
      </c>
      <c r="R276" s="739">
        <v>1</v>
      </c>
      <c r="S276" s="744">
        <v>1</v>
      </c>
      <c r="T276" s="743">
        <v>0.5</v>
      </c>
      <c r="U276" s="738">
        <v>1</v>
      </c>
    </row>
    <row r="277" spans="1:21" ht="14.4" customHeight="1" x14ac:dyDescent="0.3">
      <c r="A277" s="737">
        <v>30</v>
      </c>
      <c r="B277" s="739" t="s">
        <v>507</v>
      </c>
      <c r="C277" s="739" t="s">
        <v>3347</v>
      </c>
      <c r="D277" s="740" t="s">
        <v>4506</v>
      </c>
      <c r="E277" s="741" t="s">
        <v>3358</v>
      </c>
      <c r="F277" s="739" t="s">
        <v>3344</v>
      </c>
      <c r="G277" s="739" t="s">
        <v>3776</v>
      </c>
      <c r="H277" s="739" t="s">
        <v>2097</v>
      </c>
      <c r="I277" s="739" t="s">
        <v>2369</v>
      </c>
      <c r="J277" s="739" t="s">
        <v>2370</v>
      </c>
      <c r="K277" s="739" t="s">
        <v>3166</v>
      </c>
      <c r="L277" s="742">
        <v>117.46</v>
      </c>
      <c r="M277" s="742">
        <v>117.46</v>
      </c>
      <c r="N277" s="739">
        <v>1</v>
      </c>
      <c r="O277" s="743">
        <v>0.5</v>
      </c>
      <c r="P277" s="742"/>
      <c r="Q277" s="744">
        <v>0</v>
      </c>
      <c r="R277" s="739"/>
      <c r="S277" s="744">
        <v>0</v>
      </c>
      <c r="T277" s="743"/>
      <c r="U277" s="738">
        <v>0</v>
      </c>
    </row>
    <row r="278" spans="1:21" ht="14.4" customHeight="1" x14ac:dyDescent="0.3">
      <c r="A278" s="737">
        <v>30</v>
      </c>
      <c r="B278" s="739" t="s">
        <v>507</v>
      </c>
      <c r="C278" s="739" t="s">
        <v>3347</v>
      </c>
      <c r="D278" s="740" t="s">
        <v>4506</v>
      </c>
      <c r="E278" s="741" t="s">
        <v>3358</v>
      </c>
      <c r="F278" s="739" t="s">
        <v>3344</v>
      </c>
      <c r="G278" s="739" t="s">
        <v>3776</v>
      </c>
      <c r="H278" s="739" t="s">
        <v>2097</v>
      </c>
      <c r="I278" s="739" t="s">
        <v>2372</v>
      </c>
      <c r="J278" s="739" t="s">
        <v>2373</v>
      </c>
      <c r="K278" s="739" t="s">
        <v>3167</v>
      </c>
      <c r="L278" s="742">
        <v>234.91</v>
      </c>
      <c r="M278" s="742">
        <v>234.91</v>
      </c>
      <c r="N278" s="739">
        <v>1</v>
      </c>
      <c r="O278" s="743">
        <v>0.5</v>
      </c>
      <c r="P278" s="742"/>
      <c r="Q278" s="744">
        <v>0</v>
      </c>
      <c r="R278" s="739"/>
      <c r="S278" s="744">
        <v>0</v>
      </c>
      <c r="T278" s="743"/>
      <c r="U278" s="738">
        <v>0</v>
      </c>
    </row>
    <row r="279" spans="1:21" ht="14.4" customHeight="1" x14ac:dyDescent="0.3">
      <c r="A279" s="737">
        <v>30</v>
      </c>
      <c r="B279" s="739" t="s">
        <v>507</v>
      </c>
      <c r="C279" s="739" t="s">
        <v>3347</v>
      </c>
      <c r="D279" s="740" t="s">
        <v>4506</v>
      </c>
      <c r="E279" s="741" t="s">
        <v>3358</v>
      </c>
      <c r="F279" s="739" t="s">
        <v>3344</v>
      </c>
      <c r="G279" s="739" t="s">
        <v>3777</v>
      </c>
      <c r="H279" s="739" t="s">
        <v>508</v>
      </c>
      <c r="I279" s="739" t="s">
        <v>599</v>
      </c>
      <c r="J279" s="739" t="s">
        <v>3778</v>
      </c>
      <c r="K279" s="739" t="s">
        <v>3779</v>
      </c>
      <c r="L279" s="742">
        <v>24.78</v>
      </c>
      <c r="M279" s="742">
        <v>49.56</v>
      </c>
      <c r="N279" s="739">
        <v>2</v>
      </c>
      <c r="O279" s="743">
        <v>0.5</v>
      </c>
      <c r="P279" s="742">
        <v>49.56</v>
      </c>
      <c r="Q279" s="744">
        <v>1</v>
      </c>
      <c r="R279" s="739">
        <v>2</v>
      </c>
      <c r="S279" s="744">
        <v>1</v>
      </c>
      <c r="T279" s="743">
        <v>0.5</v>
      </c>
      <c r="U279" s="738">
        <v>1</v>
      </c>
    </row>
    <row r="280" spans="1:21" ht="14.4" customHeight="1" x14ac:dyDescent="0.3">
      <c r="A280" s="737">
        <v>30</v>
      </c>
      <c r="B280" s="739" t="s">
        <v>507</v>
      </c>
      <c r="C280" s="739" t="s">
        <v>3347</v>
      </c>
      <c r="D280" s="740" t="s">
        <v>4506</v>
      </c>
      <c r="E280" s="741" t="s">
        <v>3358</v>
      </c>
      <c r="F280" s="739" t="s">
        <v>3344</v>
      </c>
      <c r="G280" s="739" t="s">
        <v>3582</v>
      </c>
      <c r="H280" s="739" t="s">
        <v>2097</v>
      </c>
      <c r="I280" s="739" t="s">
        <v>2098</v>
      </c>
      <c r="J280" s="739" t="s">
        <v>2099</v>
      </c>
      <c r="K280" s="739" t="s">
        <v>3151</v>
      </c>
      <c r="L280" s="742">
        <v>10.41</v>
      </c>
      <c r="M280" s="742">
        <v>31.23</v>
      </c>
      <c r="N280" s="739">
        <v>3</v>
      </c>
      <c r="O280" s="743">
        <v>1.5</v>
      </c>
      <c r="P280" s="742"/>
      <c r="Q280" s="744">
        <v>0</v>
      </c>
      <c r="R280" s="739"/>
      <c r="S280" s="744">
        <v>0</v>
      </c>
      <c r="T280" s="743"/>
      <c r="U280" s="738">
        <v>0</v>
      </c>
    </row>
    <row r="281" spans="1:21" ht="14.4" customHeight="1" x14ac:dyDescent="0.3">
      <c r="A281" s="737">
        <v>30</v>
      </c>
      <c r="B281" s="739" t="s">
        <v>507</v>
      </c>
      <c r="C281" s="739" t="s">
        <v>3347</v>
      </c>
      <c r="D281" s="740" t="s">
        <v>4506</v>
      </c>
      <c r="E281" s="741" t="s">
        <v>3358</v>
      </c>
      <c r="F281" s="739" t="s">
        <v>3344</v>
      </c>
      <c r="G281" s="739" t="s">
        <v>3780</v>
      </c>
      <c r="H281" s="739" t="s">
        <v>508</v>
      </c>
      <c r="I281" s="739" t="s">
        <v>832</v>
      </c>
      <c r="J281" s="739" t="s">
        <v>833</v>
      </c>
      <c r="K281" s="739" t="s">
        <v>3781</v>
      </c>
      <c r="L281" s="742">
        <v>117.46</v>
      </c>
      <c r="M281" s="742">
        <v>117.46</v>
      </c>
      <c r="N281" s="739">
        <v>1</v>
      </c>
      <c r="O281" s="743">
        <v>0.5</v>
      </c>
      <c r="P281" s="742"/>
      <c r="Q281" s="744">
        <v>0</v>
      </c>
      <c r="R281" s="739"/>
      <c r="S281" s="744">
        <v>0</v>
      </c>
      <c r="T281" s="743"/>
      <c r="U281" s="738">
        <v>0</v>
      </c>
    </row>
    <row r="282" spans="1:21" ht="14.4" customHeight="1" x14ac:dyDescent="0.3">
      <c r="A282" s="737">
        <v>30</v>
      </c>
      <c r="B282" s="739" t="s">
        <v>507</v>
      </c>
      <c r="C282" s="739" t="s">
        <v>3347</v>
      </c>
      <c r="D282" s="740" t="s">
        <v>4506</v>
      </c>
      <c r="E282" s="741" t="s">
        <v>3358</v>
      </c>
      <c r="F282" s="739" t="s">
        <v>3344</v>
      </c>
      <c r="G282" s="739" t="s">
        <v>3585</v>
      </c>
      <c r="H282" s="739" t="s">
        <v>508</v>
      </c>
      <c r="I282" s="739" t="s">
        <v>3782</v>
      </c>
      <c r="J282" s="739" t="s">
        <v>3783</v>
      </c>
      <c r="K282" s="739" t="s">
        <v>3299</v>
      </c>
      <c r="L282" s="742">
        <v>105.46</v>
      </c>
      <c r="M282" s="742">
        <v>105.46</v>
      </c>
      <c r="N282" s="739">
        <v>1</v>
      </c>
      <c r="O282" s="743">
        <v>0.5</v>
      </c>
      <c r="P282" s="742"/>
      <c r="Q282" s="744">
        <v>0</v>
      </c>
      <c r="R282" s="739"/>
      <c r="S282" s="744">
        <v>0</v>
      </c>
      <c r="T282" s="743"/>
      <c r="U282" s="738">
        <v>0</v>
      </c>
    </row>
    <row r="283" spans="1:21" ht="14.4" customHeight="1" x14ac:dyDescent="0.3">
      <c r="A283" s="737">
        <v>30</v>
      </c>
      <c r="B283" s="739" t="s">
        <v>507</v>
      </c>
      <c r="C283" s="739" t="s">
        <v>3347</v>
      </c>
      <c r="D283" s="740" t="s">
        <v>4506</v>
      </c>
      <c r="E283" s="741" t="s">
        <v>3358</v>
      </c>
      <c r="F283" s="739" t="s">
        <v>3344</v>
      </c>
      <c r="G283" s="739" t="s">
        <v>3784</v>
      </c>
      <c r="H283" s="739" t="s">
        <v>508</v>
      </c>
      <c r="I283" s="739" t="s">
        <v>1499</v>
      </c>
      <c r="J283" s="739" t="s">
        <v>1500</v>
      </c>
      <c r="K283" s="739" t="s">
        <v>3785</v>
      </c>
      <c r="L283" s="742">
        <v>566.19000000000005</v>
      </c>
      <c r="M283" s="742">
        <v>566.19000000000005</v>
      </c>
      <c r="N283" s="739">
        <v>1</v>
      </c>
      <c r="O283" s="743">
        <v>0.5</v>
      </c>
      <c r="P283" s="742"/>
      <c r="Q283" s="744">
        <v>0</v>
      </c>
      <c r="R283" s="739"/>
      <c r="S283" s="744">
        <v>0</v>
      </c>
      <c r="T283" s="743"/>
      <c r="U283" s="738">
        <v>0</v>
      </c>
    </row>
    <row r="284" spans="1:21" ht="14.4" customHeight="1" x14ac:dyDescent="0.3">
      <c r="A284" s="737">
        <v>30</v>
      </c>
      <c r="B284" s="739" t="s">
        <v>507</v>
      </c>
      <c r="C284" s="739" t="s">
        <v>3347</v>
      </c>
      <c r="D284" s="740" t="s">
        <v>4506</v>
      </c>
      <c r="E284" s="741" t="s">
        <v>3358</v>
      </c>
      <c r="F284" s="739" t="s">
        <v>3344</v>
      </c>
      <c r="G284" s="739" t="s">
        <v>3593</v>
      </c>
      <c r="H284" s="739" t="s">
        <v>2097</v>
      </c>
      <c r="I284" s="739" t="s">
        <v>2292</v>
      </c>
      <c r="J284" s="739" t="s">
        <v>2289</v>
      </c>
      <c r="K284" s="739" t="s">
        <v>3177</v>
      </c>
      <c r="L284" s="742">
        <v>181.13</v>
      </c>
      <c r="M284" s="742">
        <v>543.39</v>
      </c>
      <c r="N284" s="739">
        <v>3</v>
      </c>
      <c r="O284" s="743">
        <v>1.5</v>
      </c>
      <c r="P284" s="742"/>
      <c r="Q284" s="744">
        <v>0</v>
      </c>
      <c r="R284" s="739"/>
      <c r="S284" s="744">
        <v>0</v>
      </c>
      <c r="T284" s="743"/>
      <c r="U284" s="738">
        <v>0</v>
      </c>
    </row>
    <row r="285" spans="1:21" ht="14.4" customHeight="1" x14ac:dyDescent="0.3">
      <c r="A285" s="737">
        <v>30</v>
      </c>
      <c r="B285" s="739" t="s">
        <v>507</v>
      </c>
      <c r="C285" s="739" t="s">
        <v>3347</v>
      </c>
      <c r="D285" s="740" t="s">
        <v>4506</v>
      </c>
      <c r="E285" s="741" t="s">
        <v>3358</v>
      </c>
      <c r="F285" s="739" t="s">
        <v>3344</v>
      </c>
      <c r="G285" s="739" t="s">
        <v>3594</v>
      </c>
      <c r="H285" s="739" t="s">
        <v>508</v>
      </c>
      <c r="I285" s="739" t="s">
        <v>1022</v>
      </c>
      <c r="J285" s="739" t="s">
        <v>3595</v>
      </c>
      <c r="K285" s="739" t="s">
        <v>3596</v>
      </c>
      <c r="L285" s="742">
        <v>0</v>
      </c>
      <c r="M285" s="742">
        <v>0</v>
      </c>
      <c r="N285" s="739">
        <v>1</v>
      </c>
      <c r="O285" s="743">
        <v>0.5</v>
      </c>
      <c r="P285" s="742"/>
      <c r="Q285" s="744"/>
      <c r="R285" s="739"/>
      <c r="S285" s="744">
        <v>0</v>
      </c>
      <c r="T285" s="743"/>
      <c r="U285" s="738">
        <v>0</v>
      </c>
    </row>
    <row r="286" spans="1:21" ht="14.4" customHeight="1" x14ac:dyDescent="0.3">
      <c r="A286" s="737">
        <v>30</v>
      </c>
      <c r="B286" s="739" t="s">
        <v>507</v>
      </c>
      <c r="C286" s="739" t="s">
        <v>3347</v>
      </c>
      <c r="D286" s="740" t="s">
        <v>4506</v>
      </c>
      <c r="E286" s="741" t="s">
        <v>3358</v>
      </c>
      <c r="F286" s="739" t="s">
        <v>3344</v>
      </c>
      <c r="G286" s="739" t="s">
        <v>3786</v>
      </c>
      <c r="H286" s="739" t="s">
        <v>508</v>
      </c>
      <c r="I286" s="739" t="s">
        <v>3787</v>
      </c>
      <c r="J286" s="739" t="s">
        <v>1124</v>
      </c>
      <c r="K286" s="739" t="s">
        <v>3788</v>
      </c>
      <c r="L286" s="742">
        <v>90.53</v>
      </c>
      <c r="M286" s="742">
        <v>362.12</v>
      </c>
      <c r="N286" s="739">
        <v>4</v>
      </c>
      <c r="O286" s="743">
        <v>2</v>
      </c>
      <c r="P286" s="742"/>
      <c r="Q286" s="744">
        <v>0</v>
      </c>
      <c r="R286" s="739"/>
      <c r="S286" s="744">
        <v>0</v>
      </c>
      <c r="T286" s="743"/>
      <c r="U286" s="738">
        <v>0</v>
      </c>
    </row>
    <row r="287" spans="1:21" ht="14.4" customHeight="1" x14ac:dyDescent="0.3">
      <c r="A287" s="737">
        <v>30</v>
      </c>
      <c r="B287" s="739" t="s">
        <v>507</v>
      </c>
      <c r="C287" s="739" t="s">
        <v>3347</v>
      </c>
      <c r="D287" s="740" t="s">
        <v>4506</v>
      </c>
      <c r="E287" s="741" t="s">
        <v>3358</v>
      </c>
      <c r="F287" s="739" t="s">
        <v>3344</v>
      </c>
      <c r="G287" s="739" t="s">
        <v>3597</v>
      </c>
      <c r="H287" s="739" t="s">
        <v>508</v>
      </c>
      <c r="I287" s="739" t="s">
        <v>3789</v>
      </c>
      <c r="J287" s="739" t="s">
        <v>758</v>
      </c>
      <c r="K287" s="739" t="s">
        <v>3790</v>
      </c>
      <c r="L287" s="742">
        <v>0</v>
      </c>
      <c r="M287" s="742">
        <v>0</v>
      </c>
      <c r="N287" s="739">
        <v>1</v>
      </c>
      <c r="O287" s="743">
        <v>0.5</v>
      </c>
      <c r="P287" s="742"/>
      <c r="Q287" s="744"/>
      <c r="R287" s="739"/>
      <c r="S287" s="744">
        <v>0</v>
      </c>
      <c r="T287" s="743"/>
      <c r="U287" s="738">
        <v>0</v>
      </c>
    </row>
    <row r="288" spans="1:21" ht="14.4" customHeight="1" x14ac:dyDescent="0.3">
      <c r="A288" s="737">
        <v>30</v>
      </c>
      <c r="B288" s="739" t="s">
        <v>507</v>
      </c>
      <c r="C288" s="739" t="s">
        <v>3347</v>
      </c>
      <c r="D288" s="740" t="s">
        <v>4506</v>
      </c>
      <c r="E288" s="741" t="s">
        <v>3358</v>
      </c>
      <c r="F288" s="739" t="s">
        <v>3344</v>
      </c>
      <c r="G288" s="739" t="s">
        <v>3597</v>
      </c>
      <c r="H288" s="739" t="s">
        <v>508</v>
      </c>
      <c r="I288" s="739" t="s">
        <v>3598</v>
      </c>
      <c r="J288" s="739" t="s">
        <v>1321</v>
      </c>
      <c r="K288" s="739" t="s">
        <v>3599</v>
      </c>
      <c r="L288" s="742">
        <v>0</v>
      </c>
      <c r="M288" s="742">
        <v>0</v>
      </c>
      <c r="N288" s="739">
        <v>1</v>
      </c>
      <c r="O288" s="743">
        <v>0.5</v>
      </c>
      <c r="P288" s="742">
        <v>0</v>
      </c>
      <c r="Q288" s="744"/>
      <c r="R288" s="739">
        <v>1</v>
      </c>
      <c r="S288" s="744">
        <v>1</v>
      </c>
      <c r="T288" s="743">
        <v>0.5</v>
      </c>
      <c r="U288" s="738">
        <v>1</v>
      </c>
    </row>
    <row r="289" spans="1:21" ht="14.4" customHeight="1" x14ac:dyDescent="0.3">
      <c r="A289" s="737">
        <v>30</v>
      </c>
      <c r="B289" s="739" t="s">
        <v>507</v>
      </c>
      <c r="C289" s="739" t="s">
        <v>3347</v>
      </c>
      <c r="D289" s="740" t="s">
        <v>4506</v>
      </c>
      <c r="E289" s="741" t="s">
        <v>3358</v>
      </c>
      <c r="F289" s="739" t="s">
        <v>3344</v>
      </c>
      <c r="G289" s="739" t="s">
        <v>3791</v>
      </c>
      <c r="H289" s="739" t="s">
        <v>2097</v>
      </c>
      <c r="I289" s="739" t="s">
        <v>2307</v>
      </c>
      <c r="J289" s="739" t="s">
        <v>2308</v>
      </c>
      <c r="K289" s="739" t="s">
        <v>3177</v>
      </c>
      <c r="L289" s="742">
        <v>58.86</v>
      </c>
      <c r="M289" s="742">
        <v>58.86</v>
      </c>
      <c r="N289" s="739">
        <v>1</v>
      </c>
      <c r="O289" s="743">
        <v>0.5</v>
      </c>
      <c r="P289" s="742"/>
      <c r="Q289" s="744">
        <v>0</v>
      </c>
      <c r="R289" s="739"/>
      <c r="S289" s="744">
        <v>0</v>
      </c>
      <c r="T289" s="743"/>
      <c r="U289" s="738">
        <v>0</v>
      </c>
    </row>
    <row r="290" spans="1:21" ht="14.4" customHeight="1" x14ac:dyDescent="0.3">
      <c r="A290" s="737">
        <v>30</v>
      </c>
      <c r="B290" s="739" t="s">
        <v>507</v>
      </c>
      <c r="C290" s="739" t="s">
        <v>3347</v>
      </c>
      <c r="D290" s="740" t="s">
        <v>4506</v>
      </c>
      <c r="E290" s="741" t="s">
        <v>3358</v>
      </c>
      <c r="F290" s="739" t="s">
        <v>3344</v>
      </c>
      <c r="G290" s="739" t="s">
        <v>3600</v>
      </c>
      <c r="H290" s="739" t="s">
        <v>508</v>
      </c>
      <c r="I290" s="739" t="s">
        <v>844</v>
      </c>
      <c r="J290" s="739" t="s">
        <v>3601</v>
      </c>
      <c r="K290" s="739" t="s">
        <v>3602</v>
      </c>
      <c r="L290" s="742">
        <v>0</v>
      </c>
      <c r="M290" s="742">
        <v>0</v>
      </c>
      <c r="N290" s="739">
        <v>15</v>
      </c>
      <c r="O290" s="743">
        <v>8</v>
      </c>
      <c r="P290" s="742">
        <v>0</v>
      </c>
      <c r="Q290" s="744"/>
      <c r="R290" s="739">
        <v>3</v>
      </c>
      <c r="S290" s="744">
        <v>0.2</v>
      </c>
      <c r="T290" s="743">
        <v>2</v>
      </c>
      <c r="U290" s="738">
        <v>0.25</v>
      </c>
    </row>
    <row r="291" spans="1:21" ht="14.4" customHeight="1" x14ac:dyDescent="0.3">
      <c r="A291" s="737">
        <v>30</v>
      </c>
      <c r="B291" s="739" t="s">
        <v>507</v>
      </c>
      <c r="C291" s="739" t="s">
        <v>3347</v>
      </c>
      <c r="D291" s="740" t="s">
        <v>4506</v>
      </c>
      <c r="E291" s="741" t="s">
        <v>3358</v>
      </c>
      <c r="F291" s="739" t="s">
        <v>3344</v>
      </c>
      <c r="G291" s="739" t="s">
        <v>3376</v>
      </c>
      <c r="H291" s="739" t="s">
        <v>508</v>
      </c>
      <c r="I291" s="739" t="s">
        <v>683</v>
      </c>
      <c r="J291" s="739" t="s">
        <v>684</v>
      </c>
      <c r="K291" s="739" t="s">
        <v>3603</v>
      </c>
      <c r="L291" s="742">
        <v>42.08</v>
      </c>
      <c r="M291" s="742">
        <v>336.63999999999993</v>
      </c>
      <c r="N291" s="739">
        <v>8</v>
      </c>
      <c r="O291" s="743">
        <v>3.5</v>
      </c>
      <c r="P291" s="742"/>
      <c r="Q291" s="744">
        <v>0</v>
      </c>
      <c r="R291" s="739"/>
      <c r="S291" s="744">
        <v>0</v>
      </c>
      <c r="T291" s="743"/>
      <c r="U291" s="738">
        <v>0</v>
      </c>
    </row>
    <row r="292" spans="1:21" ht="14.4" customHeight="1" x14ac:dyDescent="0.3">
      <c r="A292" s="737">
        <v>30</v>
      </c>
      <c r="B292" s="739" t="s">
        <v>507</v>
      </c>
      <c r="C292" s="739" t="s">
        <v>3347</v>
      </c>
      <c r="D292" s="740" t="s">
        <v>4506</v>
      </c>
      <c r="E292" s="741" t="s">
        <v>3358</v>
      </c>
      <c r="F292" s="739" t="s">
        <v>3344</v>
      </c>
      <c r="G292" s="739" t="s">
        <v>3376</v>
      </c>
      <c r="H292" s="739" t="s">
        <v>508</v>
      </c>
      <c r="I292" s="739" t="s">
        <v>3792</v>
      </c>
      <c r="J292" s="739" t="s">
        <v>3793</v>
      </c>
      <c r="K292" s="739" t="s">
        <v>3794</v>
      </c>
      <c r="L292" s="742">
        <v>126.23</v>
      </c>
      <c r="M292" s="742">
        <v>126.23</v>
      </c>
      <c r="N292" s="739">
        <v>1</v>
      </c>
      <c r="O292" s="743">
        <v>0.5</v>
      </c>
      <c r="P292" s="742"/>
      <c r="Q292" s="744">
        <v>0</v>
      </c>
      <c r="R292" s="739"/>
      <c r="S292" s="744">
        <v>0</v>
      </c>
      <c r="T292" s="743"/>
      <c r="U292" s="738">
        <v>0</v>
      </c>
    </row>
    <row r="293" spans="1:21" ht="14.4" customHeight="1" x14ac:dyDescent="0.3">
      <c r="A293" s="737">
        <v>30</v>
      </c>
      <c r="B293" s="739" t="s">
        <v>507</v>
      </c>
      <c r="C293" s="739" t="s">
        <v>3347</v>
      </c>
      <c r="D293" s="740" t="s">
        <v>4506</v>
      </c>
      <c r="E293" s="741" t="s">
        <v>3358</v>
      </c>
      <c r="F293" s="739" t="s">
        <v>3344</v>
      </c>
      <c r="G293" s="739" t="s">
        <v>3604</v>
      </c>
      <c r="H293" s="739" t="s">
        <v>508</v>
      </c>
      <c r="I293" s="739" t="s">
        <v>1014</v>
      </c>
      <c r="J293" s="739" t="s">
        <v>1015</v>
      </c>
      <c r="K293" s="739" t="s">
        <v>3605</v>
      </c>
      <c r="L293" s="742">
        <v>657.67</v>
      </c>
      <c r="M293" s="742">
        <v>1973.0099999999998</v>
      </c>
      <c r="N293" s="739">
        <v>3</v>
      </c>
      <c r="O293" s="743">
        <v>2</v>
      </c>
      <c r="P293" s="742"/>
      <c r="Q293" s="744">
        <v>0</v>
      </c>
      <c r="R293" s="739"/>
      <c r="S293" s="744">
        <v>0</v>
      </c>
      <c r="T293" s="743"/>
      <c r="U293" s="738">
        <v>0</v>
      </c>
    </row>
    <row r="294" spans="1:21" ht="14.4" customHeight="1" x14ac:dyDescent="0.3">
      <c r="A294" s="737">
        <v>30</v>
      </c>
      <c r="B294" s="739" t="s">
        <v>507</v>
      </c>
      <c r="C294" s="739" t="s">
        <v>3347</v>
      </c>
      <c r="D294" s="740" t="s">
        <v>4506</v>
      </c>
      <c r="E294" s="741" t="s">
        <v>3358</v>
      </c>
      <c r="F294" s="739" t="s">
        <v>3344</v>
      </c>
      <c r="G294" s="739" t="s">
        <v>3608</v>
      </c>
      <c r="H294" s="739" t="s">
        <v>2097</v>
      </c>
      <c r="I294" s="739" t="s">
        <v>2331</v>
      </c>
      <c r="J294" s="739" t="s">
        <v>2332</v>
      </c>
      <c r="K294" s="739" t="s">
        <v>3175</v>
      </c>
      <c r="L294" s="742">
        <v>93.46</v>
      </c>
      <c r="M294" s="742">
        <v>93.46</v>
      </c>
      <c r="N294" s="739">
        <v>1</v>
      </c>
      <c r="O294" s="743">
        <v>0.5</v>
      </c>
      <c r="P294" s="742"/>
      <c r="Q294" s="744">
        <v>0</v>
      </c>
      <c r="R294" s="739"/>
      <c r="S294" s="744">
        <v>0</v>
      </c>
      <c r="T294" s="743"/>
      <c r="U294" s="738">
        <v>0</v>
      </c>
    </row>
    <row r="295" spans="1:21" ht="14.4" customHeight="1" x14ac:dyDescent="0.3">
      <c r="A295" s="737">
        <v>30</v>
      </c>
      <c r="B295" s="739" t="s">
        <v>507</v>
      </c>
      <c r="C295" s="739" t="s">
        <v>3347</v>
      </c>
      <c r="D295" s="740" t="s">
        <v>4506</v>
      </c>
      <c r="E295" s="741" t="s">
        <v>3358</v>
      </c>
      <c r="F295" s="739" t="s">
        <v>3344</v>
      </c>
      <c r="G295" s="739" t="s">
        <v>3609</v>
      </c>
      <c r="H295" s="739" t="s">
        <v>508</v>
      </c>
      <c r="I295" s="739" t="s">
        <v>3614</v>
      </c>
      <c r="J295" s="739" t="s">
        <v>1999</v>
      </c>
      <c r="K295" s="739" t="s">
        <v>3615</v>
      </c>
      <c r="L295" s="742">
        <v>80.959999999999994</v>
      </c>
      <c r="M295" s="742">
        <v>242.88</v>
      </c>
      <c r="N295" s="739">
        <v>3</v>
      </c>
      <c r="O295" s="743">
        <v>1.5</v>
      </c>
      <c r="P295" s="742"/>
      <c r="Q295" s="744">
        <v>0</v>
      </c>
      <c r="R295" s="739"/>
      <c r="S295" s="744">
        <v>0</v>
      </c>
      <c r="T295" s="743"/>
      <c r="U295" s="738">
        <v>0</v>
      </c>
    </row>
    <row r="296" spans="1:21" ht="14.4" customHeight="1" x14ac:dyDescent="0.3">
      <c r="A296" s="737">
        <v>30</v>
      </c>
      <c r="B296" s="739" t="s">
        <v>507</v>
      </c>
      <c r="C296" s="739" t="s">
        <v>3347</v>
      </c>
      <c r="D296" s="740" t="s">
        <v>4506</v>
      </c>
      <c r="E296" s="741" t="s">
        <v>3358</v>
      </c>
      <c r="F296" s="739" t="s">
        <v>3344</v>
      </c>
      <c r="G296" s="739" t="s">
        <v>3617</v>
      </c>
      <c r="H296" s="739" t="s">
        <v>508</v>
      </c>
      <c r="I296" s="739" t="s">
        <v>812</v>
      </c>
      <c r="J296" s="739" t="s">
        <v>813</v>
      </c>
      <c r="K296" s="739" t="s">
        <v>3383</v>
      </c>
      <c r="L296" s="742">
        <v>122.73</v>
      </c>
      <c r="M296" s="742">
        <v>736.38</v>
      </c>
      <c r="N296" s="739">
        <v>6</v>
      </c>
      <c r="O296" s="743">
        <v>3.5</v>
      </c>
      <c r="P296" s="742">
        <v>122.73</v>
      </c>
      <c r="Q296" s="744">
        <v>0.16666666666666669</v>
      </c>
      <c r="R296" s="739">
        <v>1</v>
      </c>
      <c r="S296" s="744">
        <v>0.16666666666666666</v>
      </c>
      <c r="T296" s="743">
        <v>1</v>
      </c>
      <c r="U296" s="738">
        <v>0.2857142857142857</v>
      </c>
    </row>
    <row r="297" spans="1:21" ht="14.4" customHeight="1" x14ac:dyDescent="0.3">
      <c r="A297" s="737">
        <v>30</v>
      </c>
      <c r="B297" s="739" t="s">
        <v>507</v>
      </c>
      <c r="C297" s="739" t="s">
        <v>3347</v>
      </c>
      <c r="D297" s="740" t="s">
        <v>4506</v>
      </c>
      <c r="E297" s="741" t="s">
        <v>3358</v>
      </c>
      <c r="F297" s="739" t="s">
        <v>3344</v>
      </c>
      <c r="G297" s="739" t="s">
        <v>3795</v>
      </c>
      <c r="H297" s="739" t="s">
        <v>2097</v>
      </c>
      <c r="I297" s="739" t="s">
        <v>2206</v>
      </c>
      <c r="J297" s="739" t="s">
        <v>2200</v>
      </c>
      <c r="K297" s="739" t="s">
        <v>3270</v>
      </c>
      <c r="L297" s="742">
        <v>156.61000000000001</v>
      </c>
      <c r="M297" s="742">
        <v>313.22000000000003</v>
      </c>
      <c r="N297" s="739">
        <v>2</v>
      </c>
      <c r="O297" s="743">
        <v>0.5</v>
      </c>
      <c r="P297" s="742">
        <v>313.22000000000003</v>
      </c>
      <c r="Q297" s="744">
        <v>1</v>
      </c>
      <c r="R297" s="739">
        <v>2</v>
      </c>
      <c r="S297" s="744">
        <v>1</v>
      </c>
      <c r="T297" s="743">
        <v>0.5</v>
      </c>
      <c r="U297" s="738">
        <v>1</v>
      </c>
    </row>
    <row r="298" spans="1:21" ht="14.4" customHeight="1" x14ac:dyDescent="0.3">
      <c r="A298" s="737">
        <v>30</v>
      </c>
      <c r="B298" s="739" t="s">
        <v>507</v>
      </c>
      <c r="C298" s="739" t="s">
        <v>3347</v>
      </c>
      <c r="D298" s="740" t="s">
        <v>4506</v>
      </c>
      <c r="E298" s="741" t="s">
        <v>3358</v>
      </c>
      <c r="F298" s="739" t="s">
        <v>3344</v>
      </c>
      <c r="G298" s="739" t="s">
        <v>3620</v>
      </c>
      <c r="H298" s="739" t="s">
        <v>508</v>
      </c>
      <c r="I298" s="739" t="s">
        <v>1317</v>
      </c>
      <c r="J298" s="739" t="s">
        <v>1318</v>
      </c>
      <c r="K298" s="739" t="s">
        <v>3622</v>
      </c>
      <c r="L298" s="742">
        <v>50.32</v>
      </c>
      <c r="M298" s="742">
        <v>150.96</v>
      </c>
      <c r="N298" s="739">
        <v>3</v>
      </c>
      <c r="O298" s="743">
        <v>1.5</v>
      </c>
      <c r="P298" s="742"/>
      <c r="Q298" s="744">
        <v>0</v>
      </c>
      <c r="R298" s="739"/>
      <c r="S298" s="744">
        <v>0</v>
      </c>
      <c r="T298" s="743"/>
      <c r="U298" s="738">
        <v>0</v>
      </c>
    </row>
    <row r="299" spans="1:21" ht="14.4" customHeight="1" x14ac:dyDescent="0.3">
      <c r="A299" s="737">
        <v>30</v>
      </c>
      <c r="B299" s="739" t="s">
        <v>507</v>
      </c>
      <c r="C299" s="739" t="s">
        <v>3347</v>
      </c>
      <c r="D299" s="740" t="s">
        <v>4506</v>
      </c>
      <c r="E299" s="741" t="s">
        <v>3358</v>
      </c>
      <c r="F299" s="739" t="s">
        <v>3344</v>
      </c>
      <c r="G299" s="739" t="s">
        <v>3620</v>
      </c>
      <c r="H299" s="739" t="s">
        <v>508</v>
      </c>
      <c r="I299" s="739" t="s">
        <v>1933</v>
      </c>
      <c r="J299" s="739" t="s">
        <v>1934</v>
      </c>
      <c r="K299" s="739" t="s">
        <v>3796</v>
      </c>
      <c r="L299" s="742">
        <v>299.83999999999997</v>
      </c>
      <c r="M299" s="742">
        <v>299.83999999999997</v>
      </c>
      <c r="N299" s="739">
        <v>1</v>
      </c>
      <c r="O299" s="743">
        <v>0.5</v>
      </c>
      <c r="P299" s="742">
        <v>299.83999999999997</v>
      </c>
      <c r="Q299" s="744">
        <v>1</v>
      </c>
      <c r="R299" s="739">
        <v>1</v>
      </c>
      <c r="S299" s="744">
        <v>1</v>
      </c>
      <c r="T299" s="743">
        <v>0.5</v>
      </c>
      <c r="U299" s="738">
        <v>1</v>
      </c>
    </row>
    <row r="300" spans="1:21" ht="14.4" customHeight="1" x14ac:dyDescent="0.3">
      <c r="A300" s="737">
        <v>30</v>
      </c>
      <c r="B300" s="739" t="s">
        <v>507</v>
      </c>
      <c r="C300" s="739" t="s">
        <v>3347</v>
      </c>
      <c r="D300" s="740" t="s">
        <v>4506</v>
      </c>
      <c r="E300" s="741" t="s">
        <v>3358</v>
      </c>
      <c r="F300" s="739" t="s">
        <v>3344</v>
      </c>
      <c r="G300" s="739" t="s">
        <v>3628</v>
      </c>
      <c r="H300" s="739" t="s">
        <v>508</v>
      </c>
      <c r="I300" s="739" t="s">
        <v>790</v>
      </c>
      <c r="J300" s="739" t="s">
        <v>791</v>
      </c>
      <c r="K300" s="739" t="s">
        <v>3797</v>
      </c>
      <c r="L300" s="742">
        <v>150.19</v>
      </c>
      <c r="M300" s="742">
        <v>150.19</v>
      </c>
      <c r="N300" s="739">
        <v>1</v>
      </c>
      <c r="O300" s="743">
        <v>0.5</v>
      </c>
      <c r="P300" s="742">
        <v>150.19</v>
      </c>
      <c r="Q300" s="744">
        <v>1</v>
      </c>
      <c r="R300" s="739">
        <v>1</v>
      </c>
      <c r="S300" s="744">
        <v>1</v>
      </c>
      <c r="T300" s="743">
        <v>0.5</v>
      </c>
      <c r="U300" s="738">
        <v>1</v>
      </c>
    </row>
    <row r="301" spans="1:21" ht="14.4" customHeight="1" x14ac:dyDescent="0.3">
      <c r="A301" s="737">
        <v>30</v>
      </c>
      <c r="B301" s="739" t="s">
        <v>507</v>
      </c>
      <c r="C301" s="739" t="s">
        <v>3347</v>
      </c>
      <c r="D301" s="740" t="s">
        <v>4506</v>
      </c>
      <c r="E301" s="741" t="s">
        <v>3358</v>
      </c>
      <c r="F301" s="739" t="s">
        <v>3344</v>
      </c>
      <c r="G301" s="739" t="s">
        <v>3628</v>
      </c>
      <c r="H301" s="739" t="s">
        <v>508</v>
      </c>
      <c r="I301" s="739" t="s">
        <v>790</v>
      </c>
      <c r="J301" s="739" t="s">
        <v>791</v>
      </c>
      <c r="K301" s="739" t="s">
        <v>3797</v>
      </c>
      <c r="L301" s="742">
        <v>131.32</v>
      </c>
      <c r="M301" s="742">
        <v>131.32</v>
      </c>
      <c r="N301" s="739">
        <v>1</v>
      </c>
      <c r="O301" s="743">
        <v>0.5</v>
      </c>
      <c r="P301" s="742">
        <v>131.32</v>
      </c>
      <c r="Q301" s="744">
        <v>1</v>
      </c>
      <c r="R301" s="739">
        <v>1</v>
      </c>
      <c r="S301" s="744">
        <v>1</v>
      </c>
      <c r="T301" s="743">
        <v>0.5</v>
      </c>
      <c r="U301" s="738">
        <v>1</v>
      </c>
    </row>
    <row r="302" spans="1:21" ht="14.4" customHeight="1" x14ac:dyDescent="0.3">
      <c r="A302" s="737">
        <v>30</v>
      </c>
      <c r="B302" s="739" t="s">
        <v>507</v>
      </c>
      <c r="C302" s="739" t="s">
        <v>3347</v>
      </c>
      <c r="D302" s="740" t="s">
        <v>4506</v>
      </c>
      <c r="E302" s="741" t="s">
        <v>3358</v>
      </c>
      <c r="F302" s="739" t="s">
        <v>3344</v>
      </c>
      <c r="G302" s="739" t="s">
        <v>3637</v>
      </c>
      <c r="H302" s="739" t="s">
        <v>508</v>
      </c>
      <c r="I302" s="739" t="s">
        <v>3638</v>
      </c>
      <c r="J302" s="739" t="s">
        <v>1992</v>
      </c>
      <c r="K302" s="739" t="s">
        <v>3639</v>
      </c>
      <c r="L302" s="742">
        <v>43.94</v>
      </c>
      <c r="M302" s="742">
        <v>43.94</v>
      </c>
      <c r="N302" s="739">
        <v>1</v>
      </c>
      <c r="O302" s="743">
        <v>0.5</v>
      </c>
      <c r="P302" s="742"/>
      <c r="Q302" s="744">
        <v>0</v>
      </c>
      <c r="R302" s="739"/>
      <c r="S302" s="744">
        <v>0</v>
      </c>
      <c r="T302" s="743"/>
      <c r="U302" s="738">
        <v>0</v>
      </c>
    </row>
    <row r="303" spans="1:21" ht="14.4" customHeight="1" x14ac:dyDescent="0.3">
      <c r="A303" s="737">
        <v>30</v>
      </c>
      <c r="B303" s="739" t="s">
        <v>507</v>
      </c>
      <c r="C303" s="739" t="s">
        <v>3347</v>
      </c>
      <c r="D303" s="740" t="s">
        <v>4506</v>
      </c>
      <c r="E303" s="741" t="s">
        <v>3358</v>
      </c>
      <c r="F303" s="739" t="s">
        <v>3344</v>
      </c>
      <c r="G303" s="739" t="s">
        <v>3644</v>
      </c>
      <c r="H303" s="739" t="s">
        <v>508</v>
      </c>
      <c r="I303" s="739" t="s">
        <v>1273</v>
      </c>
      <c r="J303" s="739" t="s">
        <v>1274</v>
      </c>
      <c r="K303" s="739" t="s">
        <v>3798</v>
      </c>
      <c r="L303" s="742">
        <v>271.94</v>
      </c>
      <c r="M303" s="742">
        <v>815.81999999999994</v>
      </c>
      <c r="N303" s="739">
        <v>3</v>
      </c>
      <c r="O303" s="743">
        <v>1.5</v>
      </c>
      <c r="P303" s="742">
        <v>271.94</v>
      </c>
      <c r="Q303" s="744">
        <v>0.33333333333333337</v>
      </c>
      <c r="R303" s="739">
        <v>1</v>
      </c>
      <c r="S303" s="744">
        <v>0.33333333333333331</v>
      </c>
      <c r="T303" s="743">
        <v>0.5</v>
      </c>
      <c r="U303" s="738">
        <v>0.33333333333333331</v>
      </c>
    </row>
    <row r="304" spans="1:21" ht="14.4" customHeight="1" x14ac:dyDescent="0.3">
      <c r="A304" s="737">
        <v>30</v>
      </c>
      <c r="B304" s="739" t="s">
        <v>507</v>
      </c>
      <c r="C304" s="739" t="s">
        <v>3347</v>
      </c>
      <c r="D304" s="740" t="s">
        <v>4506</v>
      </c>
      <c r="E304" s="741" t="s">
        <v>3358</v>
      </c>
      <c r="F304" s="739" t="s">
        <v>3344</v>
      </c>
      <c r="G304" s="739" t="s">
        <v>3644</v>
      </c>
      <c r="H304" s="739" t="s">
        <v>508</v>
      </c>
      <c r="I304" s="739" t="s">
        <v>1151</v>
      </c>
      <c r="J304" s="739" t="s">
        <v>1152</v>
      </c>
      <c r="K304" s="739" t="s">
        <v>3647</v>
      </c>
      <c r="L304" s="742">
        <v>0</v>
      </c>
      <c r="M304" s="742">
        <v>0</v>
      </c>
      <c r="N304" s="739">
        <v>1</v>
      </c>
      <c r="O304" s="743">
        <v>0.5</v>
      </c>
      <c r="P304" s="742">
        <v>0</v>
      </c>
      <c r="Q304" s="744"/>
      <c r="R304" s="739">
        <v>1</v>
      </c>
      <c r="S304" s="744">
        <v>1</v>
      </c>
      <c r="T304" s="743">
        <v>0.5</v>
      </c>
      <c r="U304" s="738">
        <v>1</v>
      </c>
    </row>
    <row r="305" spans="1:21" ht="14.4" customHeight="1" x14ac:dyDescent="0.3">
      <c r="A305" s="737">
        <v>30</v>
      </c>
      <c r="B305" s="739" t="s">
        <v>507</v>
      </c>
      <c r="C305" s="739" t="s">
        <v>3347</v>
      </c>
      <c r="D305" s="740" t="s">
        <v>4506</v>
      </c>
      <c r="E305" s="741" t="s">
        <v>3358</v>
      </c>
      <c r="F305" s="739" t="s">
        <v>3344</v>
      </c>
      <c r="G305" s="739" t="s">
        <v>3644</v>
      </c>
      <c r="H305" s="739" t="s">
        <v>508</v>
      </c>
      <c r="I305" s="739" t="s">
        <v>1582</v>
      </c>
      <c r="J305" s="739" t="s">
        <v>3799</v>
      </c>
      <c r="K305" s="739" t="s">
        <v>3800</v>
      </c>
      <c r="L305" s="742">
        <v>0</v>
      </c>
      <c r="M305" s="742">
        <v>0</v>
      </c>
      <c r="N305" s="739">
        <v>1</v>
      </c>
      <c r="O305" s="743">
        <v>0.5</v>
      </c>
      <c r="P305" s="742">
        <v>0</v>
      </c>
      <c r="Q305" s="744"/>
      <c r="R305" s="739">
        <v>1</v>
      </c>
      <c r="S305" s="744">
        <v>1</v>
      </c>
      <c r="T305" s="743">
        <v>0.5</v>
      </c>
      <c r="U305" s="738">
        <v>1</v>
      </c>
    </row>
    <row r="306" spans="1:21" ht="14.4" customHeight="1" x14ac:dyDescent="0.3">
      <c r="A306" s="737">
        <v>30</v>
      </c>
      <c r="B306" s="739" t="s">
        <v>507</v>
      </c>
      <c r="C306" s="739" t="s">
        <v>3347</v>
      </c>
      <c r="D306" s="740" t="s">
        <v>4506</v>
      </c>
      <c r="E306" s="741" t="s">
        <v>3358</v>
      </c>
      <c r="F306" s="739" t="s">
        <v>3344</v>
      </c>
      <c r="G306" s="739" t="s">
        <v>3644</v>
      </c>
      <c r="H306" s="739" t="s">
        <v>508</v>
      </c>
      <c r="I306" s="739" t="s">
        <v>1240</v>
      </c>
      <c r="J306" s="739" t="s">
        <v>3799</v>
      </c>
      <c r="K306" s="739" t="s">
        <v>3801</v>
      </c>
      <c r="L306" s="742">
        <v>0</v>
      </c>
      <c r="M306" s="742">
        <v>0</v>
      </c>
      <c r="N306" s="739">
        <v>5</v>
      </c>
      <c r="O306" s="743">
        <v>4</v>
      </c>
      <c r="P306" s="742"/>
      <c r="Q306" s="744"/>
      <c r="R306" s="739"/>
      <c r="S306" s="744">
        <v>0</v>
      </c>
      <c r="T306" s="743"/>
      <c r="U306" s="738">
        <v>0</v>
      </c>
    </row>
    <row r="307" spans="1:21" ht="14.4" customHeight="1" x14ac:dyDescent="0.3">
      <c r="A307" s="737">
        <v>30</v>
      </c>
      <c r="B307" s="739" t="s">
        <v>507</v>
      </c>
      <c r="C307" s="739" t="s">
        <v>3347</v>
      </c>
      <c r="D307" s="740" t="s">
        <v>4506</v>
      </c>
      <c r="E307" s="741" t="s">
        <v>3358</v>
      </c>
      <c r="F307" s="739" t="s">
        <v>3344</v>
      </c>
      <c r="G307" s="739" t="s">
        <v>3658</v>
      </c>
      <c r="H307" s="739" t="s">
        <v>508</v>
      </c>
      <c r="I307" s="739" t="s">
        <v>717</v>
      </c>
      <c r="J307" s="739" t="s">
        <v>718</v>
      </c>
      <c r="K307" s="739" t="s">
        <v>3140</v>
      </c>
      <c r="L307" s="742">
        <v>0</v>
      </c>
      <c r="M307" s="742">
        <v>0</v>
      </c>
      <c r="N307" s="739">
        <v>1</v>
      </c>
      <c r="O307" s="743">
        <v>0.5</v>
      </c>
      <c r="P307" s="742"/>
      <c r="Q307" s="744"/>
      <c r="R307" s="739"/>
      <c r="S307" s="744">
        <v>0</v>
      </c>
      <c r="T307" s="743"/>
      <c r="U307" s="738">
        <v>0</v>
      </c>
    </row>
    <row r="308" spans="1:21" ht="14.4" customHeight="1" x14ac:dyDescent="0.3">
      <c r="A308" s="737">
        <v>30</v>
      </c>
      <c r="B308" s="739" t="s">
        <v>507</v>
      </c>
      <c r="C308" s="739" t="s">
        <v>3347</v>
      </c>
      <c r="D308" s="740" t="s">
        <v>4506</v>
      </c>
      <c r="E308" s="741" t="s">
        <v>3358</v>
      </c>
      <c r="F308" s="739" t="s">
        <v>3344</v>
      </c>
      <c r="G308" s="739" t="s">
        <v>3658</v>
      </c>
      <c r="H308" s="739" t="s">
        <v>508</v>
      </c>
      <c r="I308" s="739" t="s">
        <v>693</v>
      </c>
      <c r="J308" s="739" t="s">
        <v>694</v>
      </c>
      <c r="K308" s="739" t="s">
        <v>3659</v>
      </c>
      <c r="L308" s="742">
        <v>0</v>
      </c>
      <c r="M308" s="742">
        <v>0</v>
      </c>
      <c r="N308" s="739">
        <v>2</v>
      </c>
      <c r="O308" s="743">
        <v>1</v>
      </c>
      <c r="P308" s="742"/>
      <c r="Q308" s="744"/>
      <c r="R308" s="739"/>
      <c r="S308" s="744">
        <v>0</v>
      </c>
      <c r="T308" s="743"/>
      <c r="U308" s="738">
        <v>0</v>
      </c>
    </row>
    <row r="309" spans="1:21" ht="14.4" customHeight="1" x14ac:dyDescent="0.3">
      <c r="A309" s="737">
        <v>30</v>
      </c>
      <c r="B309" s="739" t="s">
        <v>507</v>
      </c>
      <c r="C309" s="739" t="s">
        <v>3347</v>
      </c>
      <c r="D309" s="740" t="s">
        <v>4506</v>
      </c>
      <c r="E309" s="741" t="s">
        <v>3358</v>
      </c>
      <c r="F309" s="739" t="s">
        <v>3344</v>
      </c>
      <c r="G309" s="739" t="s">
        <v>3378</v>
      </c>
      <c r="H309" s="739" t="s">
        <v>2097</v>
      </c>
      <c r="I309" s="739" t="s">
        <v>2357</v>
      </c>
      <c r="J309" s="739" t="s">
        <v>3093</v>
      </c>
      <c r="K309" s="739" t="s">
        <v>3094</v>
      </c>
      <c r="L309" s="742">
        <v>120.61</v>
      </c>
      <c r="M309" s="742">
        <v>241.22</v>
      </c>
      <c r="N309" s="739">
        <v>2</v>
      </c>
      <c r="O309" s="743">
        <v>1</v>
      </c>
      <c r="P309" s="742"/>
      <c r="Q309" s="744">
        <v>0</v>
      </c>
      <c r="R309" s="739"/>
      <c r="S309" s="744">
        <v>0</v>
      </c>
      <c r="T309" s="743"/>
      <c r="U309" s="738">
        <v>0</v>
      </c>
    </row>
    <row r="310" spans="1:21" ht="14.4" customHeight="1" x14ac:dyDescent="0.3">
      <c r="A310" s="737">
        <v>30</v>
      </c>
      <c r="B310" s="739" t="s">
        <v>507</v>
      </c>
      <c r="C310" s="739" t="s">
        <v>3347</v>
      </c>
      <c r="D310" s="740" t="s">
        <v>4506</v>
      </c>
      <c r="E310" s="741" t="s">
        <v>3358</v>
      </c>
      <c r="F310" s="739" t="s">
        <v>3344</v>
      </c>
      <c r="G310" s="739" t="s">
        <v>3378</v>
      </c>
      <c r="H310" s="739" t="s">
        <v>2097</v>
      </c>
      <c r="I310" s="739" t="s">
        <v>2257</v>
      </c>
      <c r="J310" s="739" t="s">
        <v>3095</v>
      </c>
      <c r="K310" s="739" t="s">
        <v>3096</v>
      </c>
      <c r="L310" s="742">
        <v>184.74</v>
      </c>
      <c r="M310" s="742">
        <v>369.48</v>
      </c>
      <c r="N310" s="739">
        <v>2</v>
      </c>
      <c r="O310" s="743">
        <v>1</v>
      </c>
      <c r="P310" s="742"/>
      <c r="Q310" s="744">
        <v>0</v>
      </c>
      <c r="R310" s="739"/>
      <c r="S310" s="744">
        <v>0</v>
      </c>
      <c r="T310" s="743"/>
      <c r="U310" s="738">
        <v>0</v>
      </c>
    </row>
    <row r="311" spans="1:21" ht="14.4" customHeight="1" x14ac:dyDescent="0.3">
      <c r="A311" s="737">
        <v>30</v>
      </c>
      <c r="B311" s="739" t="s">
        <v>507</v>
      </c>
      <c r="C311" s="739" t="s">
        <v>3347</v>
      </c>
      <c r="D311" s="740" t="s">
        <v>4506</v>
      </c>
      <c r="E311" s="741" t="s">
        <v>3358</v>
      </c>
      <c r="F311" s="739" t="s">
        <v>3344</v>
      </c>
      <c r="G311" s="739" t="s">
        <v>3802</v>
      </c>
      <c r="H311" s="739" t="s">
        <v>508</v>
      </c>
      <c r="I311" s="739" t="s">
        <v>3803</v>
      </c>
      <c r="J311" s="739" t="s">
        <v>1910</v>
      </c>
      <c r="K311" s="739" t="s">
        <v>3804</v>
      </c>
      <c r="L311" s="742">
        <v>0</v>
      </c>
      <c r="M311" s="742">
        <v>0</v>
      </c>
      <c r="N311" s="739">
        <v>1</v>
      </c>
      <c r="O311" s="743">
        <v>0.5</v>
      </c>
      <c r="P311" s="742"/>
      <c r="Q311" s="744"/>
      <c r="R311" s="739"/>
      <c r="S311" s="744">
        <v>0</v>
      </c>
      <c r="T311" s="743"/>
      <c r="U311" s="738">
        <v>0</v>
      </c>
    </row>
    <row r="312" spans="1:21" ht="14.4" customHeight="1" x14ac:dyDescent="0.3">
      <c r="A312" s="737">
        <v>30</v>
      </c>
      <c r="B312" s="739" t="s">
        <v>507</v>
      </c>
      <c r="C312" s="739" t="s">
        <v>3347</v>
      </c>
      <c r="D312" s="740" t="s">
        <v>4506</v>
      </c>
      <c r="E312" s="741" t="s">
        <v>3358</v>
      </c>
      <c r="F312" s="739" t="s">
        <v>3344</v>
      </c>
      <c r="G312" s="739" t="s">
        <v>3802</v>
      </c>
      <c r="H312" s="739" t="s">
        <v>508</v>
      </c>
      <c r="I312" s="739" t="s">
        <v>3805</v>
      </c>
      <c r="J312" s="739" t="s">
        <v>1910</v>
      </c>
      <c r="K312" s="739" t="s">
        <v>3806</v>
      </c>
      <c r="L312" s="742">
        <v>0</v>
      </c>
      <c r="M312" s="742">
        <v>0</v>
      </c>
      <c r="N312" s="739">
        <v>1</v>
      </c>
      <c r="O312" s="743">
        <v>0.5</v>
      </c>
      <c r="P312" s="742"/>
      <c r="Q312" s="744"/>
      <c r="R312" s="739"/>
      <c r="S312" s="744">
        <v>0</v>
      </c>
      <c r="T312" s="743"/>
      <c r="U312" s="738">
        <v>0</v>
      </c>
    </row>
    <row r="313" spans="1:21" ht="14.4" customHeight="1" x14ac:dyDescent="0.3">
      <c r="A313" s="737">
        <v>30</v>
      </c>
      <c r="B313" s="739" t="s">
        <v>507</v>
      </c>
      <c r="C313" s="739" t="s">
        <v>3347</v>
      </c>
      <c r="D313" s="740" t="s">
        <v>4506</v>
      </c>
      <c r="E313" s="741" t="s">
        <v>3358</v>
      </c>
      <c r="F313" s="739" t="s">
        <v>3344</v>
      </c>
      <c r="G313" s="739" t="s">
        <v>3660</v>
      </c>
      <c r="H313" s="739" t="s">
        <v>2097</v>
      </c>
      <c r="I313" s="739" t="s">
        <v>3807</v>
      </c>
      <c r="J313" s="739" t="s">
        <v>3808</v>
      </c>
      <c r="K313" s="739" t="s">
        <v>3809</v>
      </c>
      <c r="L313" s="742">
        <v>1906.97</v>
      </c>
      <c r="M313" s="742">
        <v>1906.97</v>
      </c>
      <c r="N313" s="739">
        <v>1</v>
      </c>
      <c r="O313" s="743">
        <v>1</v>
      </c>
      <c r="P313" s="742">
        <v>1906.97</v>
      </c>
      <c r="Q313" s="744">
        <v>1</v>
      </c>
      <c r="R313" s="739">
        <v>1</v>
      </c>
      <c r="S313" s="744">
        <v>1</v>
      </c>
      <c r="T313" s="743">
        <v>1</v>
      </c>
      <c r="U313" s="738">
        <v>1</v>
      </c>
    </row>
    <row r="314" spans="1:21" ht="14.4" customHeight="1" x14ac:dyDescent="0.3">
      <c r="A314" s="737">
        <v>30</v>
      </c>
      <c r="B314" s="739" t="s">
        <v>507</v>
      </c>
      <c r="C314" s="739" t="s">
        <v>3347</v>
      </c>
      <c r="D314" s="740" t="s">
        <v>4506</v>
      </c>
      <c r="E314" s="741" t="s">
        <v>3358</v>
      </c>
      <c r="F314" s="739" t="s">
        <v>3344</v>
      </c>
      <c r="G314" s="739" t="s">
        <v>3661</v>
      </c>
      <c r="H314" s="739" t="s">
        <v>2097</v>
      </c>
      <c r="I314" s="739" t="s">
        <v>2217</v>
      </c>
      <c r="J314" s="739" t="s">
        <v>2218</v>
      </c>
      <c r="K314" s="739" t="s">
        <v>3070</v>
      </c>
      <c r="L314" s="742">
        <v>53.57</v>
      </c>
      <c r="M314" s="742">
        <v>107.14</v>
      </c>
      <c r="N314" s="739">
        <v>2</v>
      </c>
      <c r="O314" s="743">
        <v>1</v>
      </c>
      <c r="P314" s="742"/>
      <c r="Q314" s="744">
        <v>0</v>
      </c>
      <c r="R314" s="739"/>
      <c r="S314" s="744">
        <v>0</v>
      </c>
      <c r="T314" s="743"/>
      <c r="U314" s="738">
        <v>0</v>
      </c>
    </row>
    <row r="315" spans="1:21" ht="14.4" customHeight="1" x14ac:dyDescent="0.3">
      <c r="A315" s="737">
        <v>30</v>
      </c>
      <c r="B315" s="739" t="s">
        <v>507</v>
      </c>
      <c r="C315" s="739" t="s">
        <v>3347</v>
      </c>
      <c r="D315" s="740" t="s">
        <v>4506</v>
      </c>
      <c r="E315" s="741" t="s">
        <v>3358</v>
      </c>
      <c r="F315" s="739" t="s">
        <v>3345</v>
      </c>
      <c r="G315" s="739" t="s">
        <v>3662</v>
      </c>
      <c r="H315" s="739" t="s">
        <v>508</v>
      </c>
      <c r="I315" s="739" t="s">
        <v>3810</v>
      </c>
      <c r="J315" s="739" t="s">
        <v>3664</v>
      </c>
      <c r="K315" s="739"/>
      <c r="L315" s="742">
        <v>0</v>
      </c>
      <c r="M315" s="742">
        <v>0</v>
      </c>
      <c r="N315" s="739">
        <v>1</v>
      </c>
      <c r="O315" s="743">
        <v>1</v>
      </c>
      <c r="P315" s="742"/>
      <c r="Q315" s="744"/>
      <c r="R315" s="739"/>
      <c r="S315" s="744">
        <v>0</v>
      </c>
      <c r="T315" s="743"/>
      <c r="U315" s="738">
        <v>0</v>
      </c>
    </row>
    <row r="316" spans="1:21" ht="14.4" customHeight="1" x14ac:dyDescent="0.3">
      <c r="A316" s="737">
        <v>30</v>
      </c>
      <c r="B316" s="739" t="s">
        <v>507</v>
      </c>
      <c r="C316" s="739" t="s">
        <v>3347</v>
      </c>
      <c r="D316" s="740" t="s">
        <v>4506</v>
      </c>
      <c r="E316" s="741" t="s">
        <v>3358</v>
      </c>
      <c r="F316" s="739" t="s">
        <v>3346</v>
      </c>
      <c r="G316" s="739" t="s">
        <v>3811</v>
      </c>
      <c r="H316" s="739" t="s">
        <v>508</v>
      </c>
      <c r="I316" s="739" t="s">
        <v>3812</v>
      </c>
      <c r="J316" s="739" t="s">
        <v>3813</v>
      </c>
      <c r="K316" s="739" t="s">
        <v>3814</v>
      </c>
      <c r="L316" s="742">
        <v>566</v>
      </c>
      <c r="M316" s="742">
        <v>566</v>
      </c>
      <c r="N316" s="739">
        <v>1</v>
      </c>
      <c r="O316" s="743">
        <v>1</v>
      </c>
      <c r="P316" s="742">
        <v>566</v>
      </c>
      <c r="Q316" s="744">
        <v>1</v>
      </c>
      <c r="R316" s="739">
        <v>1</v>
      </c>
      <c r="S316" s="744">
        <v>1</v>
      </c>
      <c r="T316" s="743">
        <v>1</v>
      </c>
      <c r="U316" s="738">
        <v>1</v>
      </c>
    </row>
    <row r="317" spans="1:21" ht="14.4" customHeight="1" x14ac:dyDescent="0.3">
      <c r="A317" s="737">
        <v>30</v>
      </c>
      <c r="B317" s="739" t="s">
        <v>507</v>
      </c>
      <c r="C317" s="739" t="s">
        <v>3347</v>
      </c>
      <c r="D317" s="740" t="s">
        <v>4506</v>
      </c>
      <c r="E317" s="741" t="s">
        <v>3359</v>
      </c>
      <c r="F317" s="739" t="s">
        <v>3344</v>
      </c>
      <c r="G317" s="739" t="s">
        <v>3379</v>
      </c>
      <c r="H317" s="739" t="s">
        <v>508</v>
      </c>
      <c r="I317" s="739" t="s">
        <v>1558</v>
      </c>
      <c r="J317" s="739" t="s">
        <v>1559</v>
      </c>
      <c r="K317" s="739" t="s">
        <v>3815</v>
      </c>
      <c r="L317" s="742">
        <v>263.26</v>
      </c>
      <c r="M317" s="742">
        <v>263.26</v>
      </c>
      <c r="N317" s="739">
        <v>1</v>
      </c>
      <c r="O317" s="743">
        <v>0.5</v>
      </c>
      <c r="P317" s="742"/>
      <c r="Q317" s="744">
        <v>0</v>
      </c>
      <c r="R317" s="739"/>
      <c r="S317" s="744">
        <v>0</v>
      </c>
      <c r="T317" s="743"/>
      <c r="U317" s="738">
        <v>0</v>
      </c>
    </row>
    <row r="318" spans="1:21" ht="14.4" customHeight="1" x14ac:dyDescent="0.3">
      <c r="A318" s="737">
        <v>30</v>
      </c>
      <c r="B318" s="739" t="s">
        <v>507</v>
      </c>
      <c r="C318" s="739" t="s">
        <v>3347</v>
      </c>
      <c r="D318" s="740" t="s">
        <v>4506</v>
      </c>
      <c r="E318" s="741" t="s">
        <v>3359</v>
      </c>
      <c r="F318" s="739" t="s">
        <v>3344</v>
      </c>
      <c r="G318" s="739" t="s">
        <v>3381</v>
      </c>
      <c r="H318" s="739" t="s">
        <v>508</v>
      </c>
      <c r="I318" s="739" t="s">
        <v>645</v>
      </c>
      <c r="J318" s="739" t="s">
        <v>646</v>
      </c>
      <c r="K318" s="739" t="s">
        <v>3385</v>
      </c>
      <c r="L318" s="742">
        <v>65.28</v>
      </c>
      <c r="M318" s="742">
        <v>130.56</v>
      </c>
      <c r="N318" s="739">
        <v>2</v>
      </c>
      <c r="O318" s="743">
        <v>1</v>
      </c>
      <c r="P318" s="742">
        <v>65.28</v>
      </c>
      <c r="Q318" s="744">
        <v>0.5</v>
      </c>
      <c r="R318" s="739">
        <v>1</v>
      </c>
      <c r="S318" s="744">
        <v>0.5</v>
      </c>
      <c r="T318" s="743">
        <v>0.5</v>
      </c>
      <c r="U318" s="738">
        <v>0.5</v>
      </c>
    </row>
    <row r="319" spans="1:21" ht="14.4" customHeight="1" x14ac:dyDescent="0.3">
      <c r="A319" s="737">
        <v>30</v>
      </c>
      <c r="B319" s="739" t="s">
        <v>507</v>
      </c>
      <c r="C319" s="739" t="s">
        <v>3347</v>
      </c>
      <c r="D319" s="740" t="s">
        <v>4506</v>
      </c>
      <c r="E319" s="741" t="s">
        <v>3359</v>
      </c>
      <c r="F319" s="739" t="s">
        <v>3344</v>
      </c>
      <c r="G319" s="739" t="s">
        <v>3381</v>
      </c>
      <c r="H319" s="739" t="s">
        <v>508</v>
      </c>
      <c r="I319" s="739" t="s">
        <v>671</v>
      </c>
      <c r="J319" s="739" t="s">
        <v>2084</v>
      </c>
      <c r="K319" s="739" t="s">
        <v>3383</v>
      </c>
      <c r="L319" s="742">
        <v>36.270000000000003</v>
      </c>
      <c r="M319" s="742">
        <v>36.270000000000003</v>
      </c>
      <c r="N319" s="739">
        <v>1</v>
      </c>
      <c r="O319" s="743">
        <v>0.5</v>
      </c>
      <c r="P319" s="742"/>
      <c r="Q319" s="744">
        <v>0</v>
      </c>
      <c r="R319" s="739"/>
      <c r="S319" s="744">
        <v>0</v>
      </c>
      <c r="T319" s="743"/>
      <c r="U319" s="738">
        <v>0</v>
      </c>
    </row>
    <row r="320" spans="1:21" ht="14.4" customHeight="1" x14ac:dyDescent="0.3">
      <c r="A320" s="737">
        <v>30</v>
      </c>
      <c r="B320" s="739" t="s">
        <v>507</v>
      </c>
      <c r="C320" s="739" t="s">
        <v>3347</v>
      </c>
      <c r="D320" s="740" t="s">
        <v>4506</v>
      </c>
      <c r="E320" s="741" t="s">
        <v>3359</v>
      </c>
      <c r="F320" s="739" t="s">
        <v>3344</v>
      </c>
      <c r="G320" s="739" t="s">
        <v>3386</v>
      </c>
      <c r="H320" s="739" t="s">
        <v>2097</v>
      </c>
      <c r="I320" s="739" t="s">
        <v>2239</v>
      </c>
      <c r="J320" s="739" t="s">
        <v>3294</v>
      </c>
      <c r="K320" s="739" t="s">
        <v>3295</v>
      </c>
      <c r="L320" s="742">
        <v>4.7</v>
      </c>
      <c r="M320" s="742">
        <v>4.7</v>
      </c>
      <c r="N320" s="739">
        <v>1</v>
      </c>
      <c r="O320" s="743">
        <v>0.5</v>
      </c>
      <c r="P320" s="742"/>
      <c r="Q320" s="744">
        <v>0</v>
      </c>
      <c r="R320" s="739"/>
      <c r="S320" s="744">
        <v>0</v>
      </c>
      <c r="T320" s="743"/>
      <c r="U320" s="738">
        <v>0</v>
      </c>
    </row>
    <row r="321" spans="1:21" ht="14.4" customHeight="1" x14ac:dyDescent="0.3">
      <c r="A321" s="737">
        <v>30</v>
      </c>
      <c r="B321" s="739" t="s">
        <v>507</v>
      </c>
      <c r="C321" s="739" t="s">
        <v>3347</v>
      </c>
      <c r="D321" s="740" t="s">
        <v>4506</v>
      </c>
      <c r="E321" s="741" t="s">
        <v>3359</v>
      </c>
      <c r="F321" s="739" t="s">
        <v>3344</v>
      </c>
      <c r="G321" s="739" t="s">
        <v>3387</v>
      </c>
      <c r="H321" s="739" t="s">
        <v>508</v>
      </c>
      <c r="I321" s="739" t="s">
        <v>3677</v>
      </c>
      <c r="J321" s="739" t="s">
        <v>3389</v>
      </c>
      <c r="K321" s="739" t="s">
        <v>3140</v>
      </c>
      <c r="L321" s="742">
        <v>62.18</v>
      </c>
      <c r="M321" s="742">
        <v>62.18</v>
      </c>
      <c r="N321" s="739">
        <v>1</v>
      </c>
      <c r="O321" s="743">
        <v>0.5</v>
      </c>
      <c r="P321" s="742">
        <v>62.18</v>
      </c>
      <c r="Q321" s="744">
        <v>1</v>
      </c>
      <c r="R321" s="739">
        <v>1</v>
      </c>
      <c r="S321" s="744">
        <v>1</v>
      </c>
      <c r="T321" s="743">
        <v>0.5</v>
      </c>
      <c r="U321" s="738">
        <v>1</v>
      </c>
    </row>
    <row r="322" spans="1:21" ht="14.4" customHeight="1" x14ac:dyDescent="0.3">
      <c r="A322" s="737">
        <v>30</v>
      </c>
      <c r="B322" s="739" t="s">
        <v>507</v>
      </c>
      <c r="C322" s="739" t="s">
        <v>3347</v>
      </c>
      <c r="D322" s="740" t="s">
        <v>4506</v>
      </c>
      <c r="E322" s="741" t="s">
        <v>3359</v>
      </c>
      <c r="F322" s="739" t="s">
        <v>3344</v>
      </c>
      <c r="G322" s="739" t="s">
        <v>3387</v>
      </c>
      <c r="H322" s="739" t="s">
        <v>508</v>
      </c>
      <c r="I322" s="739" t="s">
        <v>3390</v>
      </c>
      <c r="J322" s="739" t="s">
        <v>1131</v>
      </c>
      <c r="K322" s="739" t="s">
        <v>3391</v>
      </c>
      <c r="L322" s="742">
        <v>0</v>
      </c>
      <c r="M322" s="742">
        <v>0</v>
      </c>
      <c r="N322" s="739">
        <v>2</v>
      </c>
      <c r="O322" s="743">
        <v>1</v>
      </c>
      <c r="P322" s="742">
        <v>0</v>
      </c>
      <c r="Q322" s="744"/>
      <c r="R322" s="739">
        <v>1</v>
      </c>
      <c r="S322" s="744">
        <v>0.5</v>
      </c>
      <c r="T322" s="743">
        <v>0.5</v>
      </c>
      <c r="U322" s="738">
        <v>0.5</v>
      </c>
    </row>
    <row r="323" spans="1:21" ht="14.4" customHeight="1" x14ac:dyDescent="0.3">
      <c r="A323" s="737">
        <v>30</v>
      </c>
      <c r="B323" s="739" t="s">
        <v>507</v>
      </c>
      <c r="C323" s="739" t="s">
        <v>3347</v>
      </c>
      <c r="D323" s="740" t="s">
        <v>4506</v>
      </c>
      <c r="E323" s="741" t="s">
        <v>3359</v>
      </c>
      <c r="F323" s="739" t="s">
        <v>3344</v>
      </c>
      <c r="G323" s="739" t="s">
        <v>3387</v>
      </c>
      <c r="H323" s="739" t="s">
        <v>508</v>
      </c>
      <c r="I323" s="739" t="s">
        <v>1134</v>
      </c>
      <c r="J323" s="739" t="s">
        <v>1131</v>
      </c>
      <c r="K323" s="739" t="s">
        <v>3154</v>
      </c>
      <c r="L323" s="742">
        <v>31.09</v>
      </c>
      <c r="M323" s="742">
        <v>31.09</v>
      </c>
      <c r="N323" s="739">
        <v>1</v>
      </c>
      <c r="O323" s="743">
        <v>0.5</v>
      </c>
      <c r="P323" s="742"/>
      <c r="Q323" s="744">
        <v>0</v>
      </c>
      <c r="R323" s="739"/>
      <c r="S323" s="744">
        <v>0</v>
      </c>
      <c r="T323" s="743"/>
      <c r="U323" s="738">
        <v>0</v>
      </c>
    </row>
    <row r="324" spans="1:21" ht="14.4" customHeight="1" x14ac:dyDescent="0.3">
      <c r="A324" s="737">
        <v>30</v>
      </c>
      <c r="B324" s="739" t="s">
        <v>507</v>
      </c>
      <c r="C324" s="739" t="s">
        <v>3347</v>
      </c>
      <c r="D324" s="740" t="s">
        <v>4506</v>
      </c>
      <c r="E324" s="741" t="s">
        <v>3359</v>
      </c>
      <c r="F324" s="739" t="s">
        <v>3344</v>
      </c>
      <c r="G324" s="739" t="s">
        <v>3393</v>
      </c>
      <c r="H324" s="739" t="s">
        <v>2097</v>
      </c>
      <c r="I324" s="739" t="s">
        <v>2876</v>
      </c>
      <c r="J324" s="739" t="s">
        <v>2558</v>
      </c>
      <c r="K324" s="739" t="s">
        <v>3213</v>
      </c>
      <c r="L324" s="742">
        <v>154.36000000000001</v>
      </c>
      <c r="M324" s="742">
        <v>308.72000000000003</v>
      </c>
      <c r="N324" s="739">
        <v>2</v>
      </c>
      <c r="O324" s="743">
        <v>1.5</v>
      </c>
      <c r="P324" s="742"/>
      <c r="Q324" s="744">
        <v>0</v>
      </c>
      <c r="R324" s="739"/>
      <c r="S324" s="744">
        <v>0</v>
      </c>
      <c r="T324" s="743"/>
      <c r="U324" s="738">
        <v>0</v>
      </c>
    </row>
    <row r="325" spans="1:21" ht="14.4" customHeight="1" x14ac:dyDescent="0.3">
      <c r="A325" s="737">
        <v>30</v>
      </c>
      <c r="B325" s="739" t="s">
        <v>507</v>
      </c>
      <c r="C325" s="739" t="s">
        <v>3347</v>
      </c>
      <c r="D325" s="740" t="s">
        <v>4506</v>
      </c>
      <c r="E325" s="741" t="s">
        <v>3359</v>
      </c>
      <c r="F325" s="739" t="s">
        <v>3344</v>
      </c>
      <c r="G325" s="739" t="s">
        <v>3816</v>
      </c>
      <c r="H325" s="739" t="s">
        <v>508</v>
      </c>
      <c r="I325" s="739" t="s">
        <v>3817</v>
      </c>
      <c r="J325" s="739" t="s">
        <v>3818</v>
      </c>
      <c r="K325" s="739" t="s">
        <v>3819</v>
      </c>
      <c r="L325" s="742">
        <v>32.99</v>
      </c>
      <c r="M325" s="742">
        <v>32.99</v>
      </c>
      <c r="N325" s="739">
        <v>1</v>
      </c>
      <c r="O325" s="743">
        <v>0.5</v>
      </c>
      <c r="P325" s="742"/>
      <c r="Q325" s="744">
        <v>0</v>
      </c>
      <c r="R325" s="739"/>
      <c r="S325" s="744">
        <v>0</v>
      </c>
      <c r="T325" s="743"/>
      <c r="U325" s="738">
        <v>0</v>
      </c>
    </row>
    <row r="326" spans="1:21" ht="14.4" customHeight="1" x14ac:dyDescent="0.3">
      <c r="A326" s="737">
        <v>30</v>
      </c>
      <c r="B326" s="739" t="s">
        <v>507</v>
      </c>
      <c r="C326" s="739" t="s">
        <v>3347</v>
      </c>
      <c r="D326" s="740" t="s">
        <v>4506</v>
      </c>
      <c r="E326" s="741" t="s">
        <v>3359</v>
      </c>
      <c r="F326" s="739" t="s">
        <v>3344</v>
      </c>
      <c r="G326" s="739" t="s">
        <v>3366</v>
      </c>
      <c r="H326" s="739" t="s">
        <v>2097</v>
      </c>
      <c r="I326" s="739" t="s">
        <v>3820</v>
      </c>
      <c r="J326" s="739" t="s">
        <v>3821</v>
      </c>
      <c r="K326" s="739" t="s">
        <v>3822</v>
      </c>
      <c r="L326" s="742">
        <v>278.64</v>
      </c>
      <c r="M326" s="742">
        <v>278.64</v>
      </c>
      <c r="N326" s="739">
        <v>1</v>
      </c>
      <c r="O326" s="743">
        <v>0.5</v>
      </c>
      <c r="P326" s="742"/>
      <c r="Q326" s="744">
        <v>0</v>
      </c>
      <c r="R326" s="739"/>
      <c r="S326" s="744">
        <v>0</v>
      </c>
      <c r="T326" s="743"/>
      <c r="U326" s="738">
        <v>0</v>
      </c>
    </row>
    <row r="327" spans="1:21" ht="14.4" customHeight="1" x14ac:dyDescent="0.3">
      <c r="A327" s="737">
        <v>30</v>
      </c>
      <c r="B327" s="739" t="s">
        <v>507</v>
      </c>
      <c r="C327" s="739" t="s">
        <v>3347</v>
      </c>
      <c r="D327" s="740" t="s">
        <v>4506</v>
      </c>
      <c r="E327" s="741" t="s">
        <v>3359</v>
      </c>
      <c r="F327" s="739" t="s">
        <v>3344</v>
      </c>
      <c r="G327" s="739" t="s">
        <v>3366</v>
      </c>
      <c r="H327" s="739" t="s">
        <v>2097</v>
      </c>
      <c r="I327" s="739" t="s">
        <v>2249</v>
      </c>
      <c r="J327" s="739" t="s">
        <v>2254</v>
      </c>
      <c r="K327" s="739" t="s">
        <v>3177</v>
      </c>
      <c r="L327" s="742">
        <v>117.73</v>
      </c>
      <c r="M327" s="742">
        <v>117.73</v>
      </c>
      <c r="N327" s="739">
        <v>1</v>
      </c>
      <c r="O327" s="743">
        <v>1</v>
      </c>
      <c r="P327" s="742">
        <v>117.73</v>
      </c>
      <c r="Q327" s="744">
        <v>1</v>
      </c>
      <c r="R327" s="739">
        <v>1</v>
      </c>
      <c r="S327" s="744">
        <v>1</v>
      </c>
      <c r="T327" s="743">
        <v>1</v>
      </c>
      <c r="U327" s="738">
        <v>1</v>
      </c>
    </row>
    <row r="328" spans="1:21" ht="14.4" customHeight="1" x14ac:dyDescent="0.3">
      <c r="A328" s="737">
        <v>30</v>
      </c>
      <c r="B328" s="739" t="s">
        <v>507</v>
      </c>
      <c r="C328" s="739" t="s">
        <v>3347</v>
      </c>
      <c r="D328" s="740" t="s">
        <v>4506</v>
      </c>
      <c r="E328" s="741" t="s">
        <v>3359</v>
      </c>
      <c r="F328" s="739" t="s">
        <v>3344</v>
      </c>
      <c r="G328" s="739" t="s">
        <v>3366</v>
      </c>
      <c r="H328" s="739" t="s">
        <v>2097</v>
      </c>
      <c r="I328" s="739" t="s">
        <v>2349</v>
      </c>
      <c r="J328" s="739" t="s">
        <v>2354</v>
      </c>
      <c r="K328" s="739" t="s">
        <v>3181</v>
      </c>
      <c r="L328" s="742">
        <v>181.13</v>
      </c>
      <c r="M328" s="742">
        <v>181.13</v>
      </c>
      <c r="N328" s="739">
        <v>1</v>
      </c>
      <c r="O328" s="743">
        <v>0.5</v>
      </c>
      <c r="P328" s="742"/>
      <c r="Q328" s="744">
        <v>0</v>
      </c>
      <c r="R328" s="739"/>
      <c r="S328" s="744">
        <v>0</v>
      </c>
      <c r="T328" s="743"/>
      <c r="U328" s="738">
        <v>0</v>
      </c>
    </row>
    <row r="329" spans="1:21" ht="14.4" customHeight="1" x14ac:dyDescent="0.3">
      <c r="A329" s="737">
        <v>30</v>
      </c>
      <c r="B329" s="739" t="s">
        <v>507</v>
      </c>
      <c r="C329" s="739" t="s">
        <v>3347</v>
      </c>
      <c r="D329" s="740" t="s">
        <v>4506</v>
      </c>
      <c r="E329" s="741" t="s">
        <v>3359</v>
      </c>
      <c r="F329" s="739" t="s">
        <v>3344</v>
      </c>
      <c r="G329" s="739" t="s">
        <v>3366</v>
      </c>
      <c r="H329" s="739" t="s">
        <v>2097</v>
      </c>
      <c r="I329" s="739" t="s">
        <v>3823</v>
      </c>
      <c r="J329" s="739" t="s">
        <v>3679</v>
      </c>
      <c r="K329" s="739" t="s">
        <v>3177</v>
      </c>
      <c r="L329" s="742">
        <v>117.73</v>
      </c>
      <c r="M329" s="742">
        <v>117.73</v>
      </c>
      <c r="N329" s="739">
        <v>1</v>
      </c>
      <c r="O329" s="743">
        <v>0.5</v>
      </c>
      <c r="P329" s="742"/>
      <c r="Q329" s="744">
        <v>0</v>
      </c>
      <c r="R329" s="739"/>
      <c r="S329" s="744">
        <v>0</v>
      </c>
      <c r="T329" s="743"/>
      <c r="U329" s="738">
        <v>0</v>
      </c>
    </row>
    <row r="330" spans="1:21" ht="14.4" customHeight="1" x14ac:dyDescent="0.3">
      <c r="A330" s="737">
        <v>30</v>
      </c>
      <c r="B330" s="739" t="s">
        <v>507</v>
      </c>
      <c r="C330" s="739" t="s">
        <v>3347</v>
      </c>
      <c r="D330" s="740" t="s">
        <v>4506</v>
      </c>
      <c r="E330" s="741" t="s">
        <v>3359</v>
      </c>
      <c r="F330" s="739" t="s">
        <v>3344</v>
      </c>
      <c r="G330" s="739" t="s">
        <v>3397</v>
      </c>
      <c r="H330" s="739" t="s">
        <v>508</v>
      </c>
      <c r="I330" s="739" t="s">
        <v>1578</v>
      </c>
      <c r="J330" s="739" t="s">
        <v>3824</v>
      </c>
      <c r="K330" s="739" t="s">
        <v>3825</v>
      </c>
      <c r="L330" s="742">
        <v>128.55000000000001</v>
      </c>
      <c r="M330" s="742">
        <v>128.55000000000001</v>
      </c>
      <c r="N330" s="739">
        <v>1</v>
      </c>
      <c r="O330" s="743">
        <v>0.5</v>
      </c>
      <c r="P330" s="742"/>
      <c r="Q330" s="744">
        <v>0</v>
      </c>
      <c r="R330" s="739"/>
      <c r="S330" s="744">
        <v>0</v>
      </c>
      <c r="T330" s="743"/>
      <c r="U330" s="738">
        <v>0</v>
      </c>
    </row>
    <row r="331" spans="1:21" ht="14.4" customHeight="1" x14ac:dyDescent="0.3">
      <c r="A331" s="737">
        <v>30</v>
      </c>
      <c r="B331" s="739" t="s">
        <v>507</v>
      </c>
      <c r="C331" s="739" t="s">
        <v>3347</v>
      </c>
      <c r="D331" s="740" t="s">
        <v>4506</v>
      </c>
      <c r="E331" s="741" t="s">
        <v>3359</v>
      </c>
      <c r="F331" s="739" t="s">
        <v>3344</v>
      </c>
      <c r="G331" s="739" t="s">
        <v>3402</v>
      </c>
      <c r="H331" s="739" t="s">
        <v>2097</v>
      </c>
      <c r="I331" s="739" t="s">
        <v>2164</v>
      </c>
      <c r="J331" s="739" t="s">
        <v>2165</v>
      </c>
      <c r="K331" s="739" t="s">
        <v>3129</v>
      </c>
      <c r="L331" s="742">
        <v>35.11</v>
      </c>
      <c r="M331" s="742">
        <v>175.55</v>
      </c>
      <c r="N331" s="739">
        <v>5</v>
      </c>
      <c r="O331" s="743">
        <v>2.5</v>
      </c>
      <c r="P331" s="742">
        <v>35.11</v>
      </c>
      <c r="Q331" s="744">
        <v>0.19999999999999998</v>
      </c>
      <c r="R331" s="739">
        <v>1</v>
      </c>
      <c r="S331" s="744">
        <v>0.2</v>
      </c>
      <c r="T331" s="743">
        <v>0.5</v>
      </c>
      <c r="U331" s="738">
        <v>0.2</v>
      </c>
    </row>
    <row r="332" spans="1:21" ht="14.4" customHeight="1" x14ac:dyDescent="0.3">
      <c r="A332" s="737">
        <v>30</v>
      </c>
      <c r="B332" s="739" t="s">
        <v>507</v>
      </c>
      <c r="C332" s="739" t="s">
        <v>3347</v>
      </c>
      <c r="D332" s="740" t="s">
        <v>4506</v>
      </c>
      <c r="E332" s="741" t="s">
        <v>3359</v>
      </c>
      <c r="F332" s="739" t="s">
        <v>3344</v>
      </c>
      <c r="G332" s="739" t="s">
        <v>3402</v>
      </c>
      <c r="H332" s="739" t="s">
        <v>2097</v>
      </c>
      <c r="I332" s="739" t="s">
        <v>2167</v>
      </c>
      <c r="J332" s="739" t="s">
        <v>2168</v>
      </c>
      <c r="K332" s="739" t="s">
        <v>3130</v>
      </c>
      <c r="L332" s="742">
        <v>70.23</v>
      </c>
      <c r="M332" s="742">
        <v>70.23</v>
      </c>
      <c r="N332" s="739">
        <v>1</v>
      </c>
      <c r="O332" s="743">
        <v>0.5</v>
      </c>
      <c r="P332" s="742"/>
      <c r="Q332" s="744">
        <v>0</v>
      </c>
      <c r="R332" s="739"/>
      <c r="S332" s="744">
        <v>0</v>
      </c>
      <c r="T332" s="743"/>
      <c r="U332" s="738">
        <v>0</v>
      </c>
    </row>
    <row r="333" spans="1:21" ht="14.4" customHeight="1" x14ac:dyDescent="0.3">
      <c r="A333" s="737">
        <v>30</v>
      </c>
      <c r="B333" s="739" t="s">
        <v>507</v>
      </c>
      <c r="C333" s="739" t="s">
        <v>3347</v>
      </c>
      <c r="D333" s="740" t="s">
        <v>4506</v>
      </c>
      <c r="E333" s="741" t="s">
        <v>3359</v>
      </c>
      <c r="F333" s="739" t="s">
        <v>3344</v>
      </c>
      <c r="G333" s="739" t="s">
        <v>3682</v>
      </c>
      <c r="H333" s="739" t="s">
        <v>2097</v>
      </c>
      <c r="I333" s="739" t="s">
        <v>2111</v>
      </c>
      <c r="J333" s="739" t="s">
        <v>3137</v>
      </c>
      <c r="K333" s="739" t="s">
        <v>3138</v>
      </c>
      <c r="L333" s="742">
        <v>57.83</v>
      </c>
      <c r="M333" s="742">
        <v>57.83</v>
      </c>
      <c r="N333" s="739">
        <v>1</v>
      </c>
      <c r="O333" s="743">
        <v>0.5</v>
      </c>
      <c r="P333" s="742"/>
      <c r="Q333" s="744">
        <v>0</v>
      </c>
      <c r="R333" s="739"/>
      <c r="S333" s="744">
        <v>0</v>
      </c>
      <c r="T333" s="743"/>
      <c r="U333" s="738">
        <v>0</v>
      </c>
    </row>
    <row r="334" spans="1:21" ht="14.4" customHeight="1" x14ac:dyDescent="0.3">
      <c r="A334" s="737">
        <v>30</v>
      </c>
      <c r="B334" s="739" t="s">
        <v>507</v>
      </c>
      <c r="C334" s="739" t="s">
        <v>3347</v>
      </c>
      <c r="D334" s="740" t="s">
        <v>4506</v>
      </c>
      <c r="E334" s="741" t="s">
        <v>3359</v>
      </c>
      <c r="F334" s="739" t="s">
        <v>3344</v>
      </c>
      <c r="G334" s="739" t="s">
        <v>3682</v>
      </c>
      <c r="H334" s="739" t="s">
        <v>2097</v>
      </c>
      <c r="I334" s="739" t="s">
        <v>2512</v>
      </c>
      <c r="J334" s="739" t="s">
        <v>3135</v>
      </c>
      <c r="K334" s="739" t="s">
        <v>3136</v>
      </c>
      <c r="L334" s="742">
        <v>36.369999999999997</v>
      </c>
      <c r="M334" s="742">
        <v>36.369999999999997</v>
      </c>
      <c r="N334" s="739">
        <v>1</v>
      </c>
      <c r="O334" s="743">
        <v>0.5</v>
      </c>
      <c r="P334" s="742"/>
      <c r="Q334" s="744">
        <v>0</v>
      </c>
      <c r="R334" s="739"/>
      <c r="S334" s="744">
        <v>0</v>
      </c>
      <c r="T334" s="743"/>
      <c r="U334" s="738">
        <v>0</v>
      </c>
    </row>
    <row r="335" spans="1:21" ht="14.4" customHeight="1" x14ac:dyDescent="0.3">
      <c r="A335" s="737">
        <v>30</v>
      </c>
      <c r="B335" s="739" t="s">
        <v>507</v>
      </c>
      <c r="C335" s="739" t="s">
        <v>3347</v>
      </c>
      <c r="D335" s="740" t="s">
        <v>4506</v>
      </c>
      <c r="E335" s="741" t="s">
        <v>3359</v>
      </c>
      <c r="F335" s="739" t="s">
        <v>3344</v>
      </c>
      <c r="G335" s="739" t="s">
        <v>3404</v>
      </c>
      <c r="H335" s="739" t="s">
        <v>508</v>
      </c>
      <c r="I335" s="739" t="s">
        <v>2866</v>
      </c>
      <c r="J335" s="739" t="s">
        <v>2867</v>
      </c>
      <c r="K335" s="739" t="s">
        <v>3222</v>
      </c>
      <c r="L335" s="742">
        <v>78.33</v>
      </c>
      <c r="M335" s="742">
        <v>78.33</v>
      </c>
      <c r="N335" s="739">
        <v>1</v>
      </c>
      <c r="O335" s="743">
        <v>0.5</v>
      </c>
      <c r="P335" s="742"/>
      <c r="Q335" s="744">
        <v>0</v>
      </c>
      <c r="R335" s="739"/>
      <c r="S335" s="744">
        <v>0</v>
      </c>
      <c r="T335" s="743"/>
      <c r="U335" s="738">
        <v>0</v>
      </c>
    </row>
    <row r="336" spans="1:21" ht="14.4" customHeight="1" x14ac:dyDescent="0.3">
      <c r="A336" s="737">
        <v>30</v>
      </c>
      <c r="B336" s="739" t="s">
        <v>507</v>
      </c>
      <c r="C336" s="739" t="s">
        <v>3347</v>
      </c>
      <c r="D336" s="740" t="s">
        <v>4506</v>
      </c>
      <c r="E336" s="741" t="s">
        <v>3359</v>
      </c>
      <c r="F336" s="739" t="s">
        <v>3344</v>
      </c>
      <c r="G336" s="739" t="s">
        <v>3405</v>
      </c>
      <c r="H336" s="739" t="s">
        <v>2097</v>
      </c>
      <c r="I336" s="739" t="s">
        <v>2448</v>
      </c>
      <c r="J336" s="739" t="s">
        <v>2449</v>
      </c>
      <c r="K336" s="739" t="s">
        <v>3177</v>
      </c>
      <c r="L336" s="742">
        <v>132</v>
      </c>
      <c r="M336" s="742">
        <v>396</v>
      </c>
      <c r="N336" s="739">
        <v>3</v>
      </c>
      <c r="O336" s="743">
        <v>1.5</v>
      </c>
      <c r="P336" s="742">
        <v>264</v>
      </c>
      <c r="Q336" s="744">
        <v>0.66666666666666663</v>
      </c>
      <c r="R336" s="739">
        <v>2</v>
      </c>
      <c r="S336" s="744">
        <v>0.66666666666666663</v>
      </c>
      <c r="T336" s="743">
        <v>1</v>
      </c>
      <c r="U336" s="738">
        <v>0.66666666666666663</v>
      </c>
    </row>
    <row r="337" spans="1:21" ht="14.4" customHeight="1" x14ac:dyDescent="0.3">
      <c r="A337" s="737">
        <v>30</v>
      </c>
      <c r="B337" s="739" t="s">
        <v>507</v>
      </c>
      <c r="C337" s="739" t="s">
        <v>3347</v>
      </c>
      <c r="D337" s="740" t="s">
        <v>4506</v>
      </c>
      <c r="E337" s="741" t="s">
        <v>3359</v>
      </c>
      <c r="F337" s="739" t="s">
        <v>3344</v>
      </c>
      <c r="G337" s="739" t="s">
        <v>3826</v>
      </c>
      <c r="H337" s="739" t="s">
        <v>508</v>
      </c>
      <c r="I337" s="739" t="s">
        <v>3827</v>
      </c>
      <c r="J337" s="739" t="s">
        <v>1450</v>
      </c>
      <c r="K337" s="739" t="s">
        <v>3828</v>
      </c>
      <c r="L337" s="742">
        <v>0</v>
      </c>
      <c r="M337" s="742">
        <v>0</v>
      </c>
      <c r="N337" s="739">
        <v>1</v>
      </c>
      <c r="O337" s="743">
        <v>0.5</v>
      </c>
      <c r="P337" s="742"/>
      <c r="Q337" s="744"/>
      <c r="R337" s="739"/>
      <c r="S337" s="744">
        <v>0</v>
      </c>
      <c r="T337" s="743"/>
      <c r="U337" s="738">
        <v>0</v>
      </c>
    </row>
    <row r="338" spans="1:21" ht="14.4" customHeight="1" x14ac:dyDescent="0.3">
      <c r="A338" s="737">
        <v>30</v>
      </c>
      <c r="B338" s="739" t="s">
        <v>507</v>
      </c>
      <c r="C338" s="739" t="s">
        <v>3347</v>
      </c>
      <c r="D338" s="740" t="s">
        <v>4506</v>
      </c>
      <c r="E338" s="741" t="s">
        <v>3359</v>
      </c>
      <c r="F338" s="739" t="s">
        <v>3344</v>
      </c>
      <c r="G338" s="739" t="s">
        <v>3411</v>
      </c>
      <c r="H338" s="739" t="s">
        <v>508</v>
      </c>
      <c r="I338" s="739" t="s">
        <v>3829</v>
      </c>
      <c r="J338" s="739" t="s">
        <v>3830</v>
      </c>
      <c r="K338" s="739" t="s">
        <v>3295</v>
      </c>
      <c r="L338" s="742">
        <v>47.46</v>
      </c>
      <c r="M338" s="742">
        <v>47.46</v>
      </c>
      <c r="N338" s="739">
        <v>1</v>
      </c>
      <c r="O338" s="743">
        <v>0.5</v>
      </c>
      <c r="P338" s="742"/>
      <c r="Q338" s="744">
        <v>0</v>
      </c>
      <c r="R338" s="739"/>
      <c r="S338" s="744">
        <v>0</v>
      </c>
      <c r="T338" s="743"/>
      <c r="U338" s="738">
        <v>0</v>
      </c>
    </row>
    <row r="339" spans="1:21" ht="14.4" customHeight="1" x14ac:dyDescent="0.3">
      <c r="A339" s="737">
        <v>30</v>
      </c>
      <c r="B339" s="739" t="s">
        <v>507</v>
      </c>
      <c r="C339" s="739" t="s">
        <v>3347</v>
      </c>
      <c r="D339" s="740" t="s">
        <v>4506</v>
      </c>
      <c r="E339" s="741" t="s">
        <v>3359</v>
      </c>
      <c r="F339" s="739" t="s">
        <v>3344</v>
      </c>
      <c r="G339" s="739" t="s">
        <v>3411</v>
      </c>
      <c r="H339" s="739" t="s">
        <v>508</v>
      </c>
      <c r="I339" s="739" t="s">
        <v>940</v>
      </c>
      <c r="J339" s="739" t="s">
        <v>3412</v>
      </c>
      <c r="K339" s="739" t="s">
        <v>3413</v>
      </c>
      <c r="L339" s="742">
        <v>23.72</v>
      </c>
      <c r="M339" s="742">
        <v>23.72</v>
      </c>
      <c r="N339" s="739">
        <v>1</v>
      </c>
      <c r="O339" s="743">
        <v>0.5</v>
      </c>
      <c r="P339" s="742"/>
      <c r="Q339" s="744">
        <v>0</v>
      </c>
      <c r="R339" s="739"/>
      <c r="S339" s="744">
        <v>0</v>
      </c>
      <c r="T339" s="743"/>
      <c r="U339" s="738">
        <v>0</v>
      </c>
    </row>
    <row r="340" spans="1:21" ht="14.4" customHeight="1" x14ac:dyDescent="0.3">
      <c r="A340" s="737">
        <v>30</v>
      </c>
      <c r="B340" s="739" t="s">
        <v>507</v>
      </c>
      <c r="C340" s="739" t="s">
        <v>3347</v>
      </c>
      <c r="D340" s="740" t="s">
        <v>4506</v>
      </c>
      <c r="E340" s="741" t="s">
        <v>3359</v>
      </c>
      <c r="F340" s="739" t="s">
        <v>3344</v>
      </c>
      <c r="G340" s="739" t="s">
        <v>3414</v>
      </c>
      <c r="H340" s="739" t="s">
        <v>508</v>
      </c>
      <c r="I340" s="739" t="s">
        <v>1034</v>
      </c>
      <c r="J340" s="739" t="s">
        <v>730</v>
      </c>
      <c r="K340" s="739" t="s">
        <v>3416</v>
      </c>
      <c r="L340" s="742">
        <v>45.56</v>
      </c>
      <c r="M340" s="742">
        <v>136.68</v>
      </c>
      <c r="N340" s="739">
        <v>3</v>
      </c>
      <c r="O340" s="743">
        <v>2</v>
      </c>
      <c r="P340" s="742">
        <v>45.56</v>
      </c>
      <c r="Q340" s="744">
        <v>0.33333333333333331</v>
      </c>
      <c r="R340" s="739">
        <v>1</v>
      </c>
      <c r="S340" s="744">
        <v>0.33333333333333331</v>
      </c>
      <c r="T340" s="743">
        <v>0.5</v>
      </c>
      <c r="U340" s="738">
        <v>0.25</v>
      </c>
    </row>
    <row r="341" spans="1:21" ht="14.4" customHeight="1" x14ac:dyDescent="0.3">
      <c r="A341" s="737">
        <v>30</v>
      </c>
      <c r="B341" s="739" t="s">
        <v>507</v>
      </c>
      <c r="C341" s="739" t="s">
        <v>3347</v>
      </c>
      <c r="D341" s="740" t="s">
        <v>4506</v>
      </c>
      <c r="E341" s="741" t="s">
        <v>3359</v>
      </c>
      <c r="F341" s="739" t="s">
        <v>3344</v>
      </c>
      <c r="G341" s="739" t="s">
        <v>3831</v>
      </c>
      <c r="H341" s="739" t="s">
        <v>508</v>
      </c>
      <c r="I341" s="739" t="s">
        <v>3832</v>
      </c>
      <c r="J341" s="739" t="s">
        <v>3833</v>
      </c>
      <c r="K341" s="739" t="s">
        <v>3834</v>
      </c>
      <c r="L341" s="742">
        <v>0</v>
      </c>
      <c r="M341" s="742">
        <v>0</v>
      </c>
      <c r="N341" s="739">
        <v>1</v>
      </c>
      <c r="O341" s="743">
        <v>0.5</v>
      </c>
      <c r="P341" s="742"/>
      <c r="Q341" s="744"/>
      <c r="R341" s="739"/>
      <c r="S341" s="744">
        <v>0</v>
      </c>
      <c r="T341" s="743"/>
      <c r="U341" s="738">
        <v>0</v>
      </c>
    </row>
    <row r="342" spans="1:21" ht="14.4" customHeight="1" x14ac:dyDescent="0.3">
      <c r="A342" s="737">
        <v>30</v>
      </c>
      <c r="B342" s="739" t="s">
        <v>507</v>
      </c>
      <c r="C342" s="739" t="s">
        <v>3347</v>
      </c>
      <c r="D342" s="740" t="s">
        <v>4506</v>
      </c>
      <c r="E342" s="741" t="s">
        <v>3359</v>
      </c>
      <c r="F342" s="739" t="s">
        <v>3344</v>
      </c>
      <c r="G342" s="739" t="s">
        <v>3704</v>
      </c>
      <c r="H342" s="739" t="s">
        <v>2097</v>
      </c>
      <c r="I342" s="739" t="s">
        <v>2378</v>
      </c>
      <c r="J342" s="739" t="s">
        <v>2379</v>
      </c>
      <c r="K342" s="739" t="s">
        <v>3130</v>
      </c>
      <c r="L342" s="742">
        <v>85.16</v>
      </c>
      <c r="M342" s="742">
        <v>85.16</v>
      </c>
      <c r="N342" s="739">
        <v>1</v>
      </c>
      <c r="O342" s="743">
        <v>0.5</v>
      </c>
      <c r="P342" s="742"/>
      <c r="Q342" s="744">
        <v>0</v>
      </c>
      <c r="R342" s="739"/>
      <c r="S342" s="744">
        <v>0</v>
      </c>
      <c r="T342" s="743"/>
      <c r="U342" s="738">
        <v>0</v>
      </c>
    </row>
    <row r="343" spans="1:21" ht="14.4" customHeight="1" x14ac:dyDescent="0.3">
      <c r="A343" s="737">
        <v>30</v>
      </c>
      <c r="B343" s="739" t="s">
        <v>507</v>
      </c>
      <c r="C343" s="739" t="s">
        <v>3347</v>
      </c>
      <c r="D343" s="740" t="s">
        <v>4506</v>
      </c>
      <c r="E343" s="741" t="s">
        <v>3359</v>
      </c>
      <c r="F343" s="739" t="s">
        <v>3344</v>
      </c>
      <c r="G343" s="739" t="s">
        <v>3704</v>
      </c>
      <c r="H343" s="739" t="s">
        <v>2097</v>
      </c>
      <c r="I343" s="739" t="s">
        <v>2378</v>
      </c>
      <c r="J343" s="739" t="s">
        <v>2379</v>
      </c>
      <c r="K343" s="739" t="s">
        <v>3130</v>
      </c>
      <c r="L343" s="742">
        <v>132</v>
      </c>
      <c r="M343" s="742">
        <v>132</v>
      </c>
      <c r="N343" s="739">
        <v>1</v>
      </c>
      <c r="O343" s="743">
        <v>0.5</v>
      </c>
      <c r="P343" s="742"/>
      <c r="Q343" s="744">
        <v>0</v>
      </c>
      <c r="R343" s="739"/>
      <c r="S343" s="744">
        <v>0</v>
      </c>
      <c r="T343" s="743"/>
      <c r="U343" s="738">
        <v>0</v>
      </c>
    </row>
    <row r="344" spans="1:21" ht="14.4" customHeight="1" x14ac:dyDescent="0.3">
      <c r="A344" s="737">
        <v>30</v>
      </c>
      <c r="B344" s="739" t="s">
        <v>507</v>
      </c>
      <c r="C344" s="739" t="s">
        <v>3347</v>
      </c>
      <c r="D344" s="740" t="s">
        <v>4506</v>
      </c>
      <c r="E344" s="741" t="s">
        <v>3359</v>
      </c>
      <c r="F344" s="739" t="s">
        <v>3344</v>
      </c>
      <c r="G344" s="739" t="s">
        <v>3835</v>
      </c>
      <c r="H344" s="739" t="s">
        <v>508</v>
      </c>
      <c r="I344" s="739" t="s">
        <v>3836</v>
      </c>
      <c r="J344" s="739" t="s">
        <v>585</v>
      </c>
      <c r="K344" s="739" t="s">
        <v>3837</v>
      </c>
      <c r="L344" s="742">
        <v>0</v>
      </c>
      <c r="M344" s="742">
        <v>0</v>
      </c>
      <c r="N344" s="739">
        <v>1</v>
      </c>
      <c r="O344" s="743">
        <v>0.5</v>
      </c>
      <c r="P344" s="742"/>
      <c r="Q344" s="744"/>
      <c r="R344" s="739"/>
      <c r="S344" s="744">
        <v>0</v>
      </c>
      <c r="T344" s="743"/>
      <c r="U344" s="738">
        <v>0</v>
      </c>
    </row>
    <row r="345" spans="1:21" ht="14.4" customHeight="1" x14ac:dyDescent="0.3">
      <c r="A345" s="737">
        <v>30</v>
      </c>
      <c r="B345" s="739" t="s">
        <v>507</v>
      </c>
      <c r="C345" s="739" t="s">
        <v>3347</v>
      </c>
      <c r="D345" s="740" t="s">
        <v>4506</v>
      </c>
      <c r="E345" s="741" t="s">
        <v>3359</v>
      </c>
      <c r="F345" s="739" t="s">
        <v>3344</v>
      </c>
      <c r="G345" s="739" t="s">
        <v>3838</v>
      </c>
      <c r="H345" s="739" t="s">
        <v>508</v>
      </c>
      <c r="I345" s="739" t="s">
        <v>1414</v>
      </c>
      <c r="J345" s="739" t="s">
        <v>1415</v>
      </c>
      <c r="K345" s="739" t="s">
        <v>3839</v>
      </c>
      <c r="L345" s="742">
        <v>31.09</v>
      </c>
      <c r="M345" s="742">
        <v>31.09</v>
      </c>
      <c r="N345" s="739">
        <v>1</v>
      </c>
      <c r="O345" s="743">
        <v>0.5</v>
      </c>
      <c r="P345" s="742"/>
      <c r="Q345" s="744">
        <v>0</v>
      </c>
      <c r="R345" s="739"/>
      <c r="S345" s="744">
        <v>0</v>
      </c>
      <c r="T345" s="743"/>
      <c r="U345" s="738">
        <v>0</v>
      </c>
    </row>
    <row r="346" spans="1:21" ht="14.4" customHeight="1" x14ac:dyDescent="0.3">
      <c r="A346" s="737">
        <v>30</v>
      </c>
      <c r="B346" s="739" t="s">
        <v>507</v>
      </c>
      <c r="C346" s="739" t="s">
        <v>3347</v>
      </c>
      <c r="D346" s="740" t="s">
        <v>4506</v>
      </c>
      <c r="E346" s="741" t="s">
        <v>3359</v>
      </c>
      <c r="F346" s="739" t="s">
        <v>3344</v>
      </c>
      <c r="G346" s="739" t="s">
        <v>3367</v>
      </c>
      <c r="H346" s="739" t="s">
        <v>508</v>
      </c>
      <c r="I346" s="739" t="s">
        <v>3368</v>
      </c>
      <c r="J346" s="739" t="s">
        <v>3369</v>
      </c>
      <c r="K346" s="739" t="s">
        <v>3370</v>
      </c>
      <c r="L346" s="742">
        <v>0</v>
      </c>
      <c r="M346" s="742">
        <v>0</v>
      </c>
      <c r="N346" s="739">
        <v>6</v>
      </c>
      <c r="O346" s="743">
        <v>3.5</v>
      </c>
      <c r="P346" s="742">
        <v>0</v>
      </c>
      <c r="Q346" s="744"/>
      <c r="R346" s="739">
        <v>1</v>
      </c>
      <c r="S346" s="744">
        <v>0.16666666666666666</v>
      </c>
      <c r="T346" s="743">
        <v>0.5</v>
      </c>
      <c r="U346" s="738">
        <v>0.14285714285714285</v>
      </c>
    </row>
    <row r="347" spans="1:21" ht="14.4" customHeight="1" x14ac:dyDescent="0.3">
      <c r="A347" s="737">
        <v>30</v>
      </c>
      <c r="B347" s="739" t="s">
        <v>507</v>
      </c>
      <c r="C347" s="739" t="s">
        <v>3347</v>
      </c>
      <c r="D347" s="740" t="s">
        <v>4506</v>
      </c>
      <c r="E347" s="741" t="s">
        <v>3359</v>
      </c>
      <c r="F347" s="739" t="s">
        <v>3344</v>
      </c>
      <c r="G347" s="739" t="s">
        <v>3367</v>
      </c>
      <c r="H347" s="739" t="s">
        <v>508</v>
      </c>
      <c r="I347" s="739" t="s">
        <v>1037</v>
      </c>
      <c r="J347" s="739" t="s">
        <v>3369</v>
      </c>
      <c r="K347" s="739" t="s">
        <v>3445</v>
      </c>
      <c r="L347" s="742">
        <v>63.7</v>
      </c>
      <c r="M347" s="742">
        <v>127.4</v>
      </c>
      <c r="N347" s="739">
        <v>2</v>
      </c>
      <c r="O347" s="743">
        <v>1</v>
      </c>
      <c r="P347" s="742"/>
      <c r="Q347" s="744">
        <v>0</v>
      </c>
      <c r="R347" s="739"/>
      <c r="S347" s="744">
        <v>0</v>
      </c>
      <c r="T347" s="743"/>
      <c r="U347" s="738">
        <v>0</v>
      </c>
    </row>
    <row r="348" spans="1:21" ht="14.4" customHeight="1" x14ac:dyDescent="0.3">
      <c r="A348" s="737">
        <v>30</v>
      </c>
      <c r="B348" s="739" t="s">
        <v>507</v>
      </c>
      <c r="C348" s="739" t="s">
        <v>3347</v>
      </c>
      <c r="D348" s="740" t="s">
        <v>4506</v>
      </c>
      <c r="E348" s="741" t="s">
        <v>3359</v>
      </c>
      <c r="F348" s="739" t="s">
        <v>3344</v>
      </c>
      <c r="G348" s="739" t="s">
        <v>3446</v>
      </c>
      <c r="H348" s="739" t="s">
        <v>2097</v>
      </c>
      <c r="I348" s="739" t="s">
        <v>3840</v>
      </c>
      <c r="J348" s="739" t="s">
        <v>3278</v>
      </c>
      <c r="K348" s="739" t="s">
        <v>3841</v>
      </c>
      <c r="L348" s="742">
        <v>107.42</v>
      </c>
      <c r="M348" s="742">
        <v>107.42</v>
      </c>
      <c r="N348" s="739">
        <v>1</v>
      </c>
      <c r="O348" s="743">
        <v>0.5</v>
      </c>
      <c r="P348" s="742"/>
      <c r="Q348" s="744">
        <v>0</v>
      </c>
      <c r="R348" s="739"/>
      <c r="S348" s="744">
        <v>0</v>
      </c>
      <c r="T348" s="743"/>
      <c r="U348" s="738">
        <v>0</v>
      </c>
    </row>
    <row r="349" spans="1:21" ht="14.4" customHeight="1" x14ac:dyDescent="0.3">
      <c r="A349" s="737">
        <v>30</v>
      </c>
      <c r="B349" s="739" t="s">
        <v>507</v>
      </c>
      <c r="C349" s="739" t="s">
        <v>3347</v>
      </c>
      <c r="D349" s="740" t="s">
        <v>4506</v>
      </c>
      <c r="E349" s="741" t="s">
        <v>3359</v>
      </c>
      <c r="F349" s="739" t="s">
        <v>3344</v>
      </c>
      <c r="G349" s="739" t="s">
        <v>3446</v>
      </c>
      <c r="H349" s="739" t="s">
        <v>2097</v>
      </c>
      <c r="I349" s="739" t="s">
        <v>2231</v>
      </c>
      <c r="J349" s="739" t="s">
        <v>2236</v>
      </c>
      <c r="K349" s="739" t="s">
        <v>3280</v>
      </c>
      <c r="L349" s="742">
        <v>424.24</v>
      </c>
      <c r="M349" s="742">
        <v>424.24</v>
      </c>
      <c r="N349" s="739">
        <v>1</v>
      </c>
      <c r="O349" s="743">
        <v>0.5</v>
      </c>
      <c r="P349" s="742"/>
      <c r="Q349" s="744">
        <v>0</v>
      </c>
      <c r="R349" s="739"/>
      <c r="S349" s="744">
        <v>0</v>
      </c>
      <c r="T349" s="743"/>
      <c r="U349" s="738">
        <v>0</v>
      </c>
    </row>
    <row r="350" spans="1:21" ht="14.4" customHeight="1" x14ac:dyDescent="0.3">
      <c r="A350" s="737">
        <v>30</v>
      </c>
      <c r="B350" s="739" t="s">
        <v>507</v>
      </c>
      <c r="C350" s="739" t="s">
        <v>3347</v>
      </c>
      <c r="D350" s="740" t="s">
        <v>4506</v>
      </c>
      <c r="E350" s="741" t="s">
        <v>3359</v>
      </c>
      <c r="F350" s="739" t="s">
        <v>3344</v>
      </c>
      <c r="G350" s="739" t="s">
        <v>3842</v>
      </c>
      <c r="H350" s="739" t="s">
        <v>508</v>
      </c>
      <c r="I350" s="739" t="s">
        <v>3843</v>
      </c>
      <c r="J350" s="739" t="s">
        <v>1221</v>
      </c>
      <c r="K350" s="739" t="s">
        <v>3844</v>
      </c>
      <c r="L350" s="742">
        <v>0</v>
      </c>
      <c r="M350" s="742">
        <v>0</v>
      </c>
      <c r="N350" s="739">
        <v>1</v>
      </c>
      <c r="O350" s="743">
        <v>0.5</v>
      </c>
      <c r="P350" s="742"/>
      <c r="Q350" s="744"/>
      <c r="R350" s="739"/>
      <c r="S350" s="744">
        <v>0</v>
      </c>
      <c r="T350" s="743"/>
      <c r="U350" s="738">
        <v>0</v>
      </c>
    </row>
    <row r="351" spans="1:21" ht="14.4" customHeight="1" x14ac:dyDescent="0.3">
      <c r="A351" s="737">
        <v>30</v>
      </c>
      <c r="B351" s="739" t="s">
        <v>507</v>
      </c>
      <c r="C351" s="739" t="s">
        <v>3347</v>
      </c>
      <c r="D351" s="740" t="s">
        <v>4506</v>
      </c>
      <c r="E351" s="741" t="s">
        <v>3359</v>
      </c>
      <c r="F351" s="739" t="s">
        <v>3344</v>
      </c>
      <c r="G351" s="739" t="s">
        <v>3845</v>
      </c>
      <c r="H351" s="739" t="s">
        <v>2097</v>
      </c>
      <c r="I351" s="739" t="s">
        <v>2224</v>
      </c>
      <c r="J351" s="739" t="s">
        <v>3163</v>
      </c>
      <c r="K351" s="739" t="s">
        <v>3164</v>
      </c>
      <c r="L351" s="742">
        <v>32.200000000000003</v>
      </c>
      <c r="M351" s="742">
        <v>32.200000000000003</v>
      </c>
      <c r="N351" s="739">
        <v>1</v>
      </c>
      <c r="O351" s="743">
        <v>0.5</v>
      </c>
      <c r="P351" s="742">
        <v>32.200000000000003</v>
      </c>
      <c r="Q351" s="744">
        <v>1</v>
      </c>
      <c r="R351" s="739">
        <v>1</v>
      </c>
      <c r="S351" s="744">
        <v>1</v>
      </c>
      <c r="T351" s="743">
        <v>0.5</v>
      </c>
      <c r="U351" s="738">
        <v>1</v>
      </c>
    </row>
    <row r="352" spans="1:21" ht="14.4" customHeight="1" x14ac:dyDescent="0.3">
      <c r="A352" s="737">
        <v>30</v>
      </c>
      <c r="B352" s="739" t="s">
        <v>507</v>
      </c>
      <c r="C352" s="739" t="s">
        <v>3347</v>
      </c>
      <c r="D352" s="740" t="s">
        <v>4506</v>
      </c>
      <c r="E352" s="741" t="s">
        <v>3359</v>
      </c>
      <c r="F352" s="739" t="s">
        <v>3344</v>
      </c>
      <c r="G352" s="739" t="s">
        <v>3456</v>
      </c>
      <c r="H352" s="739" t="s">
        <v>508</v>
      </c>
      <c r="I352" s="739" t="s">
        <v>1096</v>
      </c>
      <c r="J352" s="739" t="s">
        <v>1097</v>
      </c>
      <c r="K352" s="739" t="s">
        <v>3457</v>
      </c>
      <c r="L352" s="742">
        <v>33</v>
      </c>
      <c r="M352" s="742">
        <v>99</v>
      </c>
      <c r="N352" s="739">
        <v>3</v>
      </c>
      <c r="O352" s="743">
        <v>1.5</v>
      </c>
      <c r="P352" s="742">
        <v>33</v>
      </c>
      <c r="Q352" s="744">
        <v>0.33333333333333331</v>
      </c>
      <c r="R352" s="739">
        <v>1</v>
      </c>
      <c r="S352" s="744">
        <v>0.33333333333333331</v>
      </c>
      <c r="T352" s="743">
        <v>0.5</v>
      </c>
      <c r="U352" s="738">
        <v>0.33333333333333331</v>
      </c>
    </row>
    <row r="353" spans="1:21" ht="14.4" customHeight="1" x14ac:dyDescent="0.3">
      <c r="A353" s="737">
        <v>30</v>
      </c>
      <c r="B353" s="739" t="s">
        <v>507</v>
      </c>
      <c r="C353" s="739" t="s">
        <v>3347</v>
      </c>
      <c r="D353" s="740" t="s">
        <v>4506</v>
      </c>
      <c r="E353" s="741" t="s">
        <v>3359</v>
      </c>
      <c r="F353" s="739" t="s">
        <v>3344</v>
      </c>
      <c r="G353" s="739" t="s">
        <v>3456</v>
      </c>
      <c r="H353" s="739" t="s">
        <v>508</v>
      </c>
      <c r="I353" s="739" t="s">
        <v>3458</v>
      </c>
      <c r="J353" s="739" t="s">
        <v>746</v>
      </c>
      <c r="K353" s="739" t="s">
        <v>3459</v>
      </c>
      <c r="L353" s="742">
        <v>0</v>
      </c>
      <c r="M353" s="742">
        <v>0</v>
      </c>
      <c r="N353" s="739">
        <v>2</v>
      </c>
      <c r="O353" s="743">
        <v>1</v>
      </c>
      <c r="P353" s="742"/>
      <c r="Q353" s="744"/>
      <c r="R353" s="739"/>
      <c r="S353" s="744">
        <v>0</v>
      </c>
      <c r="T353" s="743"/>
      <c r="U353" s="738">
        <v>0</v>
      </c>
    </row>
    <row r="354" spans="1:21" ht="14.4" customHeight="1" x14ac:dyDescent="0.3">
      <c r="A354" s="737">
        <v>30</v>
      </c>
      <c r="B354" s="739" t="s">
        <v>507</v>
      </c>
      <c r="C354" s="739" t="s">
        <v>3347</v>
      </c>
      <c r="D354" s="740" t="s">
        <v>4506</v>
      </c>
      <c r="E354" s="741" t="s">
        <v>3359</v>
      </c>
      <c r="F354" s="739" t="s">
        <v>3344</v>
      </c>
      <c r="G354" s="739" t="s">
        <v>3456</v>
      </c>
      <c r="H354" s="739" t="s">
        <v>508</v>
      </c>
      <c r="I354" s="739" t="s">
        <v>745</v>
      </c>
      <c r="J354" s="739" t="s">
        <v>746</v>
      </c>
      <c r="K354" s="739" t="s">
        <v>3708</v>
      </c>
      <c r="L354" s="742">
        <v>55.01</v>
      </c>
      <c r="M354" s="742">
        <v>55.01</v>
      </c>
      <c r="N354" s="739">
        <v>1</v>
      </c>
      <c r="O354" s="743">
        <v>0.5</v>
      </c>
      <c r="P354" s="742"/>
      <c r="Q354" s="744">
        <v>0</v>
      </c>
      <c r="R354" s="739"/>
      <c r="S354" s="744">
        <v>0</v>
      </c>
      <c r="T354" s="743"/>
      <c r="U354" s="738">
        <v>0</v>
      </c>
    </row>
    <row r="355" spans="1:21" ht="14.4" customHeight="1" x14ac:dyDescent="0.3">
      <c r="A355" s="737">
        <v>30</v>
      </c>
      <c r="B355" s="739" t="s">
        <v>507</v>
      </c>
      <c r="C355" s="739" t="s">
        <v>3347</v>
      </c>
      <c r="D355" s="740" t="s">
        <v>4506</v>
      </c>
      <c r="E355" s="741" t="s">
        <v>3359</v>
      </c>
      <c r="F355" s="739" t="s">
        <v>3344</v>
      </c>
      <c r="G355" s="739" t="s">
        <v>3460</v>
      </c>
      <c r="H355" s="739" t="s">
        <v>508</v>
      </c>
      <c r="I355" s="739" t="s">
        <v>1554</v>
      </c>
      <c r="J355" s="739" t="s">
        <v>1555</v>
      </c>
      <c r="K355" s="739" t="s">
        <v>3461</v>
      </c>
      <c r="L355" s="742">
        <v>34.6</v>
      </c>
      <c r="M355" s="742">
        <v>69.2</v>
      </c>
      <c r="N355" s="739">
        <v>2</v>
      </c>
      <c r="O355" s="743">
        <v>1</v>
      </c>
      <c r="P355" s="742"/>
      <c r="Q355" s="744">
        <v>0</v>
      </c>
      <c r="R355" s="739"/>
      <c r="S355" s="744">
        <v>0</v>
      </c>
      <c r="T355" s="743"/>
      <c r="U355" s="738">
        <v>0</v>
      </c>
    </row>
    <row r="356" spans="1:21" ht="14.4" customHeight="1" x14ac:dyDescent="0.3">
      <c r="A356" s="737">
        <v>30</v>
      </c>
      <c r="B356" s="739" t="s">
        <v>507</v>
      </c>
      <c r="C356" s="739" t="s">
        <v>3347</v>
      </c>
      <c r="D356" s="740" t="s">
        <v>4506</v>
      </c>
      <c r="E356" s="741" t="s">
        <v>3359</v>
      </c>
      <c r="F356" s="739" t="s">
        <v>3344</v>
      </c>
      <c r="G356" s="739" t="s">
        <v>3464</v>
      </c>
      <c r="H356" s="739" t="s">
        <v>508</v>
      </c>
      <c r="I356" s="739" t="s">
        <v>3846</v>
      </c>
      <c r="J356" s="739" t="s">
        <v>3847</v>
      </c>
      <c r="K356" s="739" t="s">
        <v>3848</v>
      </c>
      <c r="L356" s="742">
        <v>0</v>
      </c>
      <c r="M356" s="742">
        <v>0</v>
      </c>
      <c r="N356" s="739">
        <v>1</v>
      </c>
      <c r="O356" s="743">
        <v>0.5</v>
      </c>
      <c r="P356" s="742">
        <v>0</v>
      </c>
      <c r="Q356" s="744"/>
      <c r="R356" s="739">
        <v>1</v>
      </c>
      <c r="S356" s="744">
        <v>1</v>
      </c>
      <c r="T356" s="743">
        <v>0.5</v>
      </c>
      <c r="U356" s="738">
        <v>1</v>
      </c>
    </row>
    <row r="357" spans="1:21" ht="14.4" customHeight="1" x14ac:dyDescent="0.3">
      <c r="A357" s="737">
        <v>30</v>
      </c>
      <c r="B357" s="739" t="s">
        <v>507</v>
      </c>
      <c r="C357" s="739" t="s">
        <v>3347</v>
      </c>
      <c r="D357" s="740" t="s">
        <v>4506</v>
      </c>
      <c r="E357" s="741" t="s">
        <v>3359</v>
      </c>
      <c r="F357" s="739" t="s">
        <v>3344</v>
      </c>
      <c r="G357" s="739" t="s">
        <v>3468</v>
      </c>
      <c r="H357" s="739" t="s">
        <v>508</v>
      </c>
      <c r="I357" s="739" t="s">
        <v>1224</v>
      </c>
      <c r="J357" s="739" t="s">
        <v>1225</v>
      </c>
      <c r="K357" s="739" t="s">
        <v>3270</v>
      </c>
      <c r="L357" s="742">
        <v>296.62</v>
      </c>
      <c r="M357" s="742">
        <v>296.62</v>
      </c>
      <c r="N357" s="739">
        <v>1</v>
      </c>
      <c r="O357" s="743">
        <v>0.5</v>
      </c>
      <c r="P357" s="742">
        <v>296.62</v>
      </c>
      <c r="Q357" s="744">
        <v>1</v>
      </c>
      <c r="R357" s="739">
        <v>1</v>
      </c>
      <c r="S357" s="744">
        <v>1</v>
      </c>
      <c r="T357" s="743">
        <v>0.5</v>
      </c>
      <c r="U357" s="738">
        <v>1</v>
      </c>
    </row>
    <row r="358" spans="1:21" ht="14.4" customHeight="1" x14ac:dyDescent="0.3">
      <c r="A358" s="737">
        <v>30</v>
      </c>
      <c r="B358" s="739" t="s">
        <v>507</v>
      </c>
      <c r="C358" s="739" t="s">
        <v>3347</v>
      </c>
      <c r="D358" s="740" t="s">
        <v>4506</v>
      </c>
      <c r="E358" s="741" t="s">
        <v>3359</v>
      </c>
      <c r="F358" s="739" t="s">
        <v>3344</v>
      </c>
      <c r="G358" s="739" t="s">
        <v>3468</v>
      </c>
      <c r="H358" s="739" t="s">
        <v>508</v>
      </c>
      <c r="I358" s="739" t="s">
        <v>1018</v>
      </c>
      <c r="J358" s="739" t="s">
        <v>3472</v>
      </c>
      <c r="K358" s="739" t="s">
        <v>3142</v>
      </c>
      <c r="L358" s="742">
        <v>38.729999999999997</v>
      </c>
      <c r="M358" s="742">
        <v>38.729999999999997</v>
      </c>
      <c r="N358" s="739">
        <v>1</v>
      </c>
      <c r="O358" s="743">
        <v>0.5</v>
      </c>
      <c r="P358" s="742"/>
      <c r="Q358" s="744">
        <v>0</v>
      </c>
      <c r="R358" s="739"/>
      <c r="S358" s="744">
        <v>0</v>
      </c>
      <c r="T358" s="743"/>
      <c r="U358" s="738">
        <v>0</v>
      </c>
    </row>
    <row r="359" spans="1:21" ht="14.4" customHeight="1" x14ac:dyDescent="0.3">
      <c r="A359" s="737">
        <v>30</v>
      </c>
      <c r="B359" s="739" t="s">
        <v>507</v>
      </c>
      <c r="C359" s="739" t="s">
        <v>3347</v>
      </c>
      <c r="D359" s="740" t="s">
        <v>4506</v>
      </c>
      <c r="E359" s="741" t="s">
        <v>3359</v>
      </c>
      <c r="F359" s="739" t="s">
        <v>3344</v>
      </c>
      <c r="G359" s="739" t="s">
        <v>3481</v>
      </c>
      <c r="H359" s="739" t="s">
        <v>2097</v>
      </c>
      <c r="I359" s="739" t="s">
        <v>2300</v>
      </c>
      <c r="J359" s="739" t="s">
        <v>2301</v>
      </c>
      <c r="K359" s="739" t="s">
        <v>3132</v>
      </c>
      <c r="L359" s="742">
        <v>8.7899999999999991</v>
      </c>
      <c r="M359" s="742">
        <v>8.7899999999999991</v>
      </c>
      <c r="N359" s="739">
        <v>1</v>
      </c>
      <c r="O359" s="743">
        <v>0.5</v>
      </c>
      <c r="P359" s="742"/>
      <c r="Q359" s="744">
        <v>0</v>
      </c>
      <c r="R359" s="739"/>
      <c r="S359" s="744">
        <v>0</v>
      </c>
      <c r="T359" s="743"/>
      <c r="U359" s="738">
        <v>0</v>
      </c>
    </row>
    <row r="360" spans="1:21" ht="14.4" customHeight="1" x14ac:dyDescent="0.3">
      <c r="A360" s="737">
        <v>30</v>
      </c>
      <c r="B360" s="739" t="s">
        <v>507</v>
      </c>
      <c r="C360" s="739" t="s">
        <v>3347</v>
      </c>
      <c r="D360" s="740" t="s">
        <v>4506</v>
      </c>
      <c r="E360" s="741" t="s">
        <v>3359</v>
      </c>
      <c r="F360" s="739" t="s">
        <v>3344</v>
      </c>
      <c r="G360" s="739" t="s">
        <v>3849</v>
      </c>
      <c r="H360" s="739" t="s">
        <v>508</v>
      </c>
      <c r="I360" s="739" t="s">
        <v>3850</v>
      </c>
      <c r="J360" s="739" t="s">
        <v>2750</v>
      </c>
      <c r="K360" s="739" t="s">
        <v>3281</v>
      </c>
      <c r="L360" s="742">
        <v>0</v>
      </c>
      <c r="M360" s="742">
        <v>0</v>
      </c>
      <c r="N360" s="739">
        <v>1</v>
      </c>
      <c r="O360" s="743">
        <v>0.5</v>
      </c>
      <c r="P360" s="742"/>
      <c r="Q360" s="744"/>
      <c r="R360" s="739"/>
      <c r="S360" s="744">
        <v>0</v>
      </c>
      <c r="T360" s="743"/>
      <c r="U360" s="738">
        <v>0</v>
      </c>
    </row>
    <row r="361" spans="1:21" ht="14.4" customHeight="1" x14ac:dyDescent="0.3">
      <c r="A361" s="737">
        <v>30</v>
      </c>
      <c r="B361" s="739" t="s">
        <v>507</v>
      </c>
      <c r="C361" s="739" t="s">
        <v>3347</v>
      </c>
      <c r="D361" s="740" t="s">
        <v>4506</v>
      </c>
      <c r="E361" s="741" t="s">
        <v>3359</v>
      </c>
      <c r="F361" s="739" t="s">
        <v>3344</v>
      </c>
      <c r="G361" s="739" t="s">
        <v>3482</v>
      </c>
      <c r="H361" s="739" t="s">
        <v>508</v>
      </c>
      <c r="I361" s="739" t="s">
        <v>737</v>
      </c>
      <c r="J361" s="739" t="s">
        <v>3483</v>
      </c>
      <c r="K361" s="739" t="s">
        <v>3484</v>
      </c>
      <c r="L361" s="742">
        <v>23.61</v>
      </c>
      <c r="M361" s="742">
        <v>23.61</v>
      </c>
      <c r="N361" s="739">
        <v>1</v>
      </c>
      <c r="O361" s="743">
        <v>0.5</v>
      </c>
      <c r="P361" s="742">
        <v>23.61</v>
      </c>
      <c r="Q361" s="744">
        <v>1</v>
      </c>
      <c r="R361" s="739">
        <v>1</v>
      </c>
      <c r="S361" s="744">
        <v>1</v>
      </c>
      <c r="T361" s="743">
        <v>0.5</v>
      </c>
      <c r="U361" s="738">
        <v>1</v>
      </c>
    </row>
    <row r="362" spans="1:21" ht="14.4" customHeight="1" x14ac:dyDescent="0.3">
      <c r="A362" s="737">
        <v>30</v>
      </c>
      <c r="B362" s="739" t="s">
        <v>507</v>
      </c>
      <c r="C362" s="739" t="s">
        <v>3347</v>
      </c>
      <c r="D362" s="740" t="s">
        <v>4506</v>
      </c>
      <c r="E362" s="741" t="s">
        <v>3359</v>
      </c>
      <c r="F362" s="739" t="s">
        <v>3344</v>
      </c>
      <c r="G362" s="739" t="s">
        <v>3371</v>
      </c>
      <c r="H362" s="739" t="s">
        <v>2097</v>
      </c>
      <c r="I362" s="739" t="s">
        <v>2563</v>
      </c>
      <c r="J362" s="739" t="s">
        <v>2534</v>
      </c>
      <c r="K362" s="739" t="s">
        <v>3108</v>
      </c>
      <c r="L362" s="742">
        <v>186.87</v>
      </c>
      <c r="M362" s="742">
        <v>186.87</v>
      </c>
      <c r="N362" s="739">
        <v>1</v>
      </c>
      <c r="O362" s="743">
        <v>0.5</v>
      </c>
      <c r="P362" s="742"/>
      <c r="Q362" s="744">
        <v>0</v>
      </c>
      <c r="R362" s="739"/>
      <c r="S362" s="744">
        <v>0</v>
      </c>
      <c r="T362" s="743"/>
      <c r="U362" s="738">
        <v>0</v>
      </c>
    </row>
    <row r="363" spans="1:21" ht="14.4" customHeight="1" x14ac:dyDescent="0.3">
      <c r="A363" s="737">
        <v>30</v>
      </c>
      <c r="B363" s="739" t="s">
        <v>507</v>
      </c>
      <c r="C363" s="739" t="s">
        <v>3347</v>
      </c>
      <c r="D363" s="740" t="s">
        <v>4506</v>
      </c>
      <c r="E363" s="741" t="s">
        <v>3359</v>
      </c>
      <c r="F363" s="739" t="s">
        <v>3344</v>
      </c>
      <c r="G363" s="739" t="s">
        <v>3371</v>
      </c>
      <c r="H363" s="739" t="s">
        <v>508</v>
      </c>
      <c r="I363" s="739" t="s">
        <v>3851</v>
      </c>
      <c r="J363" s="739" t="s">
        <v>2534</v>
      </c>
      <c r="K363" s="739" t="s">
        <v>3852</v>
      </c>
      <c r="L363" s="742">
        <v>0</v>
      </c>
      <c r="M363" s="742">
        <v>0</v>
      </c>
      <c r="N363" s="739">
        <v>1</v>
      </c>
      <c r="O363" s="743">
        <v>0.5</v>
      </c>
      <c r="P363" s="742"/>
      <c r="Q363" s="744"/>
      <c r="R363" s="739"/>
      <c r="S363" s="744">
        <v>0</v>
      </c>
      <c r="T363" s="743"/>
      <c r="U363" s="738">
        <v>0</v>
      </c>
    </row>
    <row r="364" spans="1:21" ht="14.4" customHeight="1" x14ac:dyDescent="0.3">
      <c r="A364" s="737">
        <v>30</v>
      </c>
      <c r="B364" s="739" t="s">
        <v>507</v>
      </c>
      <c r="C364" s="739" t="s">
        <v>3347</v>
      </c>
      <c r="D364" s="740" t="s">
        <v>4506</v>
      </c>
      <c r="E364" s="741" t="s">
        <v>3359</v>
      </c>
      <c r="F364" s="739" t="s">
        <v>3344</v>
      </c>
      <c r="G364" s="739" t="s">
        <v>3488</v>
      </c>
      <c r="H364" s="739" t="s">
        <v>508</v>
      </c>
      <c r="I364" s="739" t="s">
        <v>3853</v>
      </c>
      <c r="J364" s="739" t="s">
        <v>3854</v>
      </c>
      <c r="K364" s="739" t="s">
        <v>3855</v>
      </c>
      <c r="L364" s="742">
        <v>0</v>
      </c>
      <c r="M364" s="742">
        <v>0</v>
      </c>
      <c r="N364" s="739">
        <v>1</v>
      </c>
      <c r="O364" s="743">
        <v>0.5</v>
      </c>
      <c r="P364" s="742"/>
      <c r="Q364" s="744"/>
      <c r="R364" s="739"/>
      <c r="S364" s="744">
        <v>0</v>
      </c>
      <c r="T364" s="743"/>
      <c r="U364" s="738">
        <v>0</v>
      </c>
    </row>
    <row r="365" spans="1:21" ht="14.4" customHeight="1" x14ac:dyDescent="0.3">
      <c r="A365" s="737">
        <v>30</v>
      </c>
      <c r="B365" s="739" t="s">
        <v>507</v>
      </c>
      <c r="C365" s="739" t="s">
        <v>3347</v>
      </c>
      <c r="D365" s="740" t="s">
        <v>4506</v>
      </c>
      <c r="E365" s="741" t="s">
        <v>3359</v>
      </c>
      <c r="F365" s="739" t="s">
        <v>3344</v>
      </c>
      <c r="G365" s="739" t="s">
        <v>3492</v>
      </c>
      <c r="H365" s="739" t="s">
        <v>508</v>
      </c>
      <c r="I365" s="739" t="s">
        <v>3493</v>
      </c>
      <c r="J365" s="739" t="s">
        <v>3494</v>
      </c>
      <c r="K365" s="739" t="s">
        <v>3257</v>
      </c>
      <c r="L365" s="742">
        <v>0</v>
      </c>
      <c r="M365" s="742">
        <v>0</v>
      </c>
      <c r="N365" s="739">
        <v>2</v>
      </c>
      <c r="O365" s="743">
        <v>1</v>
      </c>
      <c r="P365" s="742"/>
      <c r="Q365" s="744"/>
      <c r="R365" s="739"/>
      <c r="S365" s="744">
        <v>0</v>
      </c>
      <c r="T365" s="743"/>
      <c r="U365" s="738">
        <v>0</v>
      </c>
    </row>
    <row r="366" spans="1:21" ht="14.4" customHeight="1" x14ac:dyDescent="0.3">
      <c r="A366" s="737">
        <v>30</v>
      </c>
      <c r="B366" s="739" t="s">
        <v>507</v>
      </c>
      <c r="C366" s="739" t="s">
        <v>3347</v>
      </c>
      <c r="D366" s="740" t="s">
        <v>4506</v>
      </c>
      <c r="E366" s="741" t="s">
        <v>3359</v>
      </c>
      <c r="F366" s="739" t="s">
        <v>3344</v>
      </c>
      <c r="G366" s="739" t="s">
        <v>3492</v>
      </c>
      <c r="H366" s="739" t="s">
        <v>508</v>
      </c>
      <c r="I366" s="739" t="s">
        <v>1127</v>
      </c>
      <c r="J366" s="739" t="s">
        <v>1117</v>
      </c>
      <c r="K366" s="739" t="s">
        <v>3722</v>
      </c>
      <c r="L366" s="742">
        <v>26.37</v>
      </c>
      <c r="M366" s="742">
        <v>79.11</v>
      </c>
      <c r="N366" s="739">
        <v>3</v>
      </c>
      <c r="O366" s="743">
        <v>1.5</v>
      </c>
      <c r="P366" s="742"/>
      <c r="Q366" s="744">
        <v>0</v>
      </c>
      <c r="R366" s="739"/>
      <c r="S366" s="744">
        <v>0</v>
      </c>
      <c r="T366" s="743"/>
      <c r="U366" s="738">
        <v>0</v>
      </c>
    </row>
    <row r="367" spans="1:21" ht="14.4" customHeight="1" x14ac:dyDescent="0.3">
      <c r="A367" s="737">
        <v>30</v>
      </c>
      <c r="B367" s="739" t="s">
        <v>507</v>
      </c>
      <c r="C367" s="739" t="s">
        <v>3347</v>
      </c>
      <c r="D367" s="740" t="s">
        <v>4506</v>
      </c>
      <c r="E367" s="741" t="s">
        <v>3359</v>
      </c>
      <c r="F367" s="739" t="s">
        <v>3344</v>
      </c>
      <c r="G367" s="739" t="s">
        <v>3492</v>
      </c>
      <c r="H367" s="739" t="s">
        <v>508</v>
      </c>
      <c r="I367" s="739" t="s">
        <v>1116</v>
      </c>
      <c r="J367" s="739" t="s">
        <v>1117</v>
      </c>
      <c r="K367" s="739" t="s">
        <v>3856</v>
      </c>
      <c r="L367" s="742">
        <v>52.75</v>
      </c>
      <c r="M367" s="742">
        <v>52.75</v>
      </c>
      <c r="N367" s="739">
        <v>1</v>
      </c>
      <c r="O367" s="743">
        <v>0.5</v>
      </c>
      <c r="P367" s="742"/>
      <c r="Q367" s="744">
        <v>0</v>
      </c>
      <c r="R367" s="739"/>
      <c r="S367" s="744">
        <v>0</v>
      </c>
      <c r="T367" s="743"/>
      <c r="U367" s="738">
        <v>0</v>
      </c>
    </row>
    <row r="368" spans="1:21" ht="14.4" customHeight="1" x14ac:dyDescent="0.3">
      <c r="A368" s="737">
        <v>30</v>
      </c>
      <c r="B368" s="739" t="s">
        <v>507</v>
      </c>
      <c r="C368" s="739" t="s">
        <v>3347</v>
      </c>
      <c r="D368" s="740" t="s">
        <v>4506</v>
      </c>
      <c r="E368" s="741" t="s">
        <v>3359</v>
      </c>
      <c r="F368" s="739" t="s">
        <v>3344</v>
      </c>
      <c r="G368" s="739" t="s">
        <v>3492</v>
      </c>
      <c r="H368" s="739" t="s">
        <v>508</v>
      </c>
      <c r="I368" s="739" t="s">
        <v>1269</v>
      </c>
      <c r="J368" s="739" t="s">
        <v>902</v>
      </c>
      <c r="K368" s="739" t="s">
        <v>3495</v>
      </c>
      <c r="L368" s="742">
        <v>0</v>
      </c>
      <c r="M368" s="742">
        <v>0</v>
      </c>
      <c r="N368" s="739">
        <v>1</v>
      </c>
      <c r="O368" s="743">
        <v>0.5</v>
      </c>
      <c r="P368" s="742">
        <v>0</v>
      </c>
      <c r="Q368" s="744"/>
      <c r="R368" s="739">
        <v>1</v>
      </c>
      <c r="S368" s="744">
        <v>1</v>
      </c>
      <c r="T368" s="743">
        <v>0.5</v>
      </c>
      <c r="U368" s="738">
        <v>1</v>
      </c>
    </row>
    <row r="369" spans="1:21" ht="14.4" customHeight="1" x14ac:dyDescent="0.3">
      <c r="A369" s="737">
        <v>30</v>
      </c>
      <c r="B369" s="739" t="s">
        <v>507</v>
      </c>
      <c r="C369" s="739" t="s">
        <v>3347</v>
      </c>
      <c r="D369" s="740" t="s">
        <v>4506</v>
      </c>
      <c r="E369" s="741" t="s">
        <v>3359</v>
      </c>
      <c r="F369" s="739" t="s">
        <v>3344</v>
      </c>
      <c r="G369" s="739" t="s">
        <v>3492</v>
      </c>
      <c r="H369" s="739" t="s">
        <v>508</v>
      </c>
      <c r="I369" s="739" t="s">
        <v>1040</v>
      </c>
      <c r="J369" s="739" t="s">
        <v>3494</v>
      </c>
      <c r="K369" s="739" t="s">
        <v>3857</v>
      </c>
      <c r="L369" s="742">
        <v>10.55</v>
      </c>
      <c r="M369" s="742">
        <v>21.1</v>
      </c>
      <c r="N369" s="739">
        <v>2</v>
      </c>
      <c r="O369" s="743">
        <v>1.5</v>
      </c>
      <c r="P369" s="742">
        <v>10.55</v>
      </c>
      <c r="Q369" s="744">
        <v>0.5</v>
      </c>
      <c r="R369" s="739">
        <v>1</v>
      </c>
      <c r="S369" s="744">
        <v>0.5</v>
      </c>
      <c r="T369" s="743">
        <v>1</v>
      </c>
      <c r="U369" s="738">
        <v>0.66666666666666663</v>
      </c>
    </row>
    <row r="370" spans="1:21" ht="14.4" customHeight="1" x14ac:dyDescent="0.3">
      <c r="A370" s="737">
        <v>30</v>
      </c>
      <c r="B370" s="739" t="s">
        <v>507</v>
      </c>
      <c r="C370" s="739" t="s">
        <v>3347</v>
      </c>
      <c r="D370" s="740" t="s">
        <v>4506</v>
      </c>
      <c r="E370" s="741" t="s">
        <v>3359</v>
      </c>
      <c r="F370" s="739" t="s">
        <v>3344</v>
      </c>
      <c r="G370" s="739" t="s">
        <v>3492</v>
      </c>
      <c r="H370" s="739" t="s">
        <v>508</v>
      </c>
      <c r="I370" s="739" t="s">
        <v>3496</v>
      </c>
      <c r="J370" s="739" t="s">
        <v>1117</v>
      </c>
      <c r="K370" s="739" t="s">
        <v>3497</v>
      </c>
      <c r="L370" s="742">
        <v>10.55</v>
      </c>
      <c r="M370" s="742">
        <v>31.650000000000002</v>
      </c>
      <c r="N370" s="739">
        <v>3</v>
      </c>
      <c r="O370" s="743">
        <v>2</v>
      </c>
      <c r="P370" s="742">
        <v>10.55</v>
      </c>
      <c r="Q370" s="744">
        <v>0.33333333333333331</v>
      </c>
      <c r="R370" s="739">
        <v>1</v>
      </c>
      <c r="S370" s="744">
        <v>0.33333333333333331</v>
      </c>
      <c r="T370" s="743">
        <v>0.5</v>
      </c>
      <c r="U370" s="738">
        <v>0.25</v>
      </c>
    </row>
    <row r="371" spans="1:21" ht="14.4" customHeight="1" x14ac:dyDescent="0.3">
      <c r="A371" s="737">
        <v>30</v>
      </c>
      <c r="B371" s="739" t="s">
        <v>507</v>
      </c>
      <c r="C371" s="739" t="s">
        <v>3347</v>
      </c>
      <c r="D371" s="740" t="s">
        <v>4506</v>
      </c>
      <c r="E371" s="741" t="s">
        <v>3359</v>
      </c>
      <c r="F371" s="739" t="s">
        <v>3344</v>
      </c>
      <c r="G371" s="739" t="s">
        <v>3858</v>
      </c>
      <c r="H371" s="739" t="s">
        <v>508</v>
      </c>
      <c r="I371" s="739" t="s">
        <v>2037</v>
      </c>
      <c r="J371" s="739" t="s">
        <v>726</v>
      </c>
      <c r="K371" s="739" t="s">
        <v>3859</v>
      </c>
      <c r="L371" s="742">
        <v>0</v>
      </c>
      <c r="M371" s="742">
        <v>0</v>
      </c>
      <c r="N371" s="739">
        <v>1</v>
      </c>
      <c r="O371" s="743">
        <v>1</v>
      </c>
      <c r="P371" s="742"/>
      <c r="Q371" s="744"/>
      <c r="R371" s="739"/>
      <c r="S371" s="744">
        <v>0</v>
      </c>
      <c r="T371" s="743"/>
      <c r="U371" s="738">
        <v>0</v>
      </c>
    </row>
    <row r="372" spans="1:21" ht="14.4" customHeight="1" x14ac:dyDescent="0.3">
      <c r="A372" s="737">
        <v>30</v>
      </c>
      <c r="B372" s="739" t="s">
        <v>507</v>
      </c>
      <c r="C372" s="739" t="s">
        <v>3347</v>
      </c>
      <c r="D372" s="740" t="s">
        <v>4506</v>
      </c>
      <c r="E372" s="741" t="s">
        <v>3359</v>
      </c>
      <c r="F372" s="739" t="s">
        <v>3344</v>
      </c>
      <c r="G372" s="739" t="s">
        <v>3860</v>
      </c>
      <c r="H372" s="739" t="s">
        <v>2097</v>
      </c>
      <c r="I372" s="739" t="s">
        <v>3861</v>
      </c>
      <c r="J372" s="739" t="s">
        <v>3862</v>
      </c>
      <c r="K372" s="739" t="s">
        <v>3863</v>
      </c>
      <c r="L372" s="742">
        <v>219.78</v>
      </c>
      <c r="M372" s="742">
        <v>439.56</v>
      </c>
      <c r="N372" s="739">
        <v>2</v>
      </c>
      <c r="O372" s="743">
        <v>1</v>
      </c>
      <c r="P372" s="742"/>
      <c r="Q372" s="744">
        <v>0</v>
      </c>
      <c r="R372" s="739"/>
      <c r="S372" s="744">
        <v>0</v>
      </c>
      <c r="T372" s="743"/>
      <c r="U372" s="738">
        <v>0</v>
      </c>
    </row>
    <row r="373" spans="1:21" ht="14.4" customHeight="1" x14ac:dyDescent="0.3">
      <c r="A373" s="737">
        <v>30</v>
      </c>
      <c r="B373" s="739" t="s">
        <v>507</v>
      </c>
      <c r="C373" s="739" t="s">
        <v>3347</v>
      </c>
      <c r="D373" s="740" t="s">
        <v>4506</v>
      </c>
      <c r="E373" s="741" t="s">
        <v>3359</v>
      </c>
      <c r="F373" s="739" t="s">
        <v>3344</v>
      </c>
      <c r="G373" s="739" t="s">
        <v>3860</v>
      </c>
      <c r="H373" s="739" t="s">
        <v>2097</v>
      </c>
      <c r="I373" s="739" t="s">
        <v>2345</v>
      </c>
      <c r="J373" s="739" t="s">
        <v>3273</v>
      </c>
      <c r="K373" s="739" t="s">
        <v>2347</v>
      </c>
      <c r="L373" s="742">
        <v>109.89</v>
      </c>
      <c r="M373" s="742">
        <v>109.89</v>
      </c>
      <c r="N373" s="739">
        <v>1</v>
      </c>
      <c r="O373" s="743">
        <v>0.5</v>
      </c>
      <c r="P373" s="742"/>
      <c r="Q373" s="744">
        <v>0</v>
      </c>
      <c r="R373" s="739"/>
      <c r="S373" s="744">
        <v>0</v>
      </c>
      <c r="T373" s="743"/>
      <c r="U373" s="738">
        <v>0</v>
      </c>
    </row>
    <row r="374" spans="1:21" ht="14.4" customHeight="1" x14ac:dyDescent="0.3">
      <c r="A374" s="737">
        <v>30</v>
      </c>
      <c r="B374" s="739" t="s">
        <v>507</v>
      </c>
      <c r="C374" s="739" t="s">
        <v>3347</v>
      </c>
      <c r="D374" s="740" t="s">
        <v>4506</v>
      </c>
      <c r="E374" s="741" t="s">
        <v>3359</v>
      </c>
      <c r="F374" s="739" t="s">
        <v>3344</v>
      </c>
      <c r="G374" s="739" t="s">
        <v>3729</v>
      </c>
      <c r="H374" s="739" t="s">
        <v>2097</v>
      </c>
      <c r="I374" s="739" t="s">
        <v>3864</v>
      </c>
      <c r="J374" s="739" t="s">
        <v>2161</v>
      </c>
      <c r="K374" s="739" t="s">
        <v>3865</v>
      </c>
      <c r="L374" s="742">
        <v>0</v>
      </c>
      <c r="M374" s="742">
        <v>0</v>
      </c>
      <c r="N374" s="739">
        <v>2</v>
      </c>
      <c r="O374" s="743">
        <v>1</v>
      </c>
      <c r="P374" s="742"/>
      <c r="Q374" s="744"/>
      <c r="R374" s="739"/>
      <c r="S374" s="744">
        <v>0</v>
      </c>
      <c r="T374" s="743"/>
      <c r="U374" s="738">
        <v>0</v>
      </c>
    </row>
    <row r="375" spans="1:21" ht="14.4" customHeight="1" x14ac:dyDescent="0.3">
      <c r="A375" s="737">
        <v>30</v>
      </c>
      <c r="B375" s="739" t="s">
        <v>507</v>
      </c>
      <c r="C375" s="739" t="s">
        <v>3347</v>
      </c>
      <c r="D375" s="740" t="s">
        <v>4506</v>
      </c>
      <c r="E375" s="741" t="s">
        <v>3359</v>
      </c>
      <c r="F375" s="739" t="s">
        <v>3344</v>
      </c>
      <c r="G375" s="739" t="s">
        <v>3866</v>
      </c>
      <c r="H375" s="739" t="s">
        <v>2097</v>
      </c>
      <c r="I375" s="739" t="s">
        <v>3867</v>
      </c>
      <c r="J375" s="739" t="s">
        <v>2436</v>
      </c>
      <c r="K375" s="739" t="s">
        <v>3257</v>
      </c>
      <c r="L375" s="742">
        <v>0</v>
      </c>
      <c r="M375" s="742">
        <v>0</v>
      </c>
      <c r="N375" s="739">
        <v>1</v>
      </c>
      <c r="O375" s="743">
        <v>0.5</v>
      </c>
      <c r="P375" s="742"/>
      <c r="Q375" s="744"/>
      <c r="R375" s="739"/>
      <c r="S375" s="744">
        <v>0</v>
      </c>
      <c r="T375" s="743"/>
      <c r="U375" s="738">
        <v>0</v>
      </c>
    </row>
    <row r="376" spans="1:21" ht="14.4" customHeight="1" x14ac:dyDescent="0.3">
      <c r="A376" s="737">
        <v>30</v>
      </c>
      <c r="B376" s="739" t="s">
        <v>507</v>
      </c>
      <c r="C376" s="739" t="s">
        <v>3347</v>
      </c>
      <c r="D376" s="740" t="s">
        <v>4506</v>
      </c>
      <c r="E376" s="741" t="s">
        <v>3359</v>
      </c>
      <c r="F376" s="739" t="s">
        <v>3344</v>
      </c>
      <c r="G376" s="739" t="s">
        <v>3504</v>
      </c>
      <c r="H376" s="739" t="s">
        <v>2097</v>
      </c>
      <c r="I376" s="739" t="s">
        <v>2129</v>
      </c>
      <c r="J376" s="739" t="s">
        <v>3868</v>
      </c>
      <c r="K376" s="739" t="s">
        <v>3869</v>
      </c>
      <c r="L376" s="742">
        <v>57.64</v>
      </c>
      <c r="M376" s="742">
        <v>57.64</v>
      </c>
      <c r="N376" s="739">
        <v>1</v>
      </c>
      <c r="O376" s="743">
        <v>0.5</v>
      </c>
      <c r="P376" s="742"/>
      <c r="Q376" s="744">
        <v>0</v>
      </c>
      <c r="R376" s="739"/>
      <c r="S376" s="744">
        <v>0</v>
      </c>
      <c r="T376" s="743"/>
      <c r="U376" s="738">
        <v>0</v>
      </c>
    </row>
    <row r="377" spans="1:21" ht="14.4" customHeight="1" x14ac:dyDescent="0.3">
      <c r="A377" s="737">
        <v>30</v>
      </c>
      <c r="B377" s="739" t="s">
        <v>507</v>
      </c>
      <c r="C377" s="739" t="s">
        <v>3347</v>
      </c>
      <c r="D377" s="740" t="s">
        <v>4506</v>
      </c>
      <c r="E377" s="741" t="s">
        <v>3359</v>
      </c>
      <c r="F377" s="739" t="s">
        <v>3344</v>
      </c>
      <c r="G377" s="739" t="s">
        <v>3506</v>
      </c>
      <c r="H377" s="739" t="s">
        <v>508</v>
      </c>
      <c r="I377" s="739" t="s">
        <v>912</v>
      </c>
      <c r="J377" s="739" t="s">
        <v>913</v>
      </c>
      <c r="K377" s="739" t="s">
        <v>3870</v>
      </c>
      <c r="L377" s="742">
        <v>31.09</v>
      </c>
      <c r="M377" s="742">
        <v>31.09</v>
      </c>
      <c r="N377" s="739">
        <v>1</v>
      </c>
      <c r="O377" s="743">
        <v>0.5</v>
      </c>
      <c r="P377" s="742"/>
      <c r="Q377" s="744">
        <v>0</v>
      </c>
      <c r="R377" s="739"/>
      <c r="S377" s="744">
        <v>0</v>
      </c>
      <c r="T377" s="743"/>
      <c r="U377" s="738">
        <v>0</v>
      </c>
    </row>
    <row r="378" spans="1:21" ht="14.4" customHeight="1" x14ac:dyDescent="0.3">
      <c r="A378" s="737">
        <v>30</v>
      </c>
      <c r="B378" s="739" t="s">
        <v>507</v>
      </c>
      <c r="C378" s="739" t="s">
        <v>3347</v>
      </c>
      <c r="D378" s="740" t="s">
        <v>4506</v>
      </c>
      <c r="E378" s="741" t="s">
        <v>3359</v>
      </c>
      <c r="F378" s="739" t="s">
        <v>3344</v>
      </c>
      <c r="G378" s="739" t="s">
        <v>3509</v>
      </c>
      <c r="H378" s="739" t="s">
        <v>508</v>
      </c>
      <c r="I378" s="739" t="s">
        <v>3510</v>
      </c>
      <c r="J378" s="739" t="s">
        <v>1504</v>
      </c>
      <c r="K378" s="739" t="s">
        <v>3511</v>
      </c>
      <c r="L378" s="742">
        <v>0</v>
      </c>
      <c r="M378" s="742">
        <v>0</v>
      </c>
      <c r="N378" s="739">
        <v>1</v>
      </c>
      <c r="O378" s="743">
        <v>0.5</v>
      </c>
      <c r="P378" s="742"/>
      <c r="Q378" s="744"/>
      <c r="R378" s="739"/>
      <c r="S378" s="744">
        <v>0</v>
      </c>
      <c r="T378" s="743"/>
      <c r="U378" s="738">
        <v>0</v>
      </c>
    </row>
    <row r="379" spans="1:21" ht="14.4" customHeight="1" x14ac:dyDescent="0.3">
      <c r="A379" s="737">
        <v>30</v>
      </c>
      <c r="B379" s="739" t="s">
        <v>507</v>
      </c>
      <c r="C379" s="739" t="s">
        <v>3347</v>
      </c>
      <c r="D379" s="740" t="s">
        <v>4506</v>
      </c>
      <c r="E379" s="741" t="s">
        <v>3359</v>
      </c>
      <c r="F379" s="739" t="s">
        <v>3344</v>
      </c>
      <c r="G379" s="739" t="s">
        <v>3509</v>
      </c>
      <c r="H379" s="739" t="s">
        <v>508</v>
      </c>
      <c r="I379" s="739" t="s">
        <v>3871</v>
      </c>
      <c r="J379" s="739" t="s">
        <v>3731</v>
      </c>
      <c r="K379" s="739" t="s">
        <v>3872</v>
      </c>
      <c r="L379" s="742">
        <v>0</v>
      </c>
      <c r="M379" s="742">
        <v>0</v>
      </c>
      <c r="N379" s="739">
        <v>1</v>
      </c>
      <c r="O379" s="743">
        <v>0.5</v>
      </c>
      <c r="P379" s="742"/>
      <c r="Q379" s="744"/>
      <c r="R379" s="739"/>
      <c r="S379" s="744">
        <v>0</v>
      </c>
      <c r="T379" s="743"/>
      <c r="U379" s="738">
        <v>0</v>
      </c>
    </row>
    <row r="380" spans="1:21" ht="14.4" customHeight="1" x14ac:dyDescent="0.3">
      <c r="A380" s="737">
        <v>30</v>
      </c>
      <c r="B380" s="739" t="s">
        <v>507</v>
      </c>
      <c r="C380" s="739" t="s">
        <v>3347</v>
      </c>
      <c r="D380" s="740" t="s">
        <v>4506</v>
      </c>
      <c r="E380" s="741" t="s">
        <v>3359</v>
      </c>
      <c r="F380" s="739" t="s">
        <v>3344</v>
      </c>
      <c r="G380" s="739" t="s">
        <v>3512</v>
      </c>
      <c r="H380" s="739" t="s">
        <v>2097</v>
      </c>
      <c r="I380" s="739" t="s">
        <v>2550</v>
      </c>
      <c r="J380" s="739" t="s">
        <v>2551</v>
      </c>
      <c r="K380" s="739" t="s">
        <v>3200</v>
      </c>
      <c r="L380" s="742">
        <v>98.78</v>
      </c>
      <c r="M380" s="742">
        <v>197.56</v>
      </c>
      <c r="N380" s="739">
        <v>2</v>
      </c>
      <c r="O380" s="743">
        <v>1</v>
      </c>
      <c r="P380" s="742"/>
      <c r="Q380" s="744">
        <v>0</v>
      </c>
      <c r="R380" s="739"/>
      <c r="S380" s="744">
        <v>0</v>
      </c>
      <c r="T380" s="743"/>
      <c r="U380" s="738">
        <v>0</v>
      </c>
    </row>
    <row r="381" spans="1:21" ht="14.4" customHeight="1" x14ac:dyDescent="0.3">
      <c r="A381" s="737">
        <v>30</v>
      </c>
      <c r="B381" s="739" t="s">
        <v>507</v>
      </c>
      <c r="C381" s="739" t="s">
        <v>3347</v>
      </c>
      <c r="D381" s="740" t="s">
        <v>4506</v>
      </c>
      <c r="E381" s="741" t="s">
        <v>3359</v>
      </c>
      <c r="F381" s="739" t="s">
        <v>3344</v>
      </c>
      <c r="G381" s="739" t="s">
        <v>3512</v>
      </c>
      <c r="H381" s="739" t="s">
        <v>2097</v>
      </c>
      <c r="I381" s="739" t="s">
        <v>3873</v>
      </c>
      <c r="J381" s="739" t="s">
        <v>3874</v>
      </c>
      <c r="K381" s="739" t="s">
        <v>3875</v>
      </c>
      <c r="L381" s="742">
        <v>79.03</v>
      </c>
      <c r="M381" s="742">
        <v>79.03</v>
      </c>
      <c r="N381" s="739">
        <v>1</v>
      </c>
      <c r="O381" s="743">
        <v>0.5</v>
      </c>
      <c r="P381" s="742"/>
      <c r="Q381" s="744">
        <v>0</v>
      </c>
      <c r="R381" s="739"/>
      <c r="S381" s="744">
        <v>0</v>
      </c>
      <c r="T381" s="743"/>
      <c r="U381" s="738">
        <v>0</v>
      </c>
    </row>
    <row r="382" spans="1:21" ht="14.4" customHeight="1" x14ac:dyDescent="0.3">
      <c r="A382" s="737">
        <v>30</v>
      </c>
      <c r="B382" s="739" t="s">
        <v>507</v>
      </c>
      <c r="C382" s="739" t="s">
        <v>3347</v>
      </c>
      <c r="D382" s="740" t="s">
        <v>4506</v>
      </c>
      <c r="E382" s="741" t="s">
        <v>3359</v>
      </c>
      <c r="F382" s="739" t="s">
        <v>3344</v>
      </c>
      <c r="G382" s="739" t="s">
        <v>3512</v>
      </c>
      <c r="H382" s="739" t="s">
        <v>2097</v>
      </c>
      <c r="I382" s="739" t="s">
        <v>2423</v>
      </c>
      <c r="J382" s="739" t="s">
        <v>3203</v>
      </c>
      <c r="K382" s="739" t="s">
        <v>3204</v>
      </c>
      <c r="L382" s="742">
        <v>59.27</v>
      </c>
      <c r="M382" s="742">
        <v>59.27</v>
      </c>
      <c r="N382" s="739">
        <v>1</v>
      </c>
      <c r="O382" s="743">
        <v>0.5</v>
      </c>
      <c r="P382" s="742"/>
      <c r="Q382" s="744">
        <v>0</v>
      </c>
      <c r="R382" s="739"/>
      <c r="S382" s="744">
        <v>0</v>
      </c>
      <c r="T382" s="743"/>
      <c r="U382" s="738">
        <v>0</v>
      </c>
    </row>
    <row r="383" spans="1:21" ht="14.4" customHeight="1" x14ac:dyDescent="0.3">
      <c r="A383" s="737">
        <v>30</v>
      </c>
      <c r="B383" s="739" t="s">
        <v>507</v>
      </c>
      <c r="C383" s="739" t="s">
        <v>3347</v>
      </c>
      <c r="D383" s="740" t="s">
        <v>4506</v>
      </c>
      <c r="E383" s="741" t="s">
        <v>3359</v>
      </c>
      <c r="F383" s="739" t="s">
        <v>3344</v>
      </c>
      <c r="G383" s="739" t="s">
        <v>3512</v>
      </c>
      <c r="H383" s="739" t="s">
        <v>508</v>
      </c>
      <c r="I383" s="739" t="s">
        <v>3876</v>
      </c>
      <c r="J383" s="739" t="s">
        <v>3877</v>
      </c>
      <c r="K383" s="739" t="s">
        <v>3878</v>
      </c>
      <c r="L383" s="742">
        <v>0</v>
      </c>
      <c r="M383" s="742">
        <v>0</v>
      </c>
      <c r="N383" s="739">
        <v>1</v>
      </c>
      <c r="O383" s="743">
        <v>0.5</v>
      </c>
      <c r="P383" s="742"/>
      <c r="Q383" s="744"/>
      <c r="R383" s="739"/>
      <c r="S383" s="744">
        <v>0</v>
      </c>
      <c r="T383" s="743"/>
      <c r="U383" s="738">
        <v>0</v>
      </c>
    </row>
    <row r="384" spans="1:21" ht="14.4" customHeight="1" x14ac:dyDescent="0.3">
      <c r="A384" s="737">
        <v>30</v>
      </c>
      <c r="B384" s="739" t="s">
        <v>507</v>
      </c>
      <c r="C384" s="739" t="s">
        <v>3347</v>
      </c>
      <c r="D384" s="740" t="s">
        <v>4506</v>
      </c>
      <c r="E384" s="741" t="s">
        <v>3359</v>
      </c>
      <c r="F384" s="739" t="s">
        <v>3344</v>
      </c>
      <c r="G384" s="739" t="s">
        <v>3512</v>
      </c>
      <c r="H384" s="739" t="s">
        <v>2097</v>
      </c>
      <c r="I384" s="739" t="s">
        <v>2335</v>
      </c>
      <c r="J384" s="739" t="s">
        <v>3205</v>
      </c>
      <c r="K384" s="739" t="s">
        <v>3206</v>
      </c>
      <c r="L384" s="742">
        <v>46.07</v>
      </c>
      <c r="M384" s="742">
        <v>138.21</v>
      </c>
      <c r="N384" s="739">
        <v>3</v>
      </c>
      <c r="O384" s="743">
        <v>1.5</v>
      </c>
      <c r="P384" s="742">
        <v>46.07</v>
      </c>
      <c r="Q384" s="744">
        <v>0.33333333333333331</v>
      </c>
      <c r="R384" s="739">
        <v>1</v>
      </c>
      <c r="S384" s="744">
        <v>0.33333333333333331</v>
      </c>
      <c r="T384" s="743">
        <v>0.5</v>
      </c>
      <c r="U384" s="738">
        <v>0.33333333333333331</v>
      </c>
    </row>
    <row r="385" spans="1:21" ht="14.4" customHeight="1" x14ac:dyDescent="0.3">
      <c r="A385" s="737">
        <v>30</v>
      </c>
      <c r="B385" s="739" t="s">
        <v>507</v>
      </c>
      <c r="C385" s="739" t="s">
        <v>3347</v>
      </c>
      <c r="D385" s="740" t="s">
        <v>4506</v>
      </c>
      <c r="E385" s="741" t="s">
        <v>3359</v>
      </c>
      <c r="F385" s="739" t="s">
        <v>3344</v>
      </c>
      <c r="G385" s="739" t="s">
        <v>3512</v>
      </c>
      <c r="H385" s="739" t="s">
        <v>2097</v>
      </c>
      <c r="I385" s="739" t="s">
        <v>3515</v>
      </c>
      <c r="J385" s="739" t="s">
        <v>3205</v>
      </c>
      <c r="K385" s="739" t="s">
        <v>3516</v>
      </c>
      <c r="L385" s="742">
        <v>0</v>
      </c>
      <c r="M385" s="742">
        <v>0</v>
      </c>
      <c r="N385" s="739">
        <v>2</v>
      </c>
      <c r="O385" s="743">
        <v>1.5</v>
      </c>
      <c r="P385" s="742">
        <v>0</v>
      </c>
      <c r="Q385" s="744"/>
      <c r="R385" s="739">
        <v>2</v>
      </c>
      <c r="S385" s="744">
        <v>1</v>
      </c>
      <c r="T385" s="743">
        <v>1.5</v>
      </c>
      <c r="U385" s="738">
        <v>1</v>
      </c>
    </row>
    <row r="386" spans="1:21" ht="14.4" customHeight="1" x14ac:dyDescent="0.3">
      <c r="A386" s="737">
        <v>30</v>
      </c>
      <c r="B386" s="739" t="s">
        <v>507</v>
      </c>
      <c r="C386" s="739" t="s">
        <v>3347</v>
      </c>
      <c r="D386" s="740" t="s">
        <v>4506</v>
      </c>
      <c r="E386" s="741" t="s">
        <v>3359</v>
      </c>
      <c r="F386" s="739" t="s">
        <v>3344</v>
      </c>
      <c r="G386" s="739" t="s">
        <v>3512</v>
      </c>
      <c r="H386" s="739" t="s">
        <v>508</v>
      </c>
      <c r="I386" s="739" t="s">
        <v>3879</v>
      </c>
      <c r="J386" s="739" t="s">
        <v>3880</v>
      </c>
      <c r="K386" s="739" t="s">
        <v>3881</v>
      </c>
      <c r="L386" s="742">
        <v>79.03</v>
      </c>
      <c r="M386" s="742">
        <v>158.06</v>
      </c>
      <c r="N386" s="739">
        <v>2</v>
      </c>
      <c r="O386" s="743">
        <v>1</v>
      </c>
      <c r="P386" s="742"/>
      <c r="Q386" s="744">
        <v>0</v>
      </c>
      <c r="R386" s="739"/>
      <c r="S386" s="744">
        <v>0</v>
      </c>
      <c r="T386" s="743"/>
      <c r="U386" s="738">
        <v>0</v>
      </c>
    </row>
    <row r="387" spans="1:21" ht="14.4" customHeight="1" x14ac:dyDescent="0.3">
      <c r="A387" s="737">
        <v>30</v>
      </c>
      <c r="B387" s="739" t="s">
        <v>507</v>
      </c>
      <c r="C387" s="739" t="s">
        <v>3347</v>
      </c>
      <c r="D387" s="740" t="s">
        <v>4506</v>
      </c>
      <c r="E387" s="741" t="s">
        <v>3359</v>
      </c>
      <c r="F387" s="739" t="s">
        <v>3344</v>
      </c>
      <c r="G387" s="739" t="s">
        <v>3512</v>
      </c>
      <c r="H387" s="739" t="s">
        <v>2097</v>
      </c>
      <c r="I387" s="739" t="s">
        <v>3882</v>
      </c>
      <c r="J387" s="739" t="s">
        <v>3207</v>
      </c>
      <c r="K387" s="739" t="s">
        <v>3883</v>
      </c>
      <c r="L387" s="742">
        <v>0</v>
      </c>
      <c r="M387" s="742">
        <v>0</v>
      </c>
      <c r="N387" s="739">
        <v>1</v>
      </c>
      <c r="O387" s="743">
        <v>0.5</v>
      </c>
      <c r="P387" s="742"/>
      <c r="Q387" s="744"/>
      <c r="R387" s="739"/>
      <c r="S387" s="744">
        <v>0</v>
      </c>
      <c r="T387" s="743"/>
      <c r="U387" s="738">
        <v>0</v>
      </c>
    </row>
    <row r="388" spans="1:21" ht="14.4" customHeight="1" x14ac:dyDescent="0.3">
      <c r="A388" s="737">
        <v>30</v>
      </c>
      <c r="B388" s="739" t="s">
        <v>507</v>
      </c>
      <c r="C388" s="739" t="s">
        <v>3347</v>
      </c>
      <c r="D388" s="740" t="s">
        <v>4506</v>
      </c>
      <c r="E388" s="741" t="s">
        <v>3359</v>
      </c>
      <c r="F388" s="739" t="s">
        <v>3344</v>
      </c>
      <c r="G388" s="739" t="s">
        <v>3517</v>
      </c>
      <c r="H388" s="739" t="s">
        <v>508</v>
      </c>
      <c r="I388" s="739" t="s">
        <v>1467</v>
      </c>
      <c r="J388" s="739" t="s">
        <v>1468</v>
      </c>
      <c r="K388" s="739" t="s">
        <v>3518</v>
      </c>
      <c r="L388" s="742">
        <v>1138.0899999999999</v>
      </c>
      <c r="M388" s="742">
        <v>1138.0899999999999</v>
      </c>
      <c r="N388" s="739">
        <v>1</v>
      </c>
      <c r="O388" s="743">
        <v>0.5</v>
      </c>
      <c r="P388" s="742"/>
      <c r="Q388" s="744">
        <v>0</v>
      </c>
      <c r="R388" s="739"/>
      <c r="S388" s="744">
        <v>0</v>
      </c>
      <c r="T388" s="743"/>
      <c r="U388" s="738">
        <v>0</v>
      </c>
    </row>
    <row r="389" spans="1:21" ht="14.4" customHeight="1" x14ac:dyDescent="0.3">
      <c r="A389" s="737">
        <v>30</v>
      </c>
      <c r="B389" s="739" t="s">
        <v>507</v>
      </c>
      <c r="C389" s="739" t="s">
        <v>3347</v>
      </c>
      <c r="D389" s="740" t="s">
        <v>4506</v>
      </c>
      <c r="E389" s="741" t="s">
        <v>3359</v>
      </c>
      <c r="F389" s="739" t="s">
        <v>3344</v>
      </c>
      <c r="G389" s="739" t="s">
        <v>3530</v>
      </c>
      <c r="H389" s="739" t="s">
        <v>508</v>
      </c>
      <c r="I389" s="739" t="s">
        <v>975</v>
      </c>
      <c r="J389" s="739" t="s">
        <v>3531</v>
      </c>
      <c r="K389" s="739" t="s">
        <v>3532</v>
      </c>
      <c r="L389" s="742">
        <v>0</v>
      </c>
      <c r="M389" s="742">
        <v>0</v>
      </c>
      <c r="N389" s="739">
        <v>2</v>
      </c>
      <c r="O389" s="743">
        <v>1</v>
      </c>
      <c r="P389" s="742"/>
      <c r="Q389" s="744"/>
      <c r="R389" s="739"/>
      <c r="S389" s="744">
        <v>0</v>
      </c>
      <c r="T389" s="743"/>
      <c r="U389" s="738">
        <v>0</v>
      </c>
    </row>
    <row r="390" spans="1:21" ht="14.4" customHeight="1" x14ac:dyDescent="0.3">
      <c r="A390" s="737">
        <v>30</v>
      </c>
      <c r="B390" s="739" t="s">
        <v>507</v>
      </c>
      <c r="C390" s="739" t="s">
        <v>3347</v>
      </c>
      <c r="D390" s="740" t="s">
        <v>4506</v>
      </c>
      <c r="E390" s="741" t="s">
        <v>3359</v>
      </c>
      <c r="F390" s="739" t="s">
        <v>3344</v>
      </c>
      <c r="G390" s="739" t="s">
        <v>3539</v>
      </c>
      <c r="H390" s="739" t="s">
        <v>508</v>
      </c>
      <c r="I390" s="739" t="s">
        <v>3884</v>
      </c>
      <c r="J390" s="739" t="s">
        <v>3885</v>
      </c>
      <c r="K390" s="739" t="s">
        <v>3886</v>
      </c>
      <c r="L390" s="742">
        <v>1228</v>
      </c>
      <c r="M390" s="742">
        <v>1228</v>
      </c>
      <c r="N390" s="739">
        <v>1</v>
      </c>
      <c r="O390" s="743">
        <v>0.5</v>
      </c>
      <c r="P390" s="742"/>
      <c r="Q390" s="744">
        <v>0</v>
      </c>
      <c r="R390" s="739"/>
      <c r="S390" s="744">
        <v>0</v>
      </c>
      <c r="T390" s="743"/>
      <c r="U390" s="738">
        <v>0</v>
      </c>
    </row>
    <row r="391" spans="1:21" ht="14.4" customHeight="1" x14ac:dyDescent="0.3">
      <c r="A391" s="737">
        <v>30</v>
      </c>
      <c r="B391" s="739" t="s">
        <v>507</v>
      </c>
      <c r="C391" s="739" t="s">
        <v>3347</v>
      </c>
      <c r="D391" s="740" t="s">
        <v>4506</v>
      </c>
      <c r="E391" s="741" t="s">
        <v>3359</v>
      </c>
      <c r="F391" s="739" t="s">
        <v>3344</v>
      </c>
      <c r="G391" s="739" t="s">
        <v>3542</v>
      </c>
      <c r="H391" s="739" t="s">
        <v>2097</v>
      </c>
      <c r="I391" s="739" t="s">
        <v>2179</v>
      </c>
      <c r="J391" s="739" t="s">
        <v>2180</v>
      </c>
      <c r="K391" s="739" t="s">
        <v>3087</v>
      </c>
      <c r="L391" s="742">
        <v>43.21</v>
      </c>
      <c r="M391" s="742">
        <v>86.42</v>
      </c>
      <c r="N391" s="739">
        <v>2</v>
      </c>
      <c r="O391" s="743">
        <v>1</v>
      </c>
      <c r="P391" s="742">
        <v>43.21</v>
      </c>
      <c r="Q391" s="744">
        <v>0.5</v>
      </c>
      <c r="R391" s="739">
        <v>1</v>
      </c>
      <c r="S391" s="744">
        <v>0.5</v>
      </c>
      <c r="T391" s="743">
        <v>0.5</v>
      </c>
      <c r="U391" s="738">
        <v>0.5</v>
      </c>
    </row>
    <row r="392" spans="1:21" ht="14.4" customHeight="1" x14ac:dyDescent="0.3">
      <c r="A392" s="737">
        <v>30</v>
      </c>
      <c r="B392" s="739" t="s">
        <v>507</v>
      </c>
      <c r="C392" s="739" t="s">
        <v>3347</v>
      </c>
      <c r="D392" s="740" t="s">
        <v>4506</v>
      </c>
      <c r="E392" s="741" t="s">
        <v>3359</v>
      </c>
      <c r="F392" s="739" t="s">
        <v>3344</v>
      </c>
      <c r="G392" s="739" t="s">
        <v>3543</v>
      </c>
      <c r="H392" s="739" t="s">
        <v>2097</v>
      </c>
      <c r="I392" s="739" t="s">
        <v>2152</v>
      </c>
      <c r="J392" s="739" t="s">
        <v>2153</v>
      </c>
      <c r="K392" s="739" t="s">
        <v>3193</v>
      </c>
      <c r="L392" s="742">
        <v>37.159999999999997</v>
      </c>
      <c r="M392" s="742">
        <v>37.159999999999997</v>
      </c>
      <c r="N392" s="739">
        <v>1</v>
      </c>
      <c r="O392" s="743">
        <v>0.5</v>
      </c>
      <c r="P392" s="742"/>
      <c r="Q392" s="744">
        <v>0</v>
      </c>
      <c r="R392" s="739"/>
      <c r="S392" s="744">
        <v>0</v>
      </c>
      <c r="T392" s="743"/>
      <c r="U392" s="738">
        <v>0</v>
      </c>
    </row>
    <row r="393" spans="1:21" ht="14.4" customHeight="1" x14ac:dyDescent="0.3">
      <c r="A393" s="737">
        <v>30</v>
      </c>
      <c r="B393" s="739" t="s">
        <v>507</v>
      </c>
      <c r="C393" s="739" t="s">
        <v>3347</v>
      </c>
      <c r="D393" s="740" t="s">
        <v>4506</v>
      </c>
      <c r="E393" s="741" t="s">
        <v>3359</v>
      </c>
      <c r="F393" s="739" t="s">
        <v>3344</v>
      </c>
      <c r="G393" s="739" t="s">
        <v>3543</v>
      </c>
      <c r="H393" s="739" t="s">
        <v>2097</v>
      </c>
      <c r="I393" s="739" t="s">
        <v>2156</v>
      </c>
      <c r="J393" s="739" t="s">
        <v>2157</v>
      </c>
      <c r="K393" s="739" t="s">
        <v>3194</v>
      </c>
      <c r="L393" s="742">
        <v>247.78</v>
      </c>
      <c r="M393" s="742">
        <v>247.78</v>
      </c>
      <c r="N393" s="739">
        <v>1</v>
      </c>
      <c r="O393" s="743">
        <v>0.5</v>
      </c>
      <c r="P393" s="742"/>
      <c r="Q393" s="744">
        <v>0</v>
      </c>
      <c r="R393" s="739"/>
      <c r="S393" s="744">
        <v>0</v>
      </c>
      <c r="T393" s="743"/>
      <c r="U393" s="738">
        <v>0</v>
      </c>
    </row>
    <row r="394" spans="1:21" ht="14.4" customHeight="1" x14ac:dyDescent="0.3">
      <c r="A394" s="737">
        <v>30</v>
      </c>
      <c r="B394" s="739" t="s">
        <v>507</v>
      </c>
      <c r="C394" s="739" t="s">
        <v>3347</v>
      </c>
      <c r="D394" s="740" t="s">
        <v>4506</v>
      </c>
      <c r="E394" s="741" t="s">
        <v>3359</v>
      </c>
      <c r="F394" s="739" t="s">
        <v>3344</v>
      </c>
      <c r="G394" s="739" t="s">
        <v>3544</v>
      </c>
      <c r="H394" s="739" t="s">
        <v>508</v>
      </c>
      <c r="I394" s="739" t="s">
        <v>3552</v>
      </c>
      <c r="J394" s="739" t="s">
        <v>1349</v>
      </c>
      <c r="K394" s="739" t="s">
        <v>3553</v>
      </c>
      <c r="L394" s="742">
        <v>0</v>
      </c>
      <c r="M394" s="742">
        <v>0</v>
      </c>
      <c r="N394" s="739">
        <v>2</v>
      </c>
      <c r="O394" s="743">
        <v>1</v>
      </c>
      <c r="P394" s="742">
        <v>0</v>
      </c>
      <c r="Q394" s="744"/>
      <c r="R394" s="739">
        <v>1</v>
      </c>
      <c r="S394" s="744">
        <v>0.5</v>
      </c>
      <c r="T394" s="743">
        <v>0.5</v>
      </c>
      <c r="U394" s="738">
        <v>0.5</v>
      </c>
    </row>
    <row r="395" spans="1:21" ht="14.4" customHeight="1" x14ac:dyDescent="0.3">
      <c r="A395" s="737">
        <v>30</v>
      </c>
      <c r="B395" s="739" t="s">
        <v>507</v>
      </c>
      <c r="C395" s="739" t="s">
        <v>3347</v>
      </c>
      <c r="D395" s="740" t="s">
        <v>4506</v>
      </c>
      <c r="E395" s="741" t="s">
        <v>3359</v>
      </c>
      <c r="F395" s="739" t="s">
        <v>3344</v>
      </c>
      <c r="G395" s="739" t="s">
        <v>3544</v>
      </c>
      <c r="H395" s="739" t="s">
        <v>508</v>
      </c>
      <c r="I395" s="739" t="s">
        <v>3887</v>
      </c>
      <c r="J395" s="739" t="s">
        <v>3888</v>
      </c>
      <c r="K395" s="739" t="s">
        <v>3383</v>
      </c>
      <c r="L395" s="742">
        <v>54.99</v>
      </c>
      <c r="M395" s="742">
        <v>54.99</v>
      </c>
      <c r="N395" s="739">
        <v>1</v>
      </c>
      <c r="O395" s="743">
        <v>0.5</v>
      </c>
      <c r="P395" s="742"/>
      <c r="Q395" s="744">
        <v>0</v>
      </c>
      <c r="R395" s="739"/>
      <c r="S395" s="744">
        <v>0</v>
      </c>
      <c r="T395" s="743"/>
      <c r="U395" s="738">
        <v>0</v>
      </c>
    </row>
    <row r="396" spans="1:21" ht="14.4" customHeight="1" x14ac:dyDescent="0.3">
      <c r="A396" s="737">
        <v>30</v>
      </c>
      <c r="B396" s="739" t="s">
        <v>507</v>
      </c>
      <c r="C396" s="739" t="s">
        <v>3347</v>
      </c>
      <c r="D396" s="740" t="s">
        <v>4506</v>
      </c>
      <c r="E396" s="741" t="s">
        <v>3359</v>
      </c>
      <c r="F396" s="739" t="s">
        <v>3344</v>
      </c>
      <c r="G396" s="739" t="s">
        <v>3558</v>
      </c>
      <c r="H396" s="739" t="s">
        <v>2097</v>
      </c>
      <c r="I396" s="739" t="s">
        <v>2458</v>
      </c>
      <c r="J396" s="739" t="s">
        <v>2459</v>
      </c>
      <c r="K396" s="739" t="s">
        <v>2460</v>
      </c>
      <c r="L396" s="742">
        <v>133.38999999999999</v>
      </c>
      <c r="M396" s="742">
        <v>133.38999999999999</v>
      </c>
      <c r="N396" s="739">
        <v>1</v>
      </c>
      <c r="O396" s="743">
        <v>0.5</v>
      </c>
      <c r="P396" s="742"/>
      <c r="Q396" s="744">
        <v>0</v>
      </c>
      <c r="R396" s="739"/>
      <c r="S396" s="744">
        <v>0</v>
      </c>
      <c r="T396" s="743"/>
      <c r="U396" s="738">
        <v>0</v>
      </c>
    </row>
    <row r="397" spans="1:21" ht="14.4" customHeight="1" x14ac:dyDescent="0.3">
      <c r="A397" s="737">
        <v>30</v>
      </c>
      <c r="B397" s="739" t="s">
        <v>507</v>
      </c>
      <c r="C397" s="739" t="s">
        <v>3347</v>
      </c>
      <c r="D397" s="740" t="s">
        <v>4506</v>
      </c>
      <c r="E397" s="741" t="s">
        <v>3359</v>
      </c>
      <c r="F397" s="739" t="s">
        <v>3344</v>
      </c>
      <c r="G397" s="739" t="s">
        <v>3889</v>
      </c>
      <c r="H397" s="739" t="s">
        <v>508</v>
      </c>
      <c r="I397" s="739" t="s">
        <v>920</v>
      </c>
      <c r="J397" s="739" t="s">
        <v>921</v>
      </c>
      <c r="K397" s="739" t="s">
        <v>3124</v>
      </c>
      <c r="L397" s="742">
        <v>38.729999999999997</v>
      </c>
      <c r="M397" s="742">
        <v>38.729999999999997</v>
      </c>
      <c r="N397" s="739">
        <v>1</v>
      </c>
      <c r="O397" s="743">
        <v>0.5</v>
      </c>
      <c r="P397" s="742"/>
      <c r="Q397" s="744">
        <v>0</v>
      </c>
      <c r="R397" s="739"/>
      <c r="S397" s="744">
        <v>0</v>
      </c>
      <c r="T397" s="743"/>
      <c r="U397" s="738">
        <v>0</v>
      </c>
    </row>
    <row r="398" spans="1:21" ht="14.4" customHeight="1" x14ac:dyDescent="0.3">
      <c r="A398" s="737">
        <v>30</v>
      </c>
      <c r="B398" s="739" t="s">
        <v>507</v>
      </c>
      <c r="C398" s="739" t="s">
        <v>3347</v>
      </c>
      <c r="D398" s="740" t="s">
        <v>4506</v>
      </c>
      <c r="E398" s="741" t="s">
        <v>3359</v>
      </c>
      <c r="F398" s="739" t="s">
        <v>3344</v>
      </c>
      <c r="G398" s="739" t="s">
        <v>3561</v>
      </c>
      <c r="H398" s="739" t="s">
        <v>2097</v>
      </c>
      <c r="I398" s="739" t="s">
        <v>2518</v>
      </c>
      <c r="J398" s="739" t="s">
        <v>2519</v>
      </c>
      <c r="K398" s="739" t="s">
        <v>3117</v>
      </c>
      <c r="L398" s="742">
        <v>70.3</v>
      </c>
      <c r="M398" s="742">
        <v>70.3</v>
      </c>
      <c r="N398" s="739">
        <v>1</v>
      </c>
      <c r="O398" s="743">
        <v>0.5</v>
      </c>
      <c r="P398" s="742"/>
      <c r="Q398" s="744">
        <v>0</v>
      </c>
      <c r="R398" s="739"/>
      <c r="S398" s="744">
        <v>0</v>
      </c>
      <c r="T398" s="743"/>
      <c r="U398" s="738">
        <v>0</v>
      </c>
    </row>
    <row r="399" spans="1:21" ht="14.4" customHeight="1" x14ac:dyDescent="0.3">
      <c r="A399" s="737">
        <v>30</v>
      </c>
      <c r="B399" s="739" t="s">
        <v>507</v>
      </c>
      <c r="C399" s="739" t="s">
        <v>3347</v>
      </c>
      <c r="D399" s="740" t="s">
        <v>4506</v>
      </c>
      <c r="E399" s="741" t="s">
        <v>3359</v>
      </c>
      <c r="F399" s="739" t="s">
        <v>3344</v>
      </c>
      <c r="G399" s="739" t="s">
        <v>3751</v>
      </c>
      <c r="H399" s="739" t="s">
        <v>508</v>
      </c>
      <c r="I399" s="739" t="s">
        <v>3890</v>
      </c>
      <c r="J399" s="739" t="s">
        <v>1983</v>
      </c>
      <c r="K399" s="739" t="s">
        <v>3891</v>
      </c>
      <c r="L399" s="742">
        <v>0</v>
      </c>
      <c r="M399" s="742">
        <v>0</v>
      </c>
      <c r="N399" s="739">
        <v>1</v>
      </c>
      <c r="O399" s="743">
        <v>0.5</v>
      </c>
      <c r="P399" s="742">
        <v>0</v>
      </c>
      <c r="Q399" s="744"/>
      <c r="R399" s="739">
        <v>1</v>
      </c>
      <c r="S399" s="744">
        <v>1</v>
      </c>
      <c r="T399" s="743">
        <v>0.5</v>
      </c>
      <c r="U399" s="738">
        <v>1</v>
      </c>
    </row>
    <row r="400" spans="1:21" ht="14.4" customHeight="1" x14ac:dyDescent="0.3">
      <c r="A400" s="737">
        <v>30</v>
      </c>
      <c r="B400" s="739" t="s">
        <v>507</v>
      </c>
      <c r="C400" s="739" t="s">
        <v>3347</v>
      </c>
      <c r="D400" s="740" t="s">
        <v>4506</v>
      </c>
      <c r="E400" s="741" t="s">
        <v>3359</v>
      </c>
      <c r="F400" s="739" t="s">
        <v>3344</v>
      </c>
      <c r="G400" s="739" t="s">
        <v>3372</v>
      </c>
      <c r="H400" s="739" t="s">
        <v>2097</v>
      </c>
      <c r="I400" s="739" t="s">
        <v>2403</v>
      </c>
      <c r="J400" s="739" t="s">
        <v>2137</v>
      </c>
      <c r="K400" s="739" t="s">
        <v>3100</v>
      </c>
      <c r="L400" s="742">
        <v>407.55</v>
      </c>
      <c r="M400" s="742">
        <v>815.1</v>
      </c>
      <c r="N400" s="739">
        <v>2</v>
      </c>
      <c r="O400" s="743">
        <v>0.5</v>
      </c>
      <c r="P400" s="742"/>
      <c r="Q400" s="744">
        <v>0</v>
      </c>
      <c r="R400" s="739"/>
      <c r="S400" s="744">
        <v>0</v>
      </c>
      <c r="T400" s="743"/>
      <c r="U400" s="738">
        <v>0</v>
      </c>
    </row>
    <row r="401" spans="1:21" ht="14.4" customHeight="1" x14ac:dyDescent="0.3">
      <c r="A401" s="737">
        <v>30</v>
      </c>
      <c r="B401" s="739" t="s">
        <v>507</v>
      </c>
      <c r="C401" s="739" t="s">
        <v>3347</v>
      </c>
      <c r="D401" s="740" t="s">
        <v>4506</v>
      </c>
      <c r="E401" s="741" t="s">
        <v>3359</v>
      </c>
      <c r="F401" s="739" t="s">
        <v>3344</v>
      </c>
      <c r="G401" s="739" t="s">
        <v>3372</v>
      </c>
      <c r="H401" s="739" t="s">
        <v>2097</v>
      </c>
      <c r="I401" s="739" t="s">
        <v>3562</v>
      </c>
      <c r="J401" s="739" t="s">
        <v>2137</v>
      </c>
      <c r="K401" s="739" t="s">
        <v>3103</v>
      </c>
      <c r="L401" s="742">
        <v>543.39</v>
      </c>
      <c r="M401" s="742">
        <v>1630.17</v>
      </c>
      <c r="N401" s="739">
        <v>3</v>
      </c>
      <c r="O401" s="743">
        <v>1</v>
      </c>
      <c r="P401" s="742">
        <v>1086.78</v>
      </c>
      <c r="Q401" s="744">
        <v>0.66666666666666663</v>
      </c>
      <c r="R401" s="739">
        <v>2</v>
      </c>
      <c r="S401" s="744">
        <v>0.66666666666666663</v>
      </c>
      <c r="T401" s="743">
        <v>0.5</v>
      </c>
      <c r="U401" s="738">
        <v>0.5</v>
      </c>
    </row>
    <row r="402" spans="1:21" ht="14.4" customHeight="1" x14ac:dyDescent="0.3">
      <c r="A402" s="737">
        <v>30</v>
      </c>
      <c r="B402" s="739" t="s">
        <v>507</v>
      </c>
      <c r="C402" s="739" t="s">
        <v>3347</v>
      </c>
      <c r="D402" s="740" t="s">
        <v>4506</v>
      </c>
      <c r="E402" s="741" t="s">
        <v>3359</v>
      </c>
      <c r="F402" s="739" t="s">
        <v>3344</v>
      </c>
      <c r="G402" s="739" t="s">
        <v>3372</v>
      </c>
      <c r="H402" s="739" t="s">
        <v>2097</v>
      </c>
      <c r="I402" s="739" t="s">
        <v>3563</v>
      </c>
      <c r="J402" s="739" t="s">
        <v>2137</v>
      </c>
      <c r="K402" s="739" t="s">
        <v>3101</v>
      </c>
      <c r="L402" s="742">
        <v>815.1</v>
      </c>
      <c r="M402" s="742">
        <v>815.1</v>
      </c>
      <c r="N402" s="739">
        <v>1</v>
      </c>
      <c r="O402" s="743">
        <v>1</v>
      </c>
      <c r="P402" s="742"/>
      <c r="Q402" s="744">
        <v>0</v>
      </c>
      <c r="R402" s="739"/>
      <c r="S402" s="744">
        <v>0</v>
      </c>
      <c r="T402" s="743"/>
      <c r="U402" s="738">
        <v>0</v>
      </c>
    </row>
    <row r="403" spans="1:21" ht="14.4" customHeight="1" x14ac:dyDescent="0.3">
      <c r="A403" s="737">
        <v>30</v>
      </c>
      <c r="B403" s="739" t="s">
        <v>507</v>
      </c>
      <c r="C403" s="739" t="s">
        <v>3347</v>
      </c>
      <c r="D403" s="740" t="s">
        <v>4506</v>
      </c>
      <c r="E403" s="741" t="s">
        <v>3359</v>
      </c>
      <c r="F403" s="739" t="s">
        <v>3344</v>
      </c>
      <c r="G403" s="739" t="s">
        <v>3372</v>
      </c>
      <c r="H403" s="739" t="s">
        <v>2097</v>
      </c>
      <c r="I403" s="739" t="s">
        <v>2573</v>
      </c>
      <c r="J403" s="739" t="s">
        <v>2137</v>
      </c>
      <c r="K403" s="739" t="s">
        <v>3103</v>
      </c>
      <c r="L403" s="742">
        <v>543.39</v>
      </c>
      <c r="M403" s="742">
        <v>543.39</v>
      </c>
      <c r="N403" s="739">
        <v>1</v>
      </c>
      <c r="O403" s="743">
        <v>0.5</v>
      </c>
      <c r="P403" s="742"/>
      <c r="Q403" s="744">
        <v>0</v>
      </c>
      <c r="R403" s="739"/>
      <c r="S403" s="744">
        <v>0</v>
      </c>
      <c r="T403" s="743"/>
      <c r="U403" s="738">
        <v>0</v>
      </c>
    </row>
    <row r="404" spans="1:21" ht="14.4" customHeight="1" x14ac:dyDescent="0.3">
      <c r="A404" s="737">
        <v>30</v>
      </c>
      <c r="B404" s="739" t="s">
        <v>507</v>
      </c>
      <c r="C404" s="739" t="s">
        <v>3347</v>
      </c>
      <c r="D404" s="740" t="s">
        <v>4506</v>
      </c>
      <c r="E404" s="741" t="s">
        <v>3359</v>
      </c>
      <c r="F404" s="739" t="s">
        <v>3344</v>
      </c>
      <c r="G404" s="739" t="s">
        <v>3565</v>
      </c>
      <c r="H404" s="739" t="s">
        <v>508</v>
      </c>
      <c r="I404" s="739" t="s">
        <v>3762</v>
      </c>
      <c r="J404" s="739" t="s">
        <v>3763</v>
      </c>
      <c r="K404" s="739" t="s">
        <v>1981</v>
      </c>
      <c r="L404" s="742">
        <v>146.84</v>
      </c>
      <c r="M404" s="742">
        <v>146.84</v>
      </c>
      <c r="N404" s="739">
        <v>1</v>
      </c>
      <c r="O404" s="743">
        <v>0.5</v>
      </c>
      <c r="P404" s="742"/>
      <c r="Q404" s="744">
        <v>0</v>
      </c>
      <c r="R404" s="739"/>
      <c r="S404" s="744">
        <v>0</v>
      </c>
      <c r="T404" s="743"/>
      <c r="U404" s="738">
        <v>0</v>
      </c>
    </row>
    <row r="405" spans="1:21" ht="14.4" customHeight="1" x14ac:dyDescent="0.3">
      <c r="A405" s="737">
        <v>30</v>
      </c>
      <c r="B405" s="739" t="s">
        <v>507</v>
      </c>
      <c r="C405" s="739" t="s">
        <v>3347</v>
      </c>
      <c r="D405" s="740" t="s">
        <v>4506</v>
      </c>
      <c r="E405" s="741" t="s">
        <v>3359</v>
      </c>
      <c r="F405" s="739" t="s">
        <v>3344</v>
      </c>
      <c r="G405" s="739" t="s">
        <v>3565</v>
      </c>
      <c r="H405" s="739" t="s">
        <v>508</v>
      </c>
      <c r="I405" s="739" t="s">
        <v>2871</v>
      </c>
      <c r="J405" s="739" t="s">
        <v>2872</v>
      </c>
      <c r="K405" s="739" t="s">
        <v>3257</v>
      </c>
      <c r="L405" s="742">
        <v>88.1</v>
      </c>
      <c r="M405" s="742">
        <v>88.1</v>
      </c>
      <c r="N405" s="739">
        <v>1</v>
      </c>
      <c r="O405" s="743">
        <v>0.5</v>
      </c>
      <c r="P405" s="742"/>
      <c r="Q405" s="744">
        <v>0</v>
      </c>
      <c r="R405" s="739"/>
      <c r="S405" s="744">
        <v>0</v>
      </c>
      <c r="T405" s="743"/>
      <c r="U405" s="738">
        <v>0</v>
      </c>
    </row>
    <row r="406" spans="1:21" ht="14.4" customHeight="1" x14ac:dyDescent="0.3">
      <c r="A406" s="737">
        <v>30</v>
      </c>
      <c r="B406" s="739" t="s">
        <v>507</v>
      </c>
      <c r="C406" s="739" t="s">
        <v>3347</v>
      </c>
      <c r="D406" s="740" t="s">
        <v>4506</v>
      </c>
      <c r="E406" s="741" t="s">
        <v>3359</v>
      </c>
      <c r="F406" s="739" t="s">
        <v>3344</v>
      </c>
      <c r="G406" s="739" t="s">
        <v>3566</v>
      </c>
      <c r="H406" s="739" t="s">
        <v>508</v>
      </c>
      <c r="I406" s="739" t="s">
        <v>3766</v>
      </c>
      <c r="J406" s="739" t="s">
        <v>765</v>
      </c>
      <c r="K406" s="739" t="s">
        <v>3068</v>
      </c>
      <c r="L406" s="742">
        <v>57.64</v>
      </c>
      <c r="M406" s="742">
        <v>691.68</v>
      </c>
      <c r="N406" s="739">
        <v>12</v>
      </c>
      <c r="O406" s="743">
        <v>6</v>
      </c>
      <c r="P406" s="742">
        <v>57.64</v>
      </c>
      <c r="Q406" s="744">
        <v>8.3333333333333343E-2</v>
      </c>
      <c r="R406" s="739">
        <v>1</v>
      </c>
      <c r="S406" s="744">
        <v>8.3333333333333329E-2</v>
      </c>
      <c r="T406" s="743">
        <v>0.5</v>
      </c>
      <c r="U406" s="738">
        <v>8.3333333333333329E-2</v>
      </c>
    </row>
    <row r="407" spans="1:21" ht="14.4" customHeight="1" x14ac:dyDescent="0.3">
      <c r="A407" s="737">
        <v>30</v>
      </c>
      <c r="B407" s="739" t="s">
        <v>507</v>
      </c>
      <c r="C407" s="739" t="s">
        <v>3347</v>
      </c>
      <c r="D407" s="740" t="s">
        <v>4506</v>
      </c>
      <c r="E407" s="741" t="s">
        <v>3359</v>
      </c>
      <c r="F407" s="739" t="s">
        <v>3344</v>
      </c>
      <c r="G407" s="739" t="s">
        <v>3374</v>
      </c>
      <c r="H407" s="739" t="s">
        <v>2097</v>
      </c>
      <c r="I407" s="739" t="s">
        <v>3375</v>
      </c>
      <c r="J407" s="739" t="s">
        <v>560</v>
      </c>
      <c r="K407" s="739" t="s">
        <v>3061</v>
      </c>
      <c r="L407" s="742">
        <v>28.81</v>
      </c>
      <c r="M407" s="742">
        <v>230.48</v>
      </c>
      <c r="N407" s="739">
        <v>8</v>
      </c>
      <c r="O407" s="743">
        <v>4</v>
      </c>
      <c r="P407" s="742">
        <v>57.62</v>
      </c>
      <c r="Q407" s="744">
        <v>0.25</v>
      </c>
      <c r="R407" s="739">
        <v>2</v>
      </c>
      <c r="S407" s="744">
        <v>0.25</v>
      </c>
      <c r="T407" s="743">
        <v>1</v>
      </c>
      <c r="U407" s="738">
        <v>0.25</v>
      </c>
    </row>
    <row r="408" spans="1:21" ht="14.4" customHeight="1" x14ac:dyDescent="0.3">
      <c r="A408" s="737">
        <v>30</v>
      </c>
      <c r="B408" s="739" t="s">
        <v>507</v>
      </c>
      <c r="C408" s="739" t="s">
        <v>3347</v>
      </c>
      <c r="D408" s="740" t="s">
        <v>4506</v>
      </c>
      <c r="E408" s="741" t="s">
        <v>3359</v>
      </c>
      <c r="F408" s="739" t="s">
        <v>3344</v>
      </c>
      <c r="G408" s="739" t="s">
        <v>3374</v>
      </c>
      <c r="H408" s="739" t="s">
        <v>2097</v>
      </c>
      <c r="I408" s="739" t="s">
        <v>3892</v>
      </c>
      <c r="J408" s="739" t="s">
        <v>563</v>
      </c>
      <c r="K408" s="739" t="s">
        <v>3893</v>
      </c>
      <c r="L408" s="742">
        <v>0</v>
      </c>
      <c r="M408" s="742">
        <v>0</v>
      </c>
      <c r="N408" s="739">
        <v>1</v>
      </c>
      <c r="O408" s="743">
        <v>0.5</v>
      </c>
      <c r="P408" s="742"/>
      <c r="Q408" s="744"/>
      <c r="R408" s="739"/>
      <c r="S408" s="744">
        <v>0</v>
      </c>
      <c r="T408" s="743"/>
      <c r="U408" s="738">
        <v>0</v>
      </c>
    </row>
    <row r="409" spans="1:21" ht="14.4" customHeight="1" x14ac:dyDescent="0.3">
      <c r="A409" s="737">
        <v>30</v>
      </c>
      <c r="B409" s="739" t="s">
        <v>507</v>
      </c>
      <c r="C409" s="739" t="s">
        <v>3347</v>
      </c>
      <c r="D409" s="740" t="s">
        <v>4506</v>
      </c>
      <c r="E409" s="741" t="s">
        <v>3359</v>
      </c>
      <c r="F409" s="739" t="s">
        <v>3344</v>
      </c>
      <c r="G409" s="739" t="s">
        <v>3374</v>
      </c>
      <c r="H409" s="739" t="s">
        <v>2097</v>
      </c>
      <c r="I409" s="739" t="s">
        <v>3894</v>
      </c>
      <c r="J409" s="739" t="s">
        <v>563</v>
      </c>
      <c r="K409" s="739" t="s">
        <v>3895</v>
      </c>
      <c r="L409" s="742">
        <v>100.18</v>
      </c>
      <c r="M409" s="742">
        <v>100.18</v>
      </c>
      <c r="N409" s="739">
        <v>1</v>
      </c>
      <c r="O409" s="743">
        <v>0.5</v>
      </c>
      <c r="P409" s="742"/>
      <c r="Q409" s="744">
        <v>0</v>
      </c>
      <c r="R409" s="739"/>
      <c r="S409" s="744">
        <v>0</v>
      </c>
      <c r="T409" s="743"/>
      <c r="U409" s="738">
        <v>0</v>
      </c>
    </row>
    <row r="410" spans="1:21" ht="14.4" customHeight="1" x14ac:dyDescent="0.3">
      <c r="A410" s="737">
        <v>30</v>
      </c>
      <c r="B410" s="739" t="s">
        <v>507</v>
      </c>
      <c r="C410" s="739" t="s">
        <v>3347</v>
      </c>
      <c r="D410" s="740" t="s">
        <v>4506</v>
      </c>
      <c r="E410" s="741" t="s">
        <v>3359</v>
      </c>
      <c r="F410" s="739" t="s">
        <v>3344</v>
      </c>
      <c r="G410" s="739" t="s">
        <v>3896</v>
      </c>
      <c r="H410" s="739" t="s">
        <v>508</v>
      </c>
      <c r="I410" s="739" t="s">
        <v>3897</v>
      </c>
      <c r="J410" s="739" t="s">
        <v>3898</v>
      </c>
      <c r="K410" s="739" t="s">
        <v>3899</v>
      </c>
      <c r="L410" s="742">
        <v>34.659999999999997</v>
      </c>
      <c r="M410" s="742">
        <v>34.659999999999997</v>
      </c>
      <c r="N410" s="739">
        <v>1</v>
      </c>
      <c r="O410" s="743">
        <v>0.5</v>
      </c>
      <c r="P410" s="742"/>
      <c r="Q410" s="744">
        <v>0</v>
      </c>
      <c r="R410" s="739"/>
      <c r="S410" s="744">
        <v>0</v>
      </c>
      <c r="T410" s="743"/>
      <c r="U410" s="738">
        <v>0</v>
      </c>
    </row>
    <row r="411" spans="1:21" ht="14.4" customHeight="1" x14ac:dyDescent="0.3">
      <c r="A411" s="737">
        <v>30</v>
      </c>
      <c r="B411" s="739" t="s">
        <v>507</v>
      </c>
      <c r="C411" s="739" t="s">
        <v>3347</v>
      </c>
      <c r="D411" s="740" t="s">
        <v>4506</v>
      </c>
      <c r="E411" s="741" t="s">
        <v>3359</v>
      </c>
      <c r="F411" s="739" t="s">
        <v>3344</v>
      </c>
      <c r="G411" s="739" t="s">
        <v>3775</v>
      </c>
      <c r="H411" s="739" t="s">
        <v>2097</v>
      </c>
      <c r="I411" s="739" t="s">
        <v>2270</v>
      </c>
      <c r="J411" s="739" t="s">
        <v>2271</v>
      </c>
      <c r="K411" s="739" t="s">
        <v>3129</v>
      </c>
      <c r="L411" s="742">
        <v>48.27</v>
      </c>
      <c r="M411" s="742">
        <v>144.81</v>
      </c>
      <c r="N411" s="739">
        <v>3</v>
      </c>
      <c r="O411" s="743">
        <v>1.5</v>
      </c>
      <c r="P411" s="742"/>
      <c r="Q411" s="744">
        <v>0</v>
      </c>
      <c r="R411" s="739"/>
      <c r="S411" s="744">
        <v>0</v>
      </c>
      <c r="T411" s="743"/>
      <c r="U411" s="738">
        <v>0</v>
      </c>
    </row>
    <row r="412" spans="1:21" ht="14.4" customHeight="1" x14ac:dyDescent="0.3">
      <c r="A412" s="737">
        <v>30</v>
      </c>
      <c r="B412" s="739" t="s">
        <v>507</v>
      </c>
      <c r="C412" s="739" t="s">
        <v>3347</v>
      </c>
      <c r="D412" s="740" t="s">
        <v>4506</v>
      </c>
      <c r="E412" s="741" t="s">
        <v>3359</v>
      </c>
      <c r="F412" s="739" t="s">
        <v>3344</v>
      </c>
      <c r="G412" s="739" t="s">
        <v>3776</v>
      </c>
      <c r="H412" s="739" t="s">
        <v>2097</v>
      </c>
      <c r="I412" s="739" t="s">
        <v>2369</v>
      </c>
      <c r="J412" s="739" t="s">
        <v>2370</v>
      </c>
      <c r="K412" s="739" t="s">
        <v>3166</v>
      </c>
      <c r="L412" s="742">
        <v>117.46</v>
      </c>
      <c r="M412" s="742">
        <v>117.46</v>
      </c>
      <c r="N412" s="739">
        <v>1</v>
      </c>
      <c r="O412" s="743">
        <v>0.5</v>
      </c>
      <c r="P412" s="742"/>
      <c r="Q412" s="744">
        <v>0</v>
      </c>
      <c r="R412" s="739"/>
      <c r="S412" s="744">
        <v>0</v>
      </c>
      <c r="T412" s="743"/>
      <c r="U412" s="738">
        <v>0</v>
      </c>
    </row>
    <row r="413" spans="1:21" ht="14.4" customHeight="1" x14ac:dyDescent="0.3">
      <c r="A413" s="737">
        <v>30</v>
      </c>
      <c r="B413" s="739" t="s">
        <v>507</v>
      </c>
      <c r="C413" s="739" t="s">
        <v>3347</v>
      </c>
      <c r="D413" s="740" t="s">
        <v>4506</v>
      </c>
      <c r="E413" s="741" t="s">
        <v>3359</v>
      </c>
      <c r="F413" s="739" t="s">
        <v>3344</v>
      </c>
      <c r="G413" s="739" t="s">
        <v>3574</v>
      </c>
      <c r="H413" s="739" t="s">
        <v>2097</v>
      </c>
      <c r="I413" s="739" t="s">
        <v>2279</v>
      </c>
      <c r="J413" s="739" t="s">
        <v>3156</v>
      </c>
      <c r="K413" s="739" t="s">
        <v>3157</v>
      </c>
      <c r="L413" s="742">
        <v>87.41</v>
      </c>
      <c r="M413" s="742">
        <v>87.41</v>
      </c>
      <c r="N413" s="739">
        <v>1</v>
      </c>
      <c r="O413" s="743">
        <v>0.5</v>
      </c>
      <c r="P413" s="742"/>
      <c r="Q413" s="744">
        <v>0</v>
      </c>
      <c r="R413" s="739"/>
      <c r="S413" s="744">
        <v>0</v>
      </c>
      <c r="T413" s="743"/>
      <c r="U413" s="738">
        <v>0</v>
      </c>
    </row>
    <row r="414" spans="1:21" ht="14.4" customHeight="1" x14ac:dyDescent="0.3">
      <c r="A414" s="737">
        <v>30</v>
      </c>
      <c r="B414" s="739" t="s">
        <v>507</v>
      </c>
      <c r="C414" s="739" t="s">
        <v>3347</v>
      </c>
      <c r="D414" s="740" t="s">
        <v>4506</v>
      </c>
      <c r="E414" s="741" t="s">
        <v>3359</v>
      </c>
      <c r="F414" s="739" t="s">
        <v>3344</v>
      </c>
      <c r="G414" s="739" t="s">
        <v>3575</v>
      </c>
      <c r="H414" s="739" t="s">
        <v>508</v>
      </c>
      <c r="I414" s="739" t="s">
        <v>1193</v>
      </c>
      <c r="J414" s="739" t="s">
        <v>3900</v>
      </c>
      <c r="K414" s="739" t="s">
        <v>3901</v>
      </c>
      <c r="L414" s="742">
        <v>0</v>
      </c>
      <c r="M414" s="742">
        <v>0</v>
      </c>
      <c r="N414" s="739">
        <v>1</v>
      </c>
      <c r="O414" s="743">
        <v>0.5</v>
      </c>
      <c r="P414" s="742"/>
      <c r="Q414" s="744"/>
      <c r="R414" s="739"/>
      <c r="S414" s="744">
        <v>0</v>
      </c>
      <c r="T414" s="743"/>
      <c r="U414" s="738">
        <v>0</v>
      </c>
    </row>
    <row r="415" spans="1:21" ht="14.4" customHeight="1" x14ac:dyDescent="0.3">
      <c r="A415" s="737">
        <v>30</v>
      </c>
      <c r="B415" s="739" t="s">
        <v>507</v>
      </c>
      <c r="C415" s="739" t="s">
        <v>3347</v>
      </c>
      <c r="D415" s="740" t="s">
        <v>4506</v>
      </c>
      <c r="E415" s="741" t="s">
        <v>3359</v>
      </c>
      <c r="F415" s="739" t="s">
        <v>3344</v>
      </c>
      <c r="G415" s="739" t="s">
        <v>3902</v>
      </c>
      <c r="H415" s="739" t="s">
        <v>508</v>
      </c>
      <c r="I415" s="739" t="s">
        <v>1885</v>
      </c>
      <c r="J415" s="739" t="s">
        <v>1886</v>
      </c>
      <c r="K415" s="739" t="s">
        <v>1290</v>
      </c>
      <c r="L415" s="742">
        <v>108.44</v>
      </c>
      <c r="M415" s="742">
        <v>108.44</v>
      </c>
      <c r="N415" s="739">
        <v>1</v>
      </c>
      <c r="O415" s="743">
        <v>0.5</v>
      </c>
      <c r="P415" s="742"/>
      <c r="Q415" s="744">
        <v>0</v>
      </c>
      <c r="R415" s="739"/>
      <c r="S415" s="744">
        <v>0</v>
      </c>
      <c r="T415" s="743"/>
      <c r="U415" s="738">
        <v>0</v>
      </c>
    </row>
    <row r="416" spans="1:21" ht="14.4" customHeight="1" x14ac:dyDescent="0.3">
      <c r="A416" s="737">
        <v>30</v>
      </c>
      <c r="B416" s="739" t="s">
        <v>507</v>
      </c>
      <c r="C416" s="739" t="s">
        <v>3347</v>
      </c>
      <c r="D416" s="740" t="s">
        <v>4506</v>
      </c>
      <c r="E416" s="741" t="s">
        <v>3359</v>
      </c>
      <c r="F416" s="739" t="s">
        <v>3344</v>
      </c>
      <c r="G416" s="739" t="s">
        <v>3903</v>
      </c>
      <c r="H416" s="739" t="s">
        <v>2097</v>
      </c>
      <c r="I416" s="739" t="s">
        <v>2624</v>
      </c>
      <c r="J416" s="739" t="s">
        <v>3332</v>
      </c>
      <c r="K416" s="739" t="s">
        <v>2604</v>
      </c>
      <c r="L416" s="742">
        <v>44.6</v>
      </c>
      <c r="M416" s="742">
        <v>178.4</v>
      </c>
      <c r="N416" s="739">
        <v>4</v>
      </c>
      <c r="O416" s="743">
        <v>0.5</v>
      </c>
      <c r="P416" s="742"/>
      <c r="Q416" s="744">
        <v>0</v>
      </c>
      <c r="R416" s="739"/>
      <c r="S416" s="744">
        <v>0</v>
      </c>
      <c r="T416" s="743"/>
      <c r="U416" s="738">
        <v>0</v>
      </c>
    </row>
    <row r="417" spans="1:21" ht="14.4" customHeight="1" x14ac:dyDescent="0.3">
      <c r="A417" s="737">
        <v>30</v>
      </c>
      <c r="B417" s="739" t="s">
        <v>507</v>
      </c>
      <c r="C417" s="739" t="s">
        <v>3347</v>
      </c>
      <c r="D417" s="740" t="s">
        <v>4506</v>
      </c>
      <c r="E417" s="741" t="s">
        <v>3359</v>
      </c>
      <c r="F417" s="739" t="s">
        <v>3344</v>
      </c>
      <c r="G417" s="739" t="s">
        <v>3903</v>
      </c>
      <c r="H417" s="739" t="s">
        <v>2097</v>
      </c>
      <c r="I417" s="739" t="s">
        <v>2627</v>
      </c>
      <c r="J417" s="739" t="s">
        <v>3333</v>
      </c>
      <c r="K417" s="739" t="s">
        <v>2604</v>
      </c>
      <c r="L417" s="742">
        <v>44.6</v>
      </c>
      <c r="M417" s="742">
        <v>178.4</v>
      </c>
      <c r="N417" s="739">
        <v>4</v>
      </c>
      <c r="O417" s="743">
        <v>0.5</v>
      </c>
      <c r="P417" s="742"/>
      <c r="Q417" s="744">
        <v>0</v>
      </c>
      <c r="R417" s="739"/>
      <c r="S417" s="744">
        <v>0</v>
      </c>
      <c r="T417" s="743"/>
      <c r="U417" s="738">
        <v>0</v>
      </c>
    </row>
    <row r="418" spans="1:21" ht="14.4" customHeight="1" x14ac:dyDescent="0.3">
      <c r="A418" s="737">
        <v>30</v>
      </c>
      <c r="B418" s="739" t="s">
        <v>507</v>
      </c>
      <c r="C418" s="739" t="s">
        <v>3347</v>
      </c>
      <c r="D418" s="740" t="s">
        <v>4506</v>
      </c>
      <c r="E418" s="741" t="s">
        <v>3359</v>
      </c>
      <c r="F418" s="739" t="s">
        <v>3344</v>
      </c>
      <c r="G418" s="739" t="s">
        <v>3903</v>
      </c>
      <c r="H418" s="739" t="s">
        <v>2097</v>
      </c>
      <c r="I418" s="739" t="s">
        <v>2630</v>
      </c>
      <c r="J418" s="739" t="s">
        <v>3334</v>
      </c>
      <c r="K418" s="739" t="s">
        <v>2604</v>
      </c>
      <c r="L418" s="742">
        <v>44.6</v>
      </c>
      <c r="M418" s="742">
        <v>178.4</v>
      </c>
      <c r="N418" s="739">
        <v>4</v>
      </c>
      <c r="O418" s="743">
        <v>0.5</v>
      </c>
      <c r="P418" s="742"/>
      <c r="Q418" s="744">
        <v>0</v>
      </c>
      <c r="R418" s="739"/>
      <c r="S418" s="744">
        <v>0</v>
      </c>
      <c r="T418" s="743"/>
      <c r="U418" s="738">
        <v>0</v>
      </c>
    </row>
    <row r="419" spans="1:21" ht="14.4" customHeight="1" x14ac:dyDescent="0.3">
      <c r="A419" s="737">
        <v>30</v>
      </c>
      <c r="B419" s="739" t="s">
        <v>507</v>
      </c>
      <c r="C419" s="739" t="s">
        <v>3347</v>
      </c>
      <c r="D419" s="740" t="s">
        <v>4506</v>
      </c>
      <c r="E419" s="741" t="s">
        <v>3359</v>
      </c>
      <c r="F419" s="739" t="s">
        <v>3344</v>
      </c>
      <c r="G419" s="739" t="s">
        <v>3903</v>
      </c>
      <c r="H419" s="739" t="s">
        <v>2097</v>
      </c>
      <c r="I419" s="739" t="s">
        <v>2643</v>
      </c>
      <c r="J419" s="739" t="s">
        <v>2644</v>
      </c>
      <c r="K419" s="739" t="s">
        <v>2634</v>
      </c>
      <c r="L419" s="742">
        <v>145.88999999999999</v>
      </c>
      <c r="M419" s="742">
        <v>7294.5</v>
      </c>
      <c r="N419" s="739">
        <v>50</v>
      </c>
      <c r="O419" s="743">
        <v>2</v>
      </c>
      <c r="P419" s="742">
        <v>7294.5</v>
      </c>
      <c r="Q419" s="744">
        <v>1</v>
      </c>
      <c r="R419" s="739">
        <v>50</v>
      </c>
      <c r="S419" s="744">
        <v>1</v>
      </c>
      <c r="T419" s="743">
        <v>2</v>
      </c>
      <c r="U419" s="738">
        <v>1</v>
      </c>
    </row>
    <row r="420" spans="1:21" ht="14.4" customHeight="1" x14ac:dyDescent="0.3">
      <c r="A420" s="737">
        <v>30</v>
      </c>
      <c r="B420" s="739" t="s">
        <v>507</v>
      </c>
      <c r="C420" s="739" t="s">
        <v>3347</v>
      </c>
      <c r="D420" s="740" t="s">
        <v>4506</v>
      </c>
      <c r="E420" s="741" t="s">
        <v>3359</v>
      </c>
      <c r="F420" s="739" t="s">
        <v>3344</v>
      </c>
      <c r="G420" s="739" t="s">
        <v>3903</v>
      </c>
      <c r="H420" s="739" t="s">
        <v>2097</v>
      </c>
      <c r="I420" s="739" t="s">
        <v>2655</v>
      </c>
      <c r="J420" s="739" t="s">
        <v>3338</v>
      </c>
      <c r="K420" s="739" t="s">
        <v>2651</v>
      </c>
      <c r="L420" s="742">
        <v>84.89</v>
      </c>
      <c r="M420" s="742">
        <v>84.89</v>
      </c>
      <c r="N420" s="739">
        <v>1</v>
      </c>
      <c r="O420" s="743">
        <v>0.5</v>
      </c>
      <c r="P420" s="742"/>
      <c r="Q420" s="744">
        <v>0</v>
      </c>
      <c r="R420" s="739"/>
      <c r="S420" s="744">
        <v>0</v>
      </c>
      <c r="T420" s="743"/>
      <c r="U420" s="738">
        <v>0</v>
      </c>
    </row>
    <row r="421" spans="1:21" ht="14.4" customHeight="1" x14ac:dyDescent="0.3">
      <c r="A421" s="737">
        <v>30</v>
      </c>
      <c r="B421" s="739" t="s">
        <v>507</v>
      </c>
      <c r="C421" s="739" t="s">
        <v>3347</v>
      </c>
      <c r="D421" s="740" t="s">
        <v>4506</v>
      </c>
      <c r="E421" s="741" t="s">
        <v>3359</v>
      </c>
      <c r="F421" s="739" t="s">
        <v>3344</v>
      </c>
      <c r="G421" s="739" t="s">
        <v>3903</v>
      </c>
      <c r="H421" s="739" t="s">
        <v>2097</v>
      </c>
      <c r="I421" s="739" t="s">
        <v>2649</v>
      </c>
      <c r="J421" s="739" t="s">
        <v>2650</v>
      </c>
      <c r="K421" s="739" t="s">
        <v>2651</v>
      </c>
      <c r="L421" s="742">
        <v>84.89</v>
      </c>
      <c r="M421" s="742">
        <v>84.89</v>
      </c>
      <c r="N421" s="739">
        <v>1</v>
      </c>
      <c r="O421" s="743">
        <v>1</v>
      </c>
      <c r="P421" s="742"/>
      <c r="Q421" s="744">
        <v>0</v>
      </c>
      <c r="R421" s="739"/>
      <c r="S421" s="744">
        <v>0</v>
      </c>
      <c r="T421" s="743"/>
      <c r="U421" s="738">
        <v>0</v>
      </c>
    </row>
    <row r="422" spans="1:21" ht="14.4" customHeight="1" x14ac:dyDescent="0.3">
      <c r="A422" s="737">
        <v>30</v>
      </c>
      <c r="B422" s="739" t="s">
        <v>507</v>
      </c>
      <c r="C422" s="739" t="s">
        <v>3347</v>
      </c>
      <c r="D422" s="740" t="s">
        <v>4506</v>
      </c>
      <c r="E422" s="741" t="s">
        <v>3359</v>
      </c>
      <c r="F422" s="739" t="s">
        <v>3344</v>
      </c>
      <c r="G422" s="739" t="s">
        <v>3903</v>
      </c>
      <c r="H422" s="739" t="s">
        <v>508</v>
      </c>
      <c r="I422" s="739" t="s">
        <v>2599</v>
      </c>
      <c r="J422" s="739" t="s">
        <v>3336</v>
      </c>
      <c r="K422" s="739" t="s">
        <v>2601</v>
      </c>
      <c r="L422" s="742">
        <v>82.43</v>
      </c>
      <c r="M422" s="742">
        <v>4945.8</v>
      </c>
      <c r="N422" s="739">
        <v>60</v>
      </c>
      <c r="O422" s="743">
        <v>1</v>
      </c>
      <c r="P422" s="742">
        <v>4945.8</v>
      </c>
      <c r="Q422" s="744">
        <v>1</v>
      </c>
      <c r="R422" s="739">
        <v>60</v>
      </c>
      <c r="S422" s="744">
        <v>1</v>
      </c>
      <c r="T422" s="743">
        <v>1</v>
      </c>
      <c r="U422" s="738">
        <v>1</v>
      </c>
    </row>
    <row r="423" spans="1:21" ht="14.4" customHeight="1" x14ac:dyDescent="0.3">
      <c r="A423" s="737">
        <v>30</v>
      </c>
      <c r="B423" s="739" t="s">
        <v>507</v>
      </c>
      <c r="C423" s="739" t="s">
        <v>3347</v>
      </c>
      <c r="D423" s="740" t="s">
        <v>4506</v>
      </c>
      <c r="E423" s="741" t="s">
        <v>3359</v>
      </c>
      <c r="F423" s="739" t="s">
        <v>3344</v>
      </c>
      <c r="G423" s="739" t="s">
        <v>3777</v>
      </c>
      <c r="H423" s="739" t="s">
        <v>508</v>
      </c>
      <c r="I423" s="739" t="s">
        <v>599</v>
      </c>
      <c r="J423" s="739" t="s">
        <v>3778</v>
      </c>
      <c r="K423" s="739" t="s">
        <v>3779</v>
      </c>
      <c r="L423" s="742">
        <v>24.78</v>
      </c>
      <c r="M423" s="742">
        <v>24.78</v>
      </c>
      <c r="N423" s="739">
        <v>1</v>
      </c>
      <c r="O423" s="743">
        <v>0.5</v>
      </c>
      <c r="P423" s="742"/>
      <c r="Q423" s="744">
        <v>0</v>
      </c>
      <c r="R423" s="739"/>
      <c r="S423" s="744">
        <v>0</v>
      </c>
      <c r="T423" s="743"/>
      <c r="U423" s="738">
        <v>0</v>
      </c>
    </row>
    <row r="424" spans="1:21" ht="14.4" customHeight="1" x14ac:dyDescent="0.3">
      <c r="A424" s="737">
        <v>30</v>
      </c>
      <c r="B424" s="739" t="s">
        <v>507</v>
      </c>
      <c r="C424" s="739" t="s">
        <v>3347</v>
      </c>
      <c r="D424" s="740" t="s">
        <v>4506</v>
      </c>
      <c r="E424" s="741" t="s">
        <v>3359</v>
      </c>
      <c r="F424" s="739" t="s">
        <v>3344</v>
      </c>
      <c r="G424" s="739" t="s">
        <v>3904</v>
      </c>
      <c r="H424" s="739" t="s">
        <v>2097</v>
      </c>
      <c r="I424" s="739" t="s">
        <v>3905</v>
      </c>
      <c r="J424" s="739" t="s">
        <v>3906</v>
      </c>
      <c r="K424" s="739" t="s">
        <v>3907</v>
      </c>
      <c r="L424" s="742">
        <v>160.1</v>
      </c>
      <c r="M424" s="742">
        <v>320.2</v>
      </c>
      <c r="N424" s="739">
        <v>2</v>
      </c>
      <c r="O424" s="743">
        <v>1</v>
      </c>
      <c r="P424" s="742">
        <v>160.1</v>
      </c>
      <c r="Q424" s="744">
        <v>0.5</v>
      </c>
      <c r="R424" s="739">
        <v>1</v>
      </c>
      <c r="S424" s="744">
        <v>0.5</v>
      </c>
      <c r="T424" s="743">
        <v>0.5</v>
      </c>
      <c r="U424" s="738">
        <v>0.5</v>
      </c>
    </row>
    <row r="425" spans="1:21" ht="14.4" customHeight="1" x14ac:dyDescent="0.3">
      <c r="A425" s="737">
        <v>30</v>
      </c>
      <c r="B425" s="739" t="s">
        <v>507</v>
      </c>
      <c r="C425" s="739" t="s">
        <v>3347</v>
      </c>
      <c r="D425" s="740" t="s">
        <v>4506</v>
      </c>
      <c r="E425" s="741" t="s">
        <v>3359</v>
      </c>
      <c r="F425" s="739" t="s">
        <v>3344</v>
      </c>
      <c r="G425" s="739" t="s">
        <v>3582</v>
      </c>
      <c r="H425" s="739" t="s">
        <v>2097</v>
      </c>
      <c r="I425" s="739" t="s">
        <v>2122</v>
      </c>
      <c r="J425" s="739" t="s">
        <v>3150</v>
      </c>
      <c r="K425" s="739" t="s">
        <v>3140</v>
      </c>
      <c r="L425" s="742">
        <v>96.53</v>
      </c>
      <c r="M425" s="742">
        <v>193.06</v>
      </c>
      <c r="N425" s="739">
        <v>2</v>
      </c>
      <c r="O425" s="743">
        <v>1</v>
      </c>
      <c r="P425" s="742"/>
      <c r="Q425" s="744">
        <v>0</v>
      </c>
      <c r="R425" s="739"/>
      <c r="S425" s="744">
        <v>0</v>
      </c>
      <c r="T425" s="743"/>
      <c r="U425" s="738">
        <v>0</v>
      </c>
    </row>
    <row r="426" spans="1:21" ht="14.4" customHeight="1" x14ac:dyDescent="0.3">
      <c r="A426" s="737">
        <v>30</v>
      </c>
      <c r="B426" s="739" t="s">
        <v>507</v>
      </c>
      <c r="C426" s="739" t="s">
        <v>3347</v>
      </c>
      <c r="D426" s="740" t="s">
        <v>4506</v>
      </c>
      <c r="E426" s="741" t="s">
        <v>3359</v>
      </c>
      <c r="F426" s="739" t="s">
        <v>3344</v>
      </c>
      <c r="G426" s="739" t="s">
        <v>3582</v>
      </c>
      <c r="H426" s="739" t="s">
        <v>2097</v>
      </c>
      <c r="I426" s="739" t="s">
        <v>3908</v>
      </c>
      <c r="J426" s="739" t="s">
        <v>2102</v>
      </c>
      <c r="K426" s="739" t="s">
        <v>3463</v>
      </c>
      <c r="L426" s="742">
        <v>0</v>
      </c>
      <c r="M426" s="742">
        <v>0</v>
      </c>
      <c r="N426" s="739">
        <v>1</v>
      </c>
      <c r="O426" s="743">
        <v>0.5</v>
      </c>
      <c r="P426" s="742"/>
      <c r="Q426" s="744"/>
      <c r="R426" s="739"/>
      <c r="S426" s="744">
        <v>0</v>
      </c>
      <c r="T426" s="743"/>
      <c r="U426" s="738">
        <v>0</v>
      </c>
    </row>
    <row r="427" spans="1:21" ht="14.4" customHeight="1" x14ac:dyDescent="0.3">
      <c r="A427" s="737">
        <v>30</v>
      </c>
      <c r="B427" s="739" t="s">
        <v>507</v>
      </c>
      <c r="C427" s="739" t="s">
        <v>3347</v>
      </c>
      <c r="D427" s="740" t="s">
        <v>4506</v>
      </c>
      <c r="E427" s="741" t="s">
        <v>3359</v>
      </c>
      <c r="F427" s="739" t="s">
        <v>3344</v>
      </c>
      <c r="G427" s="739" t="s">
        <v>3585</v>
      </c>
      <c r="H427" s="739" t="s">
        <v>508</v>
      </c>
      <c r="I427" s="739" t="s">
        <v>951</v>
      </c>
      <c r="J427" s="739" t="s">
        <v>952</v>
      </c>
      <c r="K427" s="739" t="s">
        <v>3299</v>
      </c>
      <c r="L427" s="742">
        <v>105.46</v>
      </c>
      <c r="M427" s="742">
        <v>210.92</v>
      </c>
      <c r="N427" s="739">
        <v>2</v>
      </c>
      <c r="O427" s="743">
        <v>1</v>
      </c>
      <c r="P427" s="742"/>
      <c r="Q427" s="744">
        <v>0</v>
      </c>
      <c r="R427" s="739"/>
      <c r="S427" s="744">
        <v>0</v>
      </c>
      <c r="T427" s="743"/>
      <c r="U427" s="738">
        <v>0</v>
      </c>
    </row>
    <row r="428" spans="1:21" ht="14.4" customHeight="1" x14ac:dyDescent="0.3">
      <c r="A428" s="737">
        <v>30</v>
      </c>
      <c r="B428" s="739" t="s">
        <v>507</v>
      </c>
      <c r="C428" s="739" t="s">
        <v>3347</v>
      </c>
      <c r="D428" s="740" t="s">
        <v>4506</v>
      </c>
      <c r="E428" s="741" t="s">
        <v>3359</v>
      </c>
      <c r="F428" s="739" t="s">
        <v>3344</v>
      </c>
      <c r="G428" s="739" t="s">
        <v>3589</v>
      </c>
      <c r="H428" s="739" t="s">
        <v>508</v>
      </c>
      <c r="I428" s="739" t="s">
        <v>1799</v>
      </c>
      <c r="J428" s="739" t="s">
        <v>1800</v>
      </c>
      <c r="K428" s="739" t="s">
        <v>3909</v>
      </c>
      <c r="L428" s="742">
        <v>1765.08</v>
      </c>
      <c r="M428" s="742">
        <v>1765.08</v>
      </c>
      <c r="N428" s="739">
        <v>1</v>
      </c>
      <c r="O428" s="743">
        <v>0.5</v>
      </c>
      <c r="P428" s="742"/>
      <c r="Q428" s="744">
        <v>0</v>
      </c>
      <c r="R428" s="739"/>
      <c r="S428" s="744">
        <v>0</v>
      </c>
      <c r="T428" s="743"/>
      <c r="U428" s="738">
        <v>0</v>
      </c>
    </row>
    <row r="429" spans="1:21" ht="14.4" customHeight="1" x14ac:dyDescent="0.3">
      <c r="A429" s="737">
        <v>30</v>
      </c>
      <c r="B429" s="739" t="s">
        <v>507</v>
      </c>
      <c r="C429" s="739" t="s">
        <v>3347</v>
      </c>
      <c r="D429" s="740" t="s">
        <v>4506</v>
      </c>
      <c r="E429" s="741" t="s">
        <v>3359</v>
      </c>
      <c r="F429" s="739" t="s">
        <v>3344</v>
      </c>
      <c r="G429" s="739" t="s">
        <v>3786</v>
      </c>
      <c r="H429" s="739" t="s">
        <v>508</v>
      </c>
      <c r="I429" s="739" t="s">
        <v>3787</v>
      </c>
      <c r="J429" s="739" t="s">
        <v>1124</v>
      </c>
      <c r="K429" s="739" t="s">
        <v>3788</v>
      </c>
      <c r="L429" s="742">
        <v>90.53</v>
      </c>
      <c r="M429" s="742">
        <v>90.53</v>
      </c>
      <c r="N429" s="739">
        <v>1</v>
      </c>
      <c r="O429" s="743">
        <v>0.5</v>
      </c>
      <c r="P429" s="742"/>
      <c r="Q429" s="744">
        <v>0</v>
      </c>
      <c r="R429" s="739"/>
      <c r="S429" s="744">
        <v>0</v>
      </c>
      <c r="T429" s="743"/>
      <c r="U429" s="738">
        <v>0</v>
      </c>
    </row>
    <row r="430" spans="1:21" ht="14.4" customHeight="1" x14ac:dyDescent="0.3">
      <c r="A430" s="737">
        <v>30</v>
      </c>
      <c r="B430" s="739" t="s">
        <v>507</v>
      </c>
      <c r="C430" s="739" t="s">
        <v>3347</v>
      </c>
      <c r="D430" s="740" t="s">
        <v>4506</v>
      </c>
      <c r="E430" s="741" t="s">
        <v>3359</v>
      </c>
      <c r="F430" s="739" t="s">
        <v>3344</v>
      </c>
      <c r="G430" s="739" t="s">
        <v>3910</v>
      </c>
      <c r="H430" s="739" t="s">
        <v>508</v>
      </c>
      <c r="I430" s="739" t="s">
        <v>2024</v>
      </c>
      <c r="J430" s="739" t="s">
        <v>2025</v>
      </c>
      <c r="K430" s="739" t="s">
        <v>3859</v>
      </c>
      <c r="L430" s="742">
        <v>0</v>
      </c>
      <c r="M430" s="742">
        <v>0</v>
      </c>
      <c r="N430" s="739">
        <v>1</v>
      </c>
      <c r="O430" s="743">
        <v>0.5</v>
      </c>
      <c r="P430" s="742"/>
      <c r="Q430" s="744"/>
      <c r="R430" s="739"/>
      <c r="S430" s="744">
        <v>0</v>
      </c>
      <c r="T430" s="743"/>
      <c r="U430" s="738">
        <v>0</v>
      </c>
    </row>
    <row r="431" spans="1:21" ht="14.4" customHeight="1" x14ac:dyDescent="0.3">
      <c r="A431" s="737">
        <v>30</v>
      </c>
      <c r="B431" s="739" t="s">
        <v>507</v>
      </c>
      <c r="C431" s="739" t="s">
        <v>3347</v>
      </c>
      <c r="D431" s="740" t="s">
        <v>4506</v>
      </c>
      <c r="E431" s="741" t="s">
        <v>3359</v>
      </c>
      <c r="F431" s="739" t="s">
        <v>3344</v>
      </c>
      <c r="G431" s="739" t="s">
        <v>3911</v>
      </c>
      <c r="H431" s="739" t="s">
        <v>2097</v>
      </c>
      <c r="I431" s="739" t="s">
        <v>3912</v>
      </c>
      <c r="J431" s="739" t="s">
        <v>3913</v>
      </c>
      <c r="K431" s="739" t="s">
        <v>3794</v>
      </c>
      <c r="L431" s="742">
        <v>132</v>
      </c>
      <c r="M431" s="742">
        <v>132</v>
      </c>
      <c r="N431" s="739">
        <v>1</v>
      </c>
      <c r="O431" s="743">
        <v>0.5</v>
      </c>
      <c r="P431" s="742"/>
      <c r="Q431" s="744">
        <v>0</v>
      </c>
      <c r="R431" s="739"/>
      <c r="S431" s="744">
        <v>0</v>
      </c>
      <c r="T431" s="743"/>
      <c r="U431" s="738">
        <v>0</v>
      </c>
    </row>
    <row r="432" spans="1:21" ht="14.4" customHeight="1" x14ac:dyDescent="0.3">
      <c r="A432" s="737">
        <v>30</v>
      </c>
      <c r="B432" s="739" t="s">
        <v>507</v>
      </c>
      <c r="C432" s="739" t="s">
        <v>3347</v>
      </c>
      <c r="D432" s="740" t="s">
        <v>4506</v>
      </c>
      <c r="E432" s="741" t="s">
        <v>3359</v>
      </c>
      <c r="F432" s="739" t="s">
        <v>3344</v>
      </c>
      <c r="G432" s="739" t="s">
        <v>3911</v>
      </c>
      <c r="H432" s="739" t="s">
        <v>2097</v>
      </c>
      <c r="I432" s="739" t="s">
        <v>2591</v>
      </c>
      <c r="J432" s="739" t="s">
        <v>2592</v>
      </c>
      <c r="K432" s="739" t="s">
        <v>3304</v>
      </c>
      <c r="L432" s="742">
        <v>324.38</v>
      </c>
      <c r="M432" s="742">
        <v>324.38</v>
      </c>
      <c r="N432" s="739">
        <v>1</v>
      </c>
      <c r="O432" s="743">
        <v>0.5</v>
      </c>
      <c r="P432" s="742"/>
      <c r="Q432" s="744">
        <v>0</v>
      </c>
      <c r="R432" s="739"/>
      <c r="S432" s="744">
        <v>0</v>
      </c>
      <c r="T432" s="743"/>
      <c r="U432" s="738">
        <v>0</v>
      </c>
    </row>
    <row r="433" spans="1:21" ht="14.4" customHeight="1" x14ac:dyDescent="0.3">
      <c r="A433" s="737">
        <v>30</v>
      </c>
      <c r="B433" s="739" t="s">
        <v>507</v>
      </c>
      <c r="C433" s="739" t="s">
        <v>3347</v>
      </c>
      <c r="D433" s="740" t="s">
        <v>4506</v>
      </c>
      <c r="E433" s="741" t="s">
        <v>3359</v>
      </c>
      <c r="F433" s="739" t="s">
        <v>3344</v>
      </c>
      <c r="G433" s="739" t="s">
        <v>3914</v>
      </c>
      <c r="H433" s="739" t="s">
        <v>508</v>
      </c>
      <c r="I433" s="739" t="s">
        <v>3915</v>
      </c>
      <c r="J433" s="739" t="s">
        <v>881</v>
      </c>
      <c r="K433" s="739" t="s">
        <v>3916</v>
      </c>
      <c r="L433" s="742">
        <v>0</v>
      </c>
      <c r="M433" s="742">
        <v>0</v>
      </c>
      <c r="N433" s="739">
        <v>1</v>
      </c>
      <c r="O433" s="743">
        <v>0.5</v>
      </c>
      <c r="P433" s="742">
        <v>0</v>
      </c>
      <c r="Q433" s="744"/>
      <c r="R433" s="739">
        <v>1</v>
      </c>
      <c r="S433" s="744">
        <v>1</v>
      </c>
      <c r="T433" s="743">
        <v>0.5</v>
      </c>
      <c r="U433" s="738">
        <v>1</v>
      </c>
    </row>
    <row r="434" spans="1:21" ht="14.4" customHeight="1" x14ac:dyDescent="0.3">
      <c r="A434" s="737">
        <v>30</v>
      </c>
      <c r="B434" s="739" t="s">
        <v>507</v>
      </c>
      <c r="C434" s="739" t="s">
        <v>3347</v>
      </c>
      <c r="D434" s="740" t="s">
        <v>4506</v>
      </c>
      <c r="E434" s="741" t="s">
        <v>3359</v>
      </c>
      <c r="F434" s="739" t="s">
        <v>3344</v>
      </c>
      <c r="G434" s="739" t="s">
        <v>3791</v>
      </c>
      <c r="H434" s="739" t="s">
        <v>2097</v>
      </c>
      <c r="I434" s="739" t="s">
        <v>2307</v>
      </c>
      <c r="J434" s="739" t="s">
        <v>2308</v>
      </c>
      <c r="K434" s="739" t="s">
        <v>3177</v>
      </c>
      <c r="L434" s="742">
        <v>58.86</v>
      </c>
      <c r="M434" s="742">
        <v>58.86</v>
      </c>
      <c r="N434" s="739">
        <v>1</v>
      </c>
      <c r="O434" s="743">
        <v>0.5</v>
      </c>
      <c r="P434" s="742"/>
      <c r="Q434" s="744">
        <v>0</v>
      </c>
      <c r="R434" s="739"/>
      <c r="S434" s="744">
        <v>0</v>
      </c>
      <c r="T434" s="743"/>
      <c r="U434" s="738">
        <v>0</v>
      </c>
    </row>
    <row r="435" spans="1:21" ht="14.4" customHeight="1" x14ac:dyDescent="0.3">
      <c r="A435" s="737">
        <v>30</v>
      </c>
      <c r="B435" s="739" t="s">
        <v>507</v>
      </c>
      <c r="C435" s="739" t="s">
        <v>3347</v>
      </c>
      <c r="D435" s="740" t="s">
        <v>4506</v>
      </c>
      <c r="E435" s="741" t="s">
        <v>3359</v>
      </c>
      <c r="F435" s="739" t="s">
        <v>3344</v>
      </c>
      <c r="G435" s="739" t="s">
        <v>3600</v>
      </c>
      <c r="H435" s="739" t="s">
        <v>508</v>
      </c>
      <c r="I435" s="739" t="s">
        <v>844</v>
      </c>
      <c r="J435" s="739" t="s">
        <v>3601</v>
      </c>
      <c r="K435" s="739" t="s">
        <v>3602</v>
      </c>
      <c r="L435" s="742">
        <v>0</v>
      </c>
      <c r="M435" s="742">
        <v>0</v>
      </c>
      <c r="N435" s="739">
        <v>10</v>
      </c>
      <c r="O435" s="743">
        <v>5</v>
      </c>
      <c r="P435" s="742">
        <v>0</v>
      </c>
      <c r="Q435" s="744"/>
      <c r="R435" s="739">
        <v>1</v>
      </c>
      <c r="S435" s="744">
        <v>0.1</v>
      </c>
      <c r="T435" s="743">
        <v>0.5</v>
      </c>
      <c r="U435" s="738">
        <v>0.1</v>
      </c>
    </row>
    <row r="436" spans="1:21" ht="14.4" customHeight="1" x14ac:dyDescent="0.3">
      <c r="A436" s="737">
        <v>30</v>
      </c>
      <c r="B436" s="739" t="s">
        <v>507</v>
      </c>
      <c r="C436" s="739" t="s">
        <v>3347</v>
      </c>
      <c r="D436" s="740" t="s">
        <v>4506</v>
      </c>
      <c r="E436" s="741" t="s">
        <v>3359</v>
      </c>
      <c r="F436" s="739" t="s">
        <v>3344</v>
      </c>
      <c r="G436" s="739" t="s">
        <v>3376</v>
      </c>
      <c r="H436" s="739" t="s">
        <v>508</v>
      </c>
      <c r="I436" s="739" t="s">
        <v>683</v>
      </c>
      <c r="J436" s="739" t="s">
        <v>684</v>
      </c>
      <c r="K436" s="739" t="s">
        <v>3603</v>
      </c>
      <c r="L436" s="742">
        <v>42.08</v>
      </c>
      <c r="M436" s="742">
        <v>126.24</v>
      </c>
      <c r="N436" s="739">
        <v>3</v>
      </c>
      <c r="O436" s="743">
        <v>1.5</v>
      </c>
      <c r="P436" s="742"/>
      <c r="Q436" s="744">
        <v>0</v>
      </c>
      <c r="R436" s="739"/>
      <c r="S436" s="744">
        <v>0</v>
      </c>
      <c r="T436" s="743"/>
      <c r="U436" s="738">
        <v>0</v>
      </c>
    </row>
    <row r="437" spans="1:21" ht="14.4" customHeight="1" x14ac:dyDescent="0.3">
      <c r="A437" s="737">
        <v>30</v>
      </c>
      <c r="B437" s="739" t="s">
        <v>507</v>
      </c>
      <c r="C437" s="739" t="s">
        <v>3347</v>
      </c>
      <c r="D437" s="740" t="s">
        <v>4506</v>
      </c>
      <c r="E437" s="741" t="s">
        <v>3359</v>
      </c>
      <c r="F437" s="739" t="s">
        <v>3344</v>
      </c>
      <c r="G437" s="739" t="s">
        <v>3917</v>
      </c>
      <c r="H437" s="739" t="s">
        <v>508</v>
      </c>
      <c r="I437" s="739" t="s">
        <v>3918</v>
      </c>
      <c r="J437" s="739" t="s">
        <v>2004</v>
      </c>
      <c r="K437" s="739" t="s">
        <v>3919</v>
      </c>
      <c r="L437" s="742">
        <v>22.44</v>
      </c>
      <c r="M437" s="742">
        <v>22.44</v>
      </c>
      <c r="N437" s="739">
        <v>1</v>
      </c>
      <c r="O437" s="743">
        <v>0.5</v>
      </c>
      <c r="P437" s="742">
        <v>22.44</v>
      </c>
      <c r="Q437" s="744">
        <v>1</v>
      </c>
      <c r="R437" s="739">
        <v>1</v>
      </c>
      <c r="S437" s="744">
        <v>1</v>
      </c>
      <c r="T437" s="743">
        <v>0.5</v>
      </c>
      <c r="U437" s="738">
        <v>1</v>
      </c>
    </row>
    <row r="438" spans="1:21" ht="14.4" customHeight="1" x14ac:dyDescent="0.3">
      <c r="A438" s="737">
        <v>30</v>
      </c>
      <c r="B438" s="739" t="s">
        <v>507</v>
      </c>
      <c r="C438" s="739" t="s">
        <v>3347</v>
      </c>
      <c r="D438" s="740" t="s">
        <v>4506</v>
      </c>
      <c r="E438" s="741" t="s">
        <v>3359</v>
      </c>
      <c r="F438" s="739" t="s">
        <v>3344</v>
      </c>
      <c r="G438" s="739" t="s">
        <v>3920</v>
      </c>
      <c r="H438" s="739" t="s">
        <v>508</v>
      </c>
      <c r="I438" s="739" t="s">
        <v>3921</v>
      </c>
      <c r="J438" s="739" t="s">
        <v>3922</v>
      </c>
      <c r="K438" s="739" t="s">
        <v>3923</v>
      </c>
      <c r="L438" s="742">
        <v>0</v>
      </c>
      <c r="M438" s="742">
        <v>0</v>
      </c>
      <c r="N438" s="739">
        <v>1</v>
      </c>
      <c r="O438" s="743">
        <v>0.5</v>
      </c>
      <c r="P438" s="742">
        <v>0</v>
      </c>
      <c r="Q438" s="744"/>
      <c r="R438" s="739">
        <v>1</v>
      </c>
      <c r="S438" s="744">
        <v>1</v>
      </c>
      <c r="T438" s="743">
        <v>0.5</v>
      </c>
      <c r="U438" s="738">
        <v>1</v>
      </c>
    </row>
    <row r="439" spans="1:21" ht="14.4" customHeight="1" x14ac:dyDescent="0.3">
      <c r="A439" s="737">
        <v>30</v>
      </c>
      <c r="B439" s="739" t="s">
        <v>507</v>
      </c>
      <c r="C439" s="739" t="s">
        <v>3347</v>
      </c>
      <c r="D439" s="740" t="s">
        <v>4506</v>
      </c>
      <c r="E439" s="741" t="s">
        <v>3359</v>
      </c>
      <c r="F439" s="739" t="s">
        <v>3344</v>
      </c>
      <c r="G439" s="739" t="s">
        <v>3609</v>
      </c>
      <c r="H439" s="739" t="s">
        <v>508</v>
      </c>
      <c r="I439" s="739" t="s">
        <v>3614</v>
      </c>
      <c r="J439" s="739" t="s">
        <v>1999</v>
      </c>
      <c r="K439" s="739" t="s">
        <v>3615</v>
      </c>
      <c r="L439" s="742">
        <v>80.959999999999994</v>
      </c>
      <c r="M439" s="742">
        <v>161.91999999999999</v>
      </c>
      <c r="N439" s="739">
        <v>2</v>
      </c>
      <c r="O439" s="743">
        <v>1</v>
      </c>
      <c r="P439" s="742"/>
      <c r="Q439" s="744">
        <v>0</v>
      </c>
      <c r="R439" s="739"/>
      <c r="S439" s="744">
        <v>0</v>
      </c>
      <c r="T439" s="743"/>
      <c r="U439" s="738">
        <v>0</v>
      </c>
    </row>
    <row r="440" spans="1:21" ht="14.4" customHeight="1" x14ac:dyDescent="0.3">
      <c r="A440" s="737">
        <v>30</v>
      </c>
      <c r="B440" s="739" t="s">
        <v>507</v>
      </c>
      <c r="C440" s="739" t="s">
        <v>3347</v>
      </c>
      <c r="D440" s="740" t="s">
        <v>4506</v>
      </c>
      <c r="E440" s="741" t="s">
        <v>3359</v>
      </c>
      <c r="F440" s="739" t="s">
        <v>3344</v>
      </c>
      <c r="G440" s="739" t="s">
        <v>3924</v>
      </c>
      <c r="H440" s="739" t="s">
        <v>508</v>
      </c>
      <c r="I440" s="739" t="s">
        <v>1632</v>
      </c>
      <c r="J440" s="739" t="s">
        <v>1633</v>
      </c>
      <c r="K440" s="739" t="s">
        <v>3925</v>
      </c>
      <c r="L440" s="742">
        <v>132</v>
      </c>
      <c r="M440" s="742">
        <v>264</v>
      </c>
      <c r="N440" s="739">
        <v>2</v>
      </c>
      <c r="O440" s="743">
        <v>1</v>
      </c>
      <c r="P440" s="742">
        <v>132</v>
      </c>
      <c r="Q440" s="744">
        <v>0.5</v>
      </c>
      <c r="R440" s="739">
        <v>1</v>
      </c>
      <c r="S440" s="744">
        <v>0.5</v>
      </c>
      <c r="T440" s="743">
        <v>0.5</v>
      </c>
      <c r="U440" s="738">
        <v>0.5</v>
      </c>
    </row>
    <row r="441" spans="1:21" ht="14.4" customHeight="1" x14ac:dyDescent="0.3">
      <c r="A441" s="737">
        <v>30</v>
      </c>
      <c r="B441" s="739" t="s">
        <v>507</v>
      </c>
      <c r="C441" s="739" t="s">
        <v>3347</v>
      </c>
      <c r="D441" s="740" t="s">
        <v>4506</v>
      </c>
      <c r="E441" s="741" t="s">
        <v>3359</v>
      </c>
      <c r="F441" s="739" t="s">
        <v>3344</v>
      </c>
      <c r="G441" s="739" t="s">
        <v>3924</v>
      </c>
      <c r="H441" s="739" t="s">
        <v>508</v>
      </c>
      <c r="I441" s="739" t="s">
        <v>3926</v>
      </c>
      <c r="J441" s="739" t="s">
        <v>1633</v>
      </c>
      <c r="K441" s="739" t="s">
        <v>3927</v>
      </c>
      <c r="L441" s="742">
        <v>0</v>
      </c>
      <c r="M441" s="742">
        <v>0</v>
      </c>
      <c r="N441" s="739">
        <v>1</v>
      </c>
      <c r="O441" s="743">
        <v>0.5</v>
      </c>
      <c r="P441" s="742"/>
      <c r="Q441" s="744"/>
      <c r="R441" s="739"/>
      <c r="S441" s="744">
        <v>0</v>
      </c>
      <c r="T441" s="743"/>
      <c r="U441" s="738">
        <v>0</v>
      </c>
    </row>
    <row r="442" spans="1:21" ht="14.4" customHeight="1" x14ac:dyDescent="0.3">
      <c r="A442" s="737">
        <v>30</v>
      </c>
      <c r="B442" s="739" t="s">
        <v>507</v>
      </c>
      <c r="C442" s="739" t="s">
        <v>3347</v>
      </c>
      <c r="D442" s="740" t="s">
        <v>4506</v>
      </c>
      <c r="E442" s="741" t="s">
        <v>3359</v>
      </c>
      <c r="F442" s="739" t="s">
        <v>3344</v>
      </c>
      <c r="G442" s="739" t="s">
        <v>3617</v>
      </c>
      <c r="H442" s="739" t="s">
        <v>508</v>
      </c>
      <c r="I442" s="739" t="s">
        <v>1803</v>
      </c>
      <c r="J442" s="739" t="s">
        <v>813</v>
      </c>
      <c r="K442" s="739" t="s">
        <v>3928</v>
      </c>
      <c r="L442" s="742">
        <v>103.09</v>
      </c>
      <c r="M442" s="742">
        <v>103.09</v>
      </c>
      <c r="N442" s="739">
        <v>1</v>
      </c>
      <c r="O442" s="743">
        <v>0.5</v>
      </c>
      <c r="P442" s="742"/>
      <c r="Q442" s="744">
        <v>0</v>
      </c>
      <c r="R442" s="739"/>
      <c r="S442" s="744">
        <v>0</v>
      </c>
      <c r="T442" s="743"/>
      <c r="U442" s="738">
        <v>0</v>
      </c>
    </row>
    <row r="443" spans="1:21" ht="14.4" customHeight="1" x14ac:dyDescent="0.3">
      <c r="A443" s="737">
        <v>30</v>
      </c>
      <c r="B443" s="739" t="s">
        <v>507</v>
      </c>
      <c r="C443" s="739" t="s">
        <v>3347</v>
      </c>
      <c r="D443" s="740" t="s">
        <v>4506</v>
      </c>
      <c r="E443" s="741" t="s">
        <v>3359</v>
      </c>
      <c r="F443" s="739" t="s">
        <v>3344</v>
      </c>
      <c r="G443" s="739" t="s">
        <v>3617</v>
      </c>
      <c r="H443" s="739" t="s">
        <v>508</v>
      </c>
      <c r="I443" s="739" t="s">
        <v>3618</v>
      </c>
      <c r="J443" s="739" t="s">
        <v>813</v>
      </c>
      <c r="K443" s="739" t="s">
        <v>3619</v>
      </c>
      <c r="L443" s="742">
        <v>0</v>
      </c>
      <c r="M443" s="742">
        <v>0</v>
      </c>
      <c r="N443" s="739">
        <v>2</v>
      </c>
      <c r="O443" s="743">
        <v>1</v>
      </c>
      <c r="P443" s="742"/>
      <c r="Q443" s="744"/>
      <c r="R443" s="739"/>
      <c r="S443" s="744">
        <v>0</v>
      </c>
      <c r="T443" s="743"/>
      <c r="U443" s="738">
        <v>0</v>
      </c>
    </row>
    <row r="444" spans="1:21" ht="14.4" customHeight="1" x14ac:dyDescent="0.3">
      <c r="A444" s="737">
        <v>30</v>
      </c>
      <c r="B444" s="739" t="s">
        <v>507</v>
      </c>
      <c r="C444" s="739" t="s">
        <v>3347</v>
      </c>
      <c r="D444" s="740" t="s">
        <v>4506</v>
      </c>
      <c r="E444" s="741" t="s">
        <v>3359</v>
      </c>
      <c r="F444" s="739" t="s">
        <v>3344</v>
      </c>
      <c r="G444" s="739" t="s">
        <v>3929</v>
      </c>
      <c r="H444" s="739" t="s">
        <v>508</v>
      </c>
      <c r="I444" s="739" t="s">
        <v>3930</v>
      </c>
      <c r="J444" s="739" t="s">
        <v>3931</v>
      </c>
      <c r="K444" s="739" t="s">
        <v>3932</v>
      </c>
      <c r="L444" s="742">
        <v>0</v>
      </c>
      <c r="M444" s="742">
        <v>0</v>
      </c>
      <c r="N444" s="739">
        <v>1</v>
      </c>
      <c r="O444" s="743">
        <v>1</v>
      </c>
      <c r="P444" s="742"/>
      <c r="Q444" s="744"/>
      <c r="R444" s="739"/>
      <c r="S444" s="744">
        <v>0</v>
      </c>
      <c r="T444" s="743"/>
      <c r="U444" s="738">
        <v>0</v>
      </c>
    </row>
    <row r="445" spans="1:21" ht="14.4" customHeight="1" x14ac:dyDescent="0.3">
      <c r="A445" s="737">
        <v>30</v>
      </c>
      <c r="B445" s="739" t="s">
        <v>507</v>
      </c>
      <c r="C445" s="739" t="s">
        <v>3347</v>
      </c>
      <c r="D445" s="740" t="s">
        <v>4506</v>
      </c>
      <c r="E445" s="741" t="s">
        <v>3359</v>
      </c>
      <c r="F445" s="739" t="s">
        <v>3344</v>
      </c>
      <c r="G445" s="739" t="s">
        <v>3795</v>
      </c>
      <c r="H445" s="739" t="s">
        <v>2097</v>
      </c>
      <c r="I445" s="739" t="s">
        <v>2203</v>
      </c>
      <c r="J445" s="739" t="s">
        <v>2200</v>
      </c>
      <c r="K445" s="739" t="s">
        <v>3269</v>
      </c>
      <c r="L445" s="742">
        <v>93.96</v>
      </c>
      <c r="M445" s="742">
        <v>187.92</v>
      </c>
      <c r="N445" s="739">
        <v>2</v>
      </c>
      <c r="O445" s="743">
        <v>1</v>
      </c>
      <c r="P445" s="742"/>
      <c r="Q445" s="744">
        <v>0</v>
      </c>
      <c r="R445" s="739"/>
      <c r="S445" s="744">
        <v>0</v>
      </c>
      <c r="T445" s="743"/>
      <c r="U445" s="738">
        <v>0</v>
      </c>
    </row>
    <row r="446" spans="1:21" ht="14.4" customHeight="1" x14ac:dyDescent="0.3">
      <c r="A446" s="737">
        <v>30</v>
      </c>
      <c r="B446" s="739" t="s">
        <v>507</v>
      </c>
      <c r="C446" s="739" t="s">
        <v>3347</v>
      </c>
      <c r="D446" s="740" t="s">
        <v>4506</v>
      </c>
      <c r="E446" s="741" t="s">
        <v>3359</v>
      </c>
      <c r="F446" s="739" t="s">
        <v>3344</v>
      </c>
      <c r="G446" s="739" t="s">
        <v>3620</v>
      </c>
      <c r="H446" s="739" t="s">
        <v>508</v>
      </c>
      <c r="I446" s="739" t="s">
        <v>1324</v>
      </c>
      <c r="J446" s="739" t="s">
        <v>1318</v>
      </c>
      <c r="K446" s="739" t="s">
        <v>3621</v>
      </c>
      <c r="L446" s="742">
        <v>33.549999999999997</v>
      </c>
      <c r="M446" s="742">
        <v>100.64999999999999</v>
      </c>
      <c r="N446" s="739">
        <v>3</v>
      </c>
      <c r="O446" s="743">
        <v>1.5</v>
      </c>
      <c r="P446" s="742"/>
      <c r="Q446" s="744">
        <v>0</v>
      </c>
      <c r="R446" s="739"/>
      <c r="S446" s="744">
        <v>0</v>
      </c>
      <c r="T446" s="743"/>
      <c r="U446" s="738">
        <v>0</v>
      </c>
    </row>
    <row r="447" spans="1:21" ht="14.4" customHeight="1" x14ac:dyDescent="0.3">
      <c r="A447" s="737">
        <v>30</v>
      </c>
      <c r="B447" s="739" t="s">
        <v>507</v>
      </c>
      <c r="C447" s="739" t="s">
        <v>3347</v>
      </c>
      <c r="D447" s="740" t="s">
        <v>4506</v>
      </c>
      <c r="E447" s="741" t="s">
        <v>3359</v>
      </c>
      <c r="F447" s="739" t="s">
        <v>3344</v>
      </c>
      <c r="G447" s="739" t="s">
        <v>3620</v>
      </c>
      <c r="H447" s="739" t="s">
        <v>508</v>
      </c>
      <c r="I447" s="739" t="s">
        <v>1317</v>
      </c>
      <c r="J447" s="739" t="s">
        <v>1318</v>
      </c>
      <c r="K447" s="739" t="s">
        <v>3622</v>
      </c>
      <c r="L447" s="742">
        <v>50.32</v>
      </c>
      <c r="M447" s="742">
        <v>100.64</v>
      </c>
      <c r="N447" s="739">
        <v>2</v>
      </c>
      <c r="O447" s="743">
        <v>1.5</v>
      </c>
      <c r="P447" s="742"/>
      <c r="Q447" s="744">
        <v>0</v>
      </c>
      <c r="R447" s="739"/>
      <c r="S447" s="744">
        <v>0</v>
      </c>
      <c r="T447" s="743"/>
      <c r="U447" s="738">
        <v>0</v>
      </c>
    </row>
    <row r="448" spans="1:21" ht="14.4" customHeight="1" x14ac:dyDescent="0.3">
      <c r="A448" s="737">
        <v>30</v>
      </c>
      <c r="B448" s="739" t="s">
        <v>507</v>
      </c>
      <c r="C448" s="739" t="s">
        <v>3347</v>
      </c>
      <c r="D448" s="740" t="s">
        <v>4506</v>
      </c>
      <c r="E448" s="741" t="s">
        <v>3359</v>
      </c>
      <c r="F448" s="739" t="s">
        <v>3344</v>
      </c>
      <c r="G448" s="739" t="s">
        <v>3933</v>
      </c>
      <c r="H448" s="739" t="s">
        <v>508</v>
      </c>
      <c r="I448" s="739" t="s">
        <v>3934</v>
      </c>
      <c r="J448" s="739" t="s">
        <v>1967</v>
      </c>
      <c r="K448" s="739" t="s">
        <v>3935</v>
      </c>
      <c r="L448" s="742">
        <v>14.57</v>
      </c>
      <c r="M448" s="742">
        <v>14.57</v>
      </c>
      <c r="N448" s="739">
        <v>1</v>
      </c>
      <c r="O448" s="743">
        <v>0.5</v>
      </c>
      <c r="P448" s="742"/>
      <c r="Q448" s="744">
        <v>0</v>
      </c>
      <c r="R448" s="739"/>
      <c r="S448" s="744">
        <v>0</v>
      </c>
      <c r="T448" s="743"/>
      <c r="U448" s="738">
        <v>0</v>
      </c>
    </row>
    <row r="449" spans="1:21" ht="14.4" customHeight="1" x14ac:dyDescent="0.3">
      <c r="A449" s="737">
        <v>30</v>
      </c>
      <c r="B449" s="739" t="s">
        <v>507</v>
      </c>
      <c r="C449" s="739" t="s">
        <v>3347</v>
      </c>
      <c r="D449" s="740" t="s">
        <v>4506</v>
      </c>
      <c r="E449" s="741" t="s">
        <v>3359</v>
      </c>
      <c r="F449" s="739" t="s">
        <v>3344</v>
      </c>
      <c r="G449" s="739" t="s">
        <v>3625</v>
      </c>
      <c r="H449" s="739" t="s">
        <v>508</v>
      </c>
      <c r="I449" s="739" t="s">
        <v>1244</v>
      </c>
      <c r="J449" s="739" t="s">
        <v>1245</v>
      </c>
      <c r="K449" s="739" t="s">
        <v>1246</v>
      </c>
      <c r="L449" s="742">
        <v>65.989999999999995</v>
      </c>
      <c r="M449" s="742">
        <v>65.989999999999995</v>
      </c>
      <c r="N449" s="739">
        <v>1</v>
      </c>
      <c r="O449" s="743">
        <v>0.5</v>
      </c>
      <c r="P449" s="742">
        <v>65.989999999999995</v>
      </c>
      <c r="Q449" s="744">
        <v>1</v>
      </c>
      <c r="R449" s="739">
        <v>1</v>
      </c>
      <c r="S449" s="744">
        <v>1</v>
      </c>
      <c r="T449" s="743">
        <v>0.5</v>
      </c>
      <c r="U449" s="738">
        <v>1</v>
      </c>
    </row>
    <row r="450" spans="1:21" ht="14.4" customHeight="1" x14ac:dyDescent="0.3">
      <c r="A450" s="737">
        <v>30</v>
      </c>
      <c r="B450" s="739" t="s">
        <v>507</v>
      </c>
      <c r="C450" s="739" t="s">
        <v>3347</v>
      </c>
      <c r="D450" s="740" t="s">
        <v>4506</v>
      </c>
      <c r="E450" s="741" t="s">
        <v>3359</v>
      </c>
      <c r="F450" s="739" t="s">
        <v>3344</v>
      </c>
      <c r="G450" s="739" t="s">
        <v>3628</v>
      </c>
      <c r="H450" s="739" t="s">
        <v>508</v>
      </c>
      <c r="I450" s="739" t="s">
        <v>3629</v>
      </c>
      <c r="J450" s="739" t="s">
        <v>791</v>
      </c>
      <c r="K450" s="739" t="s">
        <v>3630</v>
      </c>
      <c r="L450" s="742">
        <v>0</v>
      </c>
      <c r="M450" s="742">
        <v>0</v>
      </c>
      <c r="N450" s="739">
        <v>2</v>
      </c>
      <c r="O450" s="743">
        <v>1</v>
      </c>
      <c r="P450" s="742"/>
      <c r="Q450" s="744"/>
      <c r="R450" s="739"/>
      <c r="S450" s="744">
        <v>0</v>
      </c>
      <c r="T450" s="743"/>
      <c r="U450" s="738">
        <v>0</v>
      </c>
    </row>
    <row r="451" spans="1:21" ht="14.4" customHeight="1" x14ac:dyDescent="0.3">
      <c r="A451" s="737">
        <v>30</v>
      </c>
      <c r="B451" s="739" t="s">
        <v>507</v>
      </c>
      <c r="C451" s="739" t="s">
        <v>3347</v>
      </c>
      <c r="D451" s="740" t="s">
        <v>4506</v>
      </c>
      <c r="E451" s="741" t="s">
        <v>3359</v>
      </c>
      <c r="F451" s="739" t="s">
        <v>3344</v>
      </c>
      <c r="G451" s="739" t="s">
        <v>3628</v>
      </c>
      <c r="H451" s="739" t="s">
        <v>508</v>
      </c>
      <c r="I451" s="739" t="s">
        <v>3631</v>
      </c>
      <c r="J451" s="739" t="s">
        <v>791</v>
      </c>
      <c r="K451" s="739" t="s">
        <v>3632</v>
      </c>
      <c r="L451" s="742">
        <v>0</v>
      </c>
      <c r="M451" s="742">
        <v>0</v>
      </c>
      <c r="N451" s="739">
        <v>1</v>
      </c>
      <c r="O451" s="743">
        <v>0.5</v>
      </c>
      <c r="P451" s="742"/>
      <c r="Q451" s="744"/>
      <c r="R451" s="739"/>
      <c r="S451" s="744">
        <v>0</v>
      </c>
      <c r="T451" s="743"/>
      <c r="U451" s="738">
        <v>0</v>
      </c>
    </row>
    <row r="452" spans="1:21" ht="14.4" customHeight="1" x14ac:dyDescent="0.3">
      <c r="A452" s="737">
        <v>30</v>
      </c>
      <c r="B452" s="739" t="s">
        <v>507</v>
      </c>
      <c r="C452" s="739" t="s">
        <v>3347</v>
      </c>
      <c r="D452" s="740" t="s">
        <v>4506</v>
      </c>
      <c r="E452" s="741" t="s">
        <v>3359</v>
      </c>
      <c r="F452" s="739" t="s">
        <v>3344</v>
      </c>
      <c r="G452" s="739" t="s">
        <v>3936</v>
      </c>
      <c r="H452" s="739" t="s">
        <v>508</v>
      </c>
      <c r="I452" s="739" t="s">
        <v>3937</v>
      </c>
      <c r="J452" s="739" t="s">
        <v>3938</v>
      </c>
      <c r="K452" s="739" t="s">
        <v>3939</v>
      </c>
      <c r="L452" s="742">
        <v>0</v>
      </c>
      <c r="M452" s="742">
        <v>0</v>
      </c>
      <c r="N452" s="739">
        <v>1</v>
      </c>
      <c r="O452" s="743">
        <v>0.5</v>
      </c>
      <c r="P452" s="742"/>
      <c r="Q452" s="744"/>
      <c r="R452" s="739"/>
      <c r="S452" s="744">
        <v>0</v>
      </c>
      <c r="T452" s="743"/>
      <c r="U452" s="738">
        <v>0</v>
      </c>
    </row>
    <row r="453" spans="1:21" ht="14.4" customHeight="1" x14ac:dyDescent="0.3">
      <c r="A453" s="737">
        <v>30</v>
      </c>
      <c r="B453" s="739" t="s">
        <v>507</v>
      </c>
      <c r="C453" s="739" t="s">
        <v>3347</v>
      </c>
      <c r="D453" s="740" t="s">
        <v>4506</v>
      </c>
      <c r="E453" s="741" t="s">
        <v>3359</v>
      </c>
      <c r="F453" s="739" t="s">
        <v>3344</v>
      </c>
      <c r="G453" s="739" t="s">
        <v>3936</v>
      </c>
      <c r="H453" s="739" t="s">
        <v>508</v>
      </c>
      <c r="I453" s="739" t="s">
        <v>3940</v>
      </c>
      <c r="J453" s="739" t="s">
        <v>3938</v>
      </c>
      <c r="K453" s="739" t="s">
        <v>3941</v>
      </c>
      <c r="L453" s="742">
        <v>74.58</v>
      </c>
      <c r="M453" s="742">
        <v>74.58</v>
      </c>
      <c r="N453" s="739">
        <v>1</v>
      </c>
      <c r="O453" s="743">
        <v>0.5</v>
      </c>
      <c r="P453" s="742"/>
      <c r="Q453" s="744">
        <v>0</v>
      </c>
      <c r="R453" s="739"/>
      <c r="S453" s="744">
        <v>0</v>
      </c>
      <c r="T453" s="743"/>
      <c r="U453" s="738">
        <v>0</v>
      </c>
    </row>
    <row r="454" spans="1:21" ht="14.4" customHeight="1" x14ac:dyDescent="0.3">
      <c r="A454" s="737">
        <v>30</v>
      </c>
      <c r="B454" s="739" t="s">
        <v>507</v>
      </c>
      <c r="C454" s="739" t="s">
        <v>3347</v>
      </c>
      <c r="D454" s="740" t="s">
        <v>4506</v>
      </c>
      <c r="E454" s="741" t="s">
        <v>3359</v>
      </c>
      <c r="F454" s="739" t="s">
        <v>3344</v>
      </c>
      <c r="G454" s="739" t="s">
        <v>3644</v>
      </c>
      <c r="H454" s="739" t="s">
        <v>508</v>
      </c>
      <c r="I454" s="739" t="s">
        <v>3645</v>
      </c>
      <c r="J454" s="739" t="s">
        <v>1274</v>
      </c>
      <c r="K454" s="739" t="s">
        <v>3646</v>
      </c>
      <c r="L454" s="742">
        <v>0</v>
      </c>
      <c r="M454" s="742">
        <v>0</v>
      </c>
      <c r="N454" s="739">
        <v>2</v>
      </c>
      <c r="O454" s="743">
        <v>1.5</v>
      </c>
      <c r="P454" s="742">
        <v>0</v>
      </c>
      <c r="Q454" s="744"/>
      <c r="R454" s="739">
        <v>1</v>
      </c>
      <c r="S454" s="744">
        <v>0.5</v>
      </c>
      <c r="T454" s="743">
        <v>1</v>
      </c>
      <c r="U454" s="738">
        <v>0.66666666666666663</v>
      </c>
    </row>
    <row r="455" spans="1:21" ht="14.4" customHeight="1" x14ac:dyDescent="0.3">
      <c r="A455" s="737">
        <v>30</v>
      </c>
      <c r="B455" s="739" t="s">
        <v>507</v>
      </c>
      <c r="C455" s="739" t="s">
        <v>3347</v>
      </c>
      <c r="D455" s="740" t="s">
        <v>4506</v>
      </c>
      <c r="E455" s="741" t="s">
        <v>3359</v>
      </c>
      <c r="F455" s="739" t="s">
        <v>3344</v>
      </c>
      <c r="G455" s="739" t="s">
        <v>3644</v>
      </c>
      <c r="H455" s="739" t="s">
        <v>508</v>
      </c>
      <c r="I455" s="739" t="s">
        <v>1582</v>
      </c>
      <c r="J455" s="739" t="s">
        <v>3799</v>
      </c>
      <c r="K455" s="739" t="s">
        <v>3800</v>
      </c>
      <c r="L455" s="742">
        <v>0</v>
      </c>
      <c r="M455" s="742">
        <v>0</v>
      </c>
      <c r="N455" s="739">
        <v>1</v>
      </c>
      <c r="O455" s="743">
        <v>0.5</v>
      </c>
      <c r="P455" s="742"/>
      <c r="Q455" s="744"/>
      <c r="R455" s="739"/>
      <c r="S455" s="744">
        <v>0</v>
      </c>
      <c r="T455" s="743"/>
      <c r="U455" s="738">
        <v>0</v>
      </c>
    </row>
    <row r="456" spans="1:21" ht="14.4" customHeight="1" x14ac:dyDescent="0.3">
      <c r="A456" s="737">
        <v>30</v>
      </c>
      <c r="B456" s="739" t="s">
        <v>507</v>
      </c>
      <c r="C456" s="739" t="s">
        <v>3347</v>
      </c>
      <c r="D456" s="740" t="s">
        <v>4506</v>
      </c>
      <c r="E456" s="741" t="s">
        <v>3359</v>
      </c>
      <c r="F456" s="739" t="s">
        <v>3344</v>
      </c>
      <c r="G456" s="739" t="s">
        <v>3644</v>
      </c>
      <c r="H456" s="739" t="s">
        <v>508</v>
      </c>
      <c r="I456" s="739" t="s">
        <v>1240</v>
      </c>
      <c r="J456" s="739" t="s">
        <v>3799</v>
      </c>
      <c r="K456" s="739" t="s">
        <v>3801</v>
      </c>
      <c r="L456" s="742">
        <v>0</v>
      </c>
      <c r="M456" s="742">
        <v>0</v>
      </c>
      <c r="N456" s="739">
        <v>1</v>
      </c>
      <c r="O456" s="743">
        <v>0.5</v>
      </c>
      <c r="P456" s="742"/>
      <c r="Q456" s="744"/>
      <c r="R456" s="739"/>
      <c r="S456" s="744">
        <v>0</v>
      </c>
      <c r="T456" s="743"/>
      <c r="U456" s="738">
        <v>0</v>
      </c>
    </row>
    <row r="457" spans="1:21" ht="14.4" customHeight="1" x14ac:dyDescent="0.3">
      <c r="A457" s="737">
        <v>30</v>
      </c>
      <c r="B457" s="739" t="s">
        <v>507</v>
      </c>
      <c r="C457" s="739" t="s">
        <v>3347</v>
      </c>
      <c r="D457" s="740" t="s">
        <v>4506</v>
      </c>
      <c r="E457" s="741" t="s">
        <v>3359</v>
      </c>
      <c r="F457" s="739" t="s">
        <v>3344</v>
      </c>
      <c r="G457" s="739" t="s">
        <v>3658</v>
      </c>
      <c r="H457" s="739" t="s">
        <v>508</v>
      </c>
      <c r="I457" s="739" t="s">
        <v>693</v>
      </c>
      <c r="J457" s="739" t="s">
        <v>694</v>
      </c>
      <c r="K457" s="739" t="s">
        <v>3659</v>
      </c>
      <c r="L457" s="742">
        <v>0</v>
      </c>
      <c r="M457" s="742">
        <v>0</v>
      </c>
      <c r="N457" s="739">
        <v>1</v>
      </c>
      <c r="O457" s="743">
        <v>0.5</v>
      </c>
      <c r="P457" s="742"/>
      <c r="Q457" s="744"/>
      <c r="R457" s="739"/>
      <c r="S457" s="744">
        <v>0</v>
      </c>
      <c r="T457" s="743"/>
      <c r="U457" s="738">
        <v>0</v>
      </c>
    </row>
    <row r="458" spans="1:21" ht="14.4" customHeight="1" x14ac:dyDescent="0.3">
      <c r="A458" s="737">
        <v>30</v>
      </c>
      <c r="B458" s="739" t="s">
        <v>507</v>
      </c>
      <c r="C458" s="739" t="s">
        <v>3347</v>
      </c>
      <c r="D458" s="740" t="s">
        <v>4506</v>
      </c>
      <c r="E458" s="741" t="s">
        <v>3359</v>
      </c>
      <c r="F458" s="739" t="s">
        <v>3344</v>
      </c>
      <c r="G458" s="739" t="s">
        <v>3378</v>
      </c>
      <c r="H458" s="739" t="s">
        <v>2097</v>
      </c>
      <c r="I458" s="739" t="s">
        <v>3942</v>
      </c>
      <c r="J458" s="739" t="s">
        <v>3943</v>
      </c>
      <c r="K458" s="739" t="s">
        <v>3944</v>
      </c>
      <c r="L458" s="742">
        <v>0</v>
      </c>
      <c r="M458" s="742">
        <v>0</v>
      </c>
      <c r="N458" s="739">
        <v>1</v>
      </c>
      <c r="O458" s="743">
        <v>0.5</v>
      </c>
      <c r="P458" s="742"/>
      <c r="Q458" s="744"/>
      <c r="R458" s="739"/>
      <c r="S458" s="744">
        <v>0</v>
      </c>
      <c r="T458" s="743"/>
      <c r="U458" s="738">
        <v>0</v>
      </c>
    </row>
    <row r="459" spans="1:21" ht="14.4" customHeight="1" x14ac:dyDescent="0.3">
      <c r="A459" s="737">
        <v>30</v>
      </c>
      <c r="B459" s="739" t="s">
        <v>507</v>
      </c>
      <c r="C459" s="739" t="s">
        <v>3347</v>
      </c>
      <c r="D459" s="740" t="s">
        <v>4506</v>
      </c>
      <c r="E459" s="741" t="s">
        <v>3359</v>
      </c>
      <c r="F459" s="739" t="s">
        <v>3344</v>
      </c>
      <c r="G459" s="739" t="s">
        <v>3802</v>
      </c>
      <c r="H459" s="739" t="s">
        <v>508</v>
      </c>
      <c r="I459" s="739" t="s">
        <v>3945</v>
      </c>
      <c r="J459" s="739" t="s">
        <v>1910</v>
      </c>
      <c r="K459" s="739" t="s">
        <v>3702</v>
      </c>
      <c r="L459" s="742">
        <v>0</v>
      </c>
      <c r="M459" s="742">
        <v>0</v>
      </c>
      <c r="N459" s="739">
        <v>1</v>
      </c>
      <c r="O459" s="743">
        <v>0.5</v>
      </c>
      <c r="P459" s="742"/>
      <c r="Q459" s="744"/>
      <c r="R459" s="739"/>
      <c r="S459" s="744">
        <v>0</v>
      </c>
      <c r="T459" s="743"/>
      <c r="U459" s="738">
        <v>0</v>
      </c>
    </row>
    <row r="460" spans="1:21" ht="14.4" customHeight="1" x14ac:dyDescent="0.3">
      <c r="A460" s="737">
        <v>30</v>
      </c>
      <c r="B460" s="739" t="s">
        <v>507</v>
      </c>
      <c r="C460" s="739" t="s">
        <v>3347</v>
      </c>
      <c r="D460" s="740" t="s">
        <v>4506</v>
      </c>
      <c r="E460" s="741" t="s">
        <v>3359</v>
      </c>
      <c r="F460" s="739" t="s">
        <v>3344</v>
      </c>
      <c r="G460" s="739" t="s">
        <v>3660</v>
      </c>
      <c r="H460" s="739" t="s">
        <v>2097</v>
      </c>
      <c r="I460" s="739" t="s">
        <v>3946</v>
      </c>
      <c r="J460" s="739" t="s">
        <v>2576</v>
      </c>
      <c r="K460" s="739" t="s">
        <v>3947</v>
      </c>
      <c r="L460" s="742">
        <v>2376.9299999999998</v>
      </c>
      <c r="M460" s="742">
        <v>2376.9299999999998</v>
      </c>
      <c r="N460" s="739">
        <v>1</v>
      </c>
      <c r="O460" s="743">
        <v>1</v>
      </c>
      <c r="P460" s="742"/>
      <c r="Q460" s="744">
        <v>0</v>
      </c>
      <c r="R460" s="739"/>
      <c r="S460" s="744">
        <v>0</v>
      </c>
      <c r="T460" s="743"/>
      <c r="U460" s="738">
        <v>0</v>
      </c>
    </row>
    <row r="461" spans="1:21" ht="14.4" customHeight="1" x14ac:dyDescent="0.3">
      <c r="A461" s="737">
        <v>30</v>
      </c>
      <c r="B461" s="739" t="s">
        <v>507</v>
      </c>
      <c r="C461" s="739" t="s">
        <v>3347</v>
      </c>
      <c r="D461" s="740" t="s">
        <v>4506</v>
      </c>
      <c r="E461" s="741" t="s">
        <v>3359</v>
      </c>
      <c r="F461" s="739" t="s">
        <v>3344</v>
      </c>
      <c r="G461" s="739" t="s">
        <v>3661</v>
      </c>
      <c r="H461" s="739" t="s">
        <v>2097</v>
      </c>
      <c r="I461" s="739" t="s">
        <v>2217</v>
      </c>
      <c r="J461" s="739" t="s">
        <v>2218</v>
      </c>
      <c r="K461" s="739" t="s">
        <v>3070</v>
      </c>
      <c r="L461" s="742">
        <v>53.57</v>
      </c>
      <c r="M461" s="742">
        <v>107.14</v>
      </c>
      <c r="N461" s="739">
        <v>2</v>
      </c>
      <c r="O461" s="743">
        <v>1</v>
      </c>
      <c r="P461" s="742">
        <v>53.57</v>
      </c>
      <c r="Q461" s="744">
        <v>0.5</v>
      </c>
      <c r="R461" s="739">
        <v>1</v>
      </c>
      <c r="S461" s="744">
        <v>0.5</v>
      </c>
      <c r="T461" s="743">
        <v>0.5</v>
      </c>
      <c r="U461" s="738">
        <v>0.5</v>
      </c>
    </row>
    <row r="462" spans="1:21" ht="14.4" customHeight="1" x14ac:dyDescent="0.3">
      <c r="A462" s="737">
        <v>30</v>
      </c>
      <c r="B462" s="739" t="s">
        <v>507</v>
      </c>
      <c r="C462" s="739" t="s">
        <v>3347</v>
      </c>
      <c r="D462" s="740" t="s">
        <v>4506</v>
      </c>
      <c r="E462" s="741" t="s">
        <v>3359</v>
      </c>
      <c r="F462" s="739" t="s">
        <v>3344</v>
      </c>
      <c r="G462" s="739" t="s">
        <v>3661</v>
      </c>
      <c r="H462" s="739" t="s">
        <v>508</v>
      </c>
      <c r="I462" s="739" t="s">
        <v>3948</v>
      </c>
      <c r="J462" s="739" t="s">
        <v>3949</v>
      </c>
      <c r="K462" s="739" t="s">
        <v>3950</v>
      </c>
      <c r="L462" s="742">
        <v>0</v>
      </c>
      <c r="M462" s="742">
        <v>0</v>
      </c>
      <c r="N462" s="739">
        <v>1</v>
      </c>
      <c r="O462" s="743">
        <v>0.5</v>
      </c>
      <c r="P462" s="742"/>
      <c r="Q462" s="744"/>
      <c r="R462" s="739"/>
      <c r="S462" s="744">
        <v>0</v>
      </c>
      <c r="T462" s="743"/>
      <c r="U462" s="738">
        <v>0</v>
      </c>
    </row>
    <row r="463" spans="1:21" ht="14.4" customHeight="1" x14ac:dyDescent="0.3">
      <c r="A463" s="737">
        <v>30</v>
      </c>
      <c r="B463" s="739" t="s">
        <v>507</v>
      </c>
      <c r="C463" s="739" t="s">
        <v>3347</v>
      </c>
      <c r="D463" s="740" t="s">
        <v>4506</v>
      </c>
      <c r="E463" s="741" t="s">
        <v>3359</v>
      </c>
      <c r="F463" s="739" t="s">
        <v>3346</v>
      </c>
      <c r="G463" s="739" t="s">
        <v>3667</v>
      </c>
      <c r="H463" s="739" t="s">
        <v>508</v>
      </c>
      <c r="I463" s="739" t="s">
        <v>3671</v>
      </c>
      <c r="J463" s="739" t="s">
        <v>3672</v>
      </c>
      <c r="K463" s="739" t="s">
        <v>3673</v>
      </c>
      <c r="L463" s="742">
        <v>2700</v>
      </c>
      <c r="M463" s="742">
        <v>2700</v>
      </c>
      <c r="N463" s="739">
        <v>1</v>
      </c>
      <c r="O463" s="743">
        <v>1</v>
      </c>
      <c r="P463" s="742"/>
      <c r="Q463" s="744">
        <v>0</v>
      </c>
      <c r="R463" s="739"/>
      <c r="S463" s="744">
        <v>0</v>
      </c>
      <c r="T463" s="743"/>
      <c r="U463" s="738">
        <v>0</v>
      </c>
    </row>
    <row r="464" spans="1:21" ht="14.4" customHeight="1" x14ac:dyDescent="0.3">
      <c r="A464" s="737">
        <v>30</v>
      </c>
      <c r="B464" s="739" t="s">
        <v>507</v>
      </c>
      <c r="C464" s="739" t="s">
        <v>3347</v>
      </c>
      <c r="D464" s="740" t="s">
        <v>4506</v>
      </c>
      <c r="E464" s="741" t="s">
        <v>3360</v>
      </c>
      <c r="F464" s="739" t="s">
        <v>3344</v>
      </c>
      <c r="G464" s="739" t="s">
        <v>3951</v>
      </c>
      <c r="H464" s="739" t="s">
        <v>508</v>
      </c>
      <c r="I464" s="739" t="s">
        <v>928</v>
      </c>
      <c r="J464" s="739" t="s">
        <v>3952</v>
      </c>
      <c r="K464" s="739" t="s">
        <v>3953</v>
      </c>
      <c r="L464" s="742">
        <v>35.11</v>
      </c>
      <c r="M464" s="742">
        <v>70.22</v>
      </c>
      <c r="N464" s="739">
        <v>2</v>
      </c>
      <c r="O464" s="743">
        <v>0.5</v>
      </c>
      <c r="P464" s="742"/>
      <c r="Q464" s="744">
        <v>0</v>
      </c>
      <c r="R464" s="739"/>
      <c r="S464" s="744">
        <v>0</v>
      </c>
      <c r="T464" s="743"/>
      <c r="U464" s="738">
        <v>0</v>
      </c>
    </row>
    <row r="465" spans="1:21" ht="14.4" customHeight="1" x14ac:dyDescent="0.3">
      <c r="A465" s="737">
        <v>30</v>
      </c>
      <c r="B465" s="739" t="s">
        <v>507</v>
      </c>
      <c r="C465" s="739" t="s">
        <v>3347</v>
      </c>
      <c r="D465" s="740" t="s">
        <v>4506</v>
      </c>
      <c r="E465" s="741" t="s">
        <v>3360</v>
      </c>
      <c r="F465" s="739" t="s">
        <v>3344</v>
      </c>
      <c r="G465" s="739" t="s">
        <v>3381</v>
      </c>
      <c r="H465" s="739" t="s">
        <v>508</v>
      </c>
      <c r="I465" s="739" t="s">
        <v>671</v>
      </c>
      <c r="J465" s="739" t="s">
        <v>2084</v>
      </c>
      <c r="K465" s="739" t="s">
        <v>3383</v>
      </c>
      <c r="L465" s="742">
        <v>36.270000000000003</v>
      </c>
      <c r="M465" s="742">
        <v>108.81</v>
      </c>
      <c r="N465" s="739">
        <v>3</v>
      </c>
      <c r="O465" s="743">
        <v>1.5</v>
      </c>
      <c r="P465" s="742"/>
      <c r="Q465" s="744">
        <v>0</v>
      </c>
      <c r="R465" s="739"/>
      <c r="S465" s="744">
        <v>0</v>
      </c>
      <c r="T465" s="743"/>
      <c r="U465" s="738">
        <v>0</v>
      </c>
    </row>
    <row r="466" spans="1:21" ht="14.4" customHeight="1" x14ac:dyDescent="0.3">
      <c r="A466" s="737">
        <v>30</v>
      </c>
      <c r="B466" s="739" t="s">
        <v>507</v>
      </c>
      <c r="C466" s="739" t="s">
        <v>3347</v>
      </c>
      <c r="D466" s="740" t="s">
        <v>4506</v>
      </c>
      <c r="E466" s="741" t="s">
        <v>3360</v>
      </c>
      <c r="F466" s="739" t="s">
        <v>3344</v>
      </c>
      <c r="G466" s="739" t="s">
        <v>3386</v>
      </c>
      <c r="H466" s="739" t="s">
        <v>2097</v>
      </c>
      <c r="I466" s="739" t="s">
        <v>2239</v>
      </c>
      <c r="J466" s="739" t="s">
        <v>3294</v>
      </c>
      <c r="K466" s="739" t="s">
        <v>3295</v>
      </c>
      <c r="L466" s="742">
        <v>4.7</v>
      </c>
      <c r="M466" s="742">
        <v>4.7</v>
      </c>
      <c r="N466" s="739">
        <v>1</v>
      </c>
      <c r="O466" s="743">
        <v>0.5</v>
      </c>
      <c r="P466" s="742"/>
      <c r="Q466" s="744">
        <v>0</v>
      </c>
      <c r="R466" s="739"/>
      <c r="S466" s="744">
        <v>0</v>
      </c>
      <c r="T466" s="743"/>
      <c r="U466" s="738">
        <v>0</v>
      </c>
    </row>
    <row r="467" spans="1:21" ht="14.4" customHeight="1" x14ac:dyDescent="0.3">
      <c r="A467" s="737">
        <v>30</v>
      </c>
      <c r="B467" s="739" t="s">
        <v>507</v>
      </c>
      <c r="C467" s="739" t="s">
        <v>3347</v>
      </c>
      <c r="D467" s="740" t="s">
        <v>4506</v>
      </c>
      <c r="E467" s="741" t="s">
        <v>3360</v>
      </c>
      <c r="F467" s="739" t="s">
        <v>3344</v>
      </c>
      <c r="G467" s="739" t="s">
        <v>3387</v>
      </c>
      <c r="H467" s="739" t="s">
        <v>508</v>
      </c>
      <c r="I467" s="739" t="s">
        <v>3677</v>
      </c>
      <c r="J467" s="739" t="s">
        <v>3389</v>
      </c>
      <c r="K467" s="739" t="s">
        <v>3140</v>
      </c>
      <c r="L467" s="742">
        <v>62.18</v>
      </c>
      <c r="M467" s="742">
        <v>62.18</v>
      </c>
      <c r="N467" s="739">
        <v>1</v>
      </c>
      <c r="O467" s="743">
        <v>0.5</v>
      </c>
      <c r="P467" s="742">
        <v>62.18</v>
      </c>
      <c r="Q467" s="744">
        <v>1</v>
      </c>
      <c r="R467" s="739">
        <v>1</v>
      </c>
      <c r="S467" s="744">
        <v>1</v>
      </c>
      <c r="T467" s="743">
        <v>0.5</v>
      </c>
      <c r="U467" s="738">
        <v>1</v>
      </c>
    </row>
    <row r="468" spans="1:21" ht="14.4" customHeight="1" x14ac:dyDescent="0.3">
      <c r="A468" s="737">
        <v>30</v>
      </c>
      <c r="B468" s="739" t="s">
        <v>507</v>
      </c>
      <c r="C468" s="739" t="s">
        <v>3347</v>
      </c>
      <c r="D468" s="740" t="s">
        <v>4506</v>
      </c>
      <c r="E468" s="741" t="s">
        <v>3360</v>
      </c>
      <c r="F468" s="739" t="s">
        <v>3344</v>
      </c>
      <c r="G468" s="739" t="s">
        <v>3400</v>
      </c>
      <c r="H468" s="739" t="s">
        <v>2097</v>
      </c>
      <c r="I468" s="739" t="s">
        <v>1336</v>
      </c>
      <c r="J468" s="739" t="s">
        <v>2360</v>
      </c>
      <c r="K468" s="739" t="s">
        <v>3315</v>
      </c>
      <c r="L468" s="742">
        <v>103.8</v>
      </c>
      <c r="M468" s="742">
        <v>103.8</v>
      </c>
      <c r="N468" s="739">
        <v>1</v>
      </c>
      <c r="O468" s="743">
        <v>0.5</v>
      </c>
      <c r="P468" s="742">
        <v>103.8</v>
      </c>
      <c r="Q468" s="744">
        <v>1</v>
      </c>
      <c r="R468" s="739">
        <v>1</v>
      </c>
      <c r="S468" s="744">
        <v>1</v>
      </c>
      <c r="T468" s="743">
        <v>0.5</v>
      </c>
      <c r="U468" s="738">
        <v>1</v>
      </c>
    </row>
    <row r="469" spans="1:21" ht="14.4" customHeight="1" x14ac:dyDescent="0.3">
      <c r="A469" s="737">
        <v>30</v>
      </c>
      <c r="B469" s="739" t="s">
        <v>507</v>
      </c>
      <c r="C469" s="739" t="s">
        <v>3347</v>
      </c>
      <c r="D469" s="740" t="s">
        <v>4506</v>
      </c>
      <c r="E469" s="741" t="s">
        <v>3360</v>
      </c>
      <c r="F469" s="739" t="s">
        <v>3344</v>
      </c>
      <c r="G469" s="739" t="s">
        <v>3402</v>
      </c>
      <c r="H469" s="739" t="s">
        <v>2097</v>
      </c>
      <c r="I469" s="739" t="s">
        <v>2164</v>
      </c>
      <c r="J469" s="739" t="s">
        <v>2165</v>
      </c>
      <c r="K469" s="739" t="s">
        <v>3129</v>
      </c>
      <c r="L469" s="742">
        <v>35.11</v>
      </c>
      <c r="M469" s="742">
        <v>35.11</v>
      </c>
      <c r="N469" s="739">
        <v>1</v>
      </c>
      <c r="O469" s="743">
        <v>0.5</v>
      </c>
      <c r="P469" s="742"/>
      <c r="Q469" s="744">
        <v>0</v>
      </c>
      <c r="R469" s="739"/>
      <c r="S469" s="744">
        <v>0</v>
      </c>
      <c r="T469" s="743"/>
      <c r="U469" s="738">
        <v>0</v>
      </c>
    </row>
    <row r="470" spans="1:21" ht="14.4" customHeight="1" x14ac:dyDescent="0.3">
      <c r="A470" s="737">
        <v>30</v>
      </c>
      <c r="B470" s="739" t="s">
        <v>507</v>
      </c>
      <c r="C470" s="739" t="s">
        <v>3347</v>
      </c>
      <c r="D470" s="740" t="s">
        <v>4506</v>
      </c>
      <c r="E470" s="741" t="s">
        <v>3360</v>
      </c>
      <c r="F470" s="739" t="s">
        <v>3344</v>
      </c>
      <c r="G470" s="739" t="s">
        <v>3683</v>
      </c>
      <c r="H470" s="739" t="s">
        <v>508</v>
      </c>
      <c r="I470" s="739" t="s">
        <v>963</v>
      </c>
      <c r="J470" s="739" t="s">
        <v>3684</v>
      </c>
      <c r="K470" s="739" t="s">
        <v>3685</v>
      </c>
      <c r="L470" s="742">
        <v>0</v>
      </c>
      <c r="M470" s="742">
        <v>0</v>
      </c>
      <c r="N470" s="739">
        <v>1</v>
      </c>
      <c r="O470" s="743">
        <v>0.5</v>
      </c>
      <c r="P470" s="742">
        <v>0</v>
      </c>
      <c r="Q470" s="744"/>
      <c r="R470" s="739">
        <v>1</v>
      </c>
      <c r="S470" s="744">
        <v>1</v>
      </c>
      <c r="T470" s="743">
        <v>0.5</v>
      </c>
      <c r="U470" s="738">
        <v>1</v>
      </c>
    </row>
    <row r="471" spans="1:21" ht="14.4" customHeight="1" x14ac:dyDescent="0.3">
      <c r="A471" s="737">
        <v>30</v>
      </c>
      <c r="B471" s="739" t="s">
        <v>507</v>
      </c>
      <c r="C471" s="739" t="s">
        <v>3347</v>
      </c>
      <c r="D471" s="740" t="s">
        <v>4506</v>
      </c>
      <c r="E471" s="741" t="s">
        <v>3360</v>
      </c>
      <c r="F471" s="739" t="s">
        <v>3344</v>
      </c>
      <c r="G471" s="739" t="s">
        <v>3403</v>
      </c>
      <c r="H471" s="739" t="s">
        <v>2097</v>
      </c>
      <c r="I471" s="739" t="s">
        <v>2105</v>
      </c>
      <c r="J471" s="739" t="s">
        <v>2106</v>
      </c>
      <c r="K471" s="739" t="s">
        <v>3326</v>
      </c>
      <c r="L471" s="742">
        <v>138.31</v>
      </c>
      <c r="M471" s="742">
        <v>138.31</v>
      </c>
      <c r="N471" s="739">
        <v>1</v>
      </c>
      <c r="O471" s="743">
        <v>0.5</v>
      </c>
      <c r="P471" s="742">
        <v>138.31</v>
      </c>
      <c r="Q471" s="744">
        <v>1</v>
      </c>
      <c r="R471" s="739">
        <v>1</v>
      </c>
      <c r="S471" s="744">
        <v>1</v>
      </c>
      <c r="T471" s="743">
        <v>0.5</v>
      </c>
      <c r="U471" s="738">
        <v>1</v>
      </c>
    </row>
    <row r="472" spans="1:21" ht="14.4" customHeight="1" x14ac:dyDescent="0.3">
      <c r="A472" s="737">
        <v>30</v>
      </c>
      <c r="B472" s="739" t="s">
        <v>507</v>
      </c>
      <c r="C472" s="739" t="s">
        <v>3347</v>
      </c>
      <c r="D472" s="740" t="s">
        <v>4506</v>
      </c>
      <c r="E472" s="741" t="s">
        <v>3360</v>
      </c>
      <c r="F472" s="739" t="s">
        <v>3344</v>
      </c>
      <c r="G472" s="739" t="s">
        <v>3404</v>
      </c>
      <c r="H472" s="739" t="s">
        <v>508</v>
      </c>
      <c r="I472" s="739" t="s">
        <v>3954</v>
      </c>
      <c r="J472" s="739" t="s">
        <v>3955</v>
      </c>
      <c r="K472" s="739" t="s">
        <v>3222</v>
      </c>
      <c r="L472" s="742">
        <v>78.33</v>
      </c>
      <c r="M472" s="742">
        <v>78.33</v>
      </c>
      <c r="N472" s="739">
        <v>1</v>
      </c>
      <c r="O472" s="743">
        <v>0.5</v>
      </c>
      <c r="P472" s="742"/>
      <c r="Q472" s="744">
        <v>0</v>
      </c>
      <c r="R472" s="739"/>
      <c r="S472" s="744">
        <v>0</v>
      </c>
      <c r="T472" s="743"/>
      <c r="U472" s="738">
        <v>0</v>
      </c>
    </row>
    <row r="473" spans="1:21" ht="14.4" customHeight="1" x14ac:dyDescent="0.3">
      <c r="A473" s="737">
        <v>30</v>
      </c>
      <c r="B473" s="739" t="s">
        <v>507</v>
      </c>
      <c r="C473" s="739" t="s">
        <v>3347</v>
      </c>
      <c r="D473" s="740" t="s">
        <v>4506</v>
      </c>
      <c r="E473" s="741" t="s">
        <v>3360</v>
      </c>
      <c r="F473" s="739" t="s">
        <v>3344</v>
      </c>
      <c r="G473" s="739" t="s">
        <v>3414</v>
      </c>
      <c r="H473" s="739" t="s">
        <v>508</v>
      </c>
      <c r="I473" s="739" t="s">
        <v>729</v>
      </c>
      <c r="J473" s="739" t="s">
        <v>730</v>
      </c>
      <c r="K473" s="739" t="s">
        <v>3415</v>
      </c>
      <c r="L473" s="742">
        <v>91.11</v>
      </c>
      <c r="M473" s="742">
        <v>364.44</v>
      </c>
      <c r="N473" s="739">
        <v>4</v>
      </c>
      <c r="O473" s="743">
        <v>1.5</v>
      </c>
      <c r="P473" s="742">
        <v>273.33</v>
      </c>
      <c r="Q473" s="744">
        <v>0.75</v>
      </c>
      <c r="R473" s="739">
        <v>3</v>
      </c>
      <c r="S473" s="744">
        <v>0.75</v>
      </c>
      <c r="T473" s="743">
        <v>1</v>
      </c>
      <c r="U473" s="738">
        <v>0.66666666666666663</v>
      </c>
    </row>
    <row r="474" spans="1:21" ht="14.4" customHeight="1" x14ac:dyDescent="0.3">
      <c r="A474" s="737">
        <v>30</v>
      </c>
      <c r="B474" s="739" t="s">
        <v>507</v>
      </c>
      <c r="C474" s="739" t="s">
        <v>3347</v>
      </c>
      <c r="D474" s="740" t="s">
        <v>4506</v>
      </c>
      <c r="E474" s="741" t="s">
        <v>3360</v>
      </c>
      <c r="F474" s="739" t="s">
        <v>3344</v>
      </c>
      <c r="G474" s="739" t="s">
        <v>3414</v>
      </c>
      <c r="H474" s="739" t="s">
        <v>508</v>
      </c>
      <c r="I474" s="739" t="s">
        <v>3956</v>
      </c>
      <c r="J474" s="739" t="s">
        <v>730</v>
      </c>
      <c r="K474" s="739" t="s">
        <v>3415</v>
      </c>
      <c r="L474" s="742">
        <v>91.11</v>
      </c>
      <c r="M474" s="742">
        <v>182.22</v>
      </c>
      <c r="N474" s="739">
        <v>2</v>
      </c>
      <c r="O474" s="743">
        <v>0.5</v>
      </c>
      <c r="P474" s="742"/>
      <c r="Q474" s="744">
        <v>0</v>
      </c>
      <c r="R474" s="739"/>
      <c r="S474" s="744">
        <v>0</v>
      </c>
      <c r="T474" s="743"/>
      <c r="U474" s="738">
        <v>0</v>
      </c>
    </row>
    <row r="475" spans="1:21" ht="14.4" customHeight="1" x14ac:dyDescent="0.3">
      <c r="A475" s="737">
        <v>30</v>
      </c>
      <c r="B475" s="739" t="s">
        <v>507</v>
      </c>
      <c r="C475" s="739" t="s">
        <v>3347</v>
      </c>
      <c r="D475" s="740" t="s">
        <v>4506</v>
      </c>
      <c r="E475" s="741" t="s">
        <v>3360</v>
      </c>
      <c r="F475" s="739" t="s">
        <v>3344</v>
      </c>
      <c r="G475" s="739" t="s">
        <v>3367</v>
      </c>
      <c r="H475" s="739" t="s">
        <v>508</v>
      </c>
      <c r="I475" s="739" t="s">
        <v>3368</v>
      </c>
      <c r="J475" s="739" t="s">
        <v>3369</v>
      </c>
      <c r="K475" s="739" t="s">
        <v>3370</v>
      </c>
      <c r="L475" s="742">
        <v>0</v>
      </c>
      <c r="M475" s="742">
        <v>0</v>
      </c>
      <c r="N475" s="739">
        <v>1</v>
      </c>
      <c r="O475" s="743">
        <v>0.5</v>
      </c>
      <c r="P475" s="742"/>
      <c r="Q475" s="744"/>
      <c r="R475" s="739"/>
      <c r="S475" s="744">
        <v>0</v>
      </c>
      <c r="T475" s="743"/>
      <c r="U475" s="738">
        <v>0</v>
      </c>
    </row>
    <row r="476" spans="1:21" ht="14.4" customHeight="1" x14ac:dyDescent="0.3">
      <c r="A476" s="737">
        <v>30</v>
      </c>
      <c r="B476" s="739" t="s">
        <v>507</v>
      </c>
      <c r="C476" s="739" t="s">
        <v>3347</v>
      </c>
      <c r="D476" s="740" t="s">
        <v>4506</v>
      </c>
      <c r="E476" s="741" t="s">
        <v>3360</v>
      </c>
      <c r="F476" s="739" t="s">
        <v>3344</v>
      </c>
      <c r="G476" s="739" t="s">
        <v>3367</v>
      </c>
      <c r="H476" s="739" t="s">
        <v>508</v>
      </c>
      <c r="I476" s="739" t="s">
        <v>1037</v>
      </c>
      <c r="J476" s="739" t="s">
        <v>3369</v>
      </c>
      <c r="K476" s="739" t="s">
        <v>3445</v>
      </c>
      <c r="L476" s="742">
        <v>63.7</v>
      </c>
      <c r="M476" s="742">
        <v>191.10000000000002</v>
      </c>
      <c r="N476" s="739">
        <v>3</v>
      </c>
      <c r="O476" s="743">
        <v>1.5</v>
      </c>
      <c r="P476" s="742">
        <v>63.7</v>
      </c>
      <c r="Q476" s="744">
        <v>0.33333333333333331</v>
      </c>
      <c r="R476" s="739">
        <v>1</v>
      </c>
      <c r="S476" s="744">
        <v>0.33333333333333331</v>
      </c>
      <c r="T476" s="743">
        <v>0.5</v>
      </c>
      <c r="U476" s="738">
        <v>0.33333333333333331</v>
      </c>
    </row>
    <row r="477" spans="1:21" ht="14.4" customHeight="1" x14ac:dyDescent="0.3">
      <c r="A477" s="737">
        <v>30</v>
      </c>
      <c r="B477" s="739" t="s">
        <v>507</v>
      </c>
      <c r="C477" s="739" t="s">
        <v>3347</v>
      </c>
      <c r="D477" s="740" t="s">
        <v>4506</v>
      </c>
      <c r="E477" s="741" t="s">
        <v>3360</v>
      </c>
      <c r="F477" s="739" t="s">
        <v>3344</v>
      </c>
      <c r="G477" s="739" t="s">
        <v>3957</v>
      </c>
      <c r="H477" s="739" t="s">
        <v>508</v>
      </c>
      <c r="I477" s="739" t="s">
        <v>909</v>
      </c>
      <c r="J477" s="739" t="s">
        <v>910</v>
      </c>
      <c r="K477" s="739" t="s">
        <v>3958</v>
      </c>
      <c r="L477" s="742">
        <v>107.27</v>
      </c>
      <c r="M477" s="742">
        <v>214.54</v>
      </c>
      <c r="N477" s="739">
        <v>2</v>
      </c>
      <c r="O477" s="743">
        <v>0.5</v>
      </c>
      <c r="P477" s="742">
        <v>214.54</v>
      </c>
      <c r="Q477" s="744">
        <v>1</v>
      </c>
      <c r="R477" s="739">
        <v>2</v>
      </c>
      <c r="S477" s="744">
        <v>1</v>
      </c>
      <c r="T477" s="743">
        <v>0.5</v>
      </c>
      <c r="U477" s="738">
        <v>1</v>
      </c>
    </row>
    <row r="478" spans="1:21" ht="14.4" customHeight="1" x14ac:dyDescent="0.3">
      <c r="A478" s="737">
        <v>30</v>
      </c>
      <c r="B478" s="739" t="s">
        <v>507</v>
      </c>
      <c r="C478" s="739" t="s">
        <v>3347</v>
      </c>
      <c r="D478" s="740" t="s">
        <v>4506</v>
      </c>
      <c r="E478" s="741" t="s">
        <v>3360</v>
      </c>
      <c r="F478" s="739" t="s">
        <v>3344</v>
      </c>
      <c r="G478" s="739" t="s">
        <v>3456</v>
      </c>
      <c r="H478" s="739" t="s">
        <v>508</v>
      </c>
      <c r="I478" s="739" t="s">
        <v>1096</v>
      </c>
      <c r="J478" s="739" t="s">
        <v>1097</v>
      </c>
      <c r="K478" s="739" t="s">
        <v>3457</v>
      </c>
      <c r="L478" s="742">
        <v>33</v>
      </c>
      <c r="M478" s="742">
        <v>33</v>
      </c>
      <c r="N478" s="739">
        <v>1</v>
      </c>
      <c r="O478" s="743">
        <v>0.5</v>
      </c>
      <c r="P478" s="742">
        <v>33</v>
      </c>
      <c r="Q478" s="744">
        <v>1</v>
      </c>
      <c r="R478" s="739">
        <v>1</v>
      </c>
      <c r="S478" s="744">
        <v>1</v>
      </c>
      <c r="T478" s="743">
        <v>0.5</v>
      </c>
      <c r="U478" s="738">
        <v>1</v>
      </c>
    </row>
    <row r="479" spans="1:21" ht="14.4" customHeight="1" x14ac:dyDescent="0.3">
      <c r="A479" s="737">
        <v>30</v>
      </c>
      <c r="B479" s="739" t="s">
        <v>507</v>
      </c>
      <c r="C479" s="739" t="s">
        <v>3347</v>
      </c>
      <c r="D479" s="740" t="s">
        <v>4506</v>
      </c>
      <c r="E479" s="741" t="s">
        <v>3360</v>
      </c>
      <c r="F479" s="739" t="s">
        <v>3344</v>
      </c>
      <c r="G479" s="739" t="s">
        <v>3468</v>
      </c>
      <c r="H479" s="739" t="s">
        <v>508</v>
      </c>
      <c r="I479" s="739" t="s">
        <v>1018</v>
      </c>
      <c r="J479" s="739" t="s">
        <v>3472</v>
      </c>
      <c r="K479" s="739" t="s">
        <v>3142</v>
      </c>
      <c r="L479" s="742">
        <v>38.729999999999997</v>
      </c>
      <c r="M479" s="742">
        <v>38.729999999999997</v>
      </c>
      <c r="N479" s="739">
        <v>1</v>
      </c>
      <c r="O479" s="743">
        <v>0.5</v>
      </c>
      <c r="P479" s="742"/>
      <c r="Q479" s="744">
        <v>0</v>
      </c>
      <c r="R479" s="739"/>
      <c r="S479" s="744">
        <v>0</v>
      </c>
      <c r="T479" s="743"/>
      <c r="U479" s="738">
        <v>0</v>
      </c>
    </row>
    <row r="480" spans="1:21" ht="14.4" customHeight="1" x14ac:dyDescent="0.3">
      <c r="A480" s="737">
        <v>30</v>
      </c>
      <c r="B480" s="739" t="s">
        <v>507</v>
      </c>
      <c r="C480" s="739" t="s">
        <v>3347</v>
      </c>
      <c r="D480" s="740" t="s">
        <v>4506</v>
      </c>
      <c r="E480" s="741" t="s">
        <v>3360</v>
      </c>
      <c r="F480" s="739" t="s">
        <v>3344</v>
      </c>
      <c r="G480" s="739" t="s">
        <v>3712</v>
      </c>
      <c r="H480" s="739" t="s">
        <v>508</v>
      </c>
      <c r="I480" s="739" t="s">
        <v>3713</v>
      </c>
      <c r="J480" s="739" t="s">
        <v>3714</v>
      </c>
      <c r="K480" s="739" t="s">
        <v>3715</v>
      </c>
      <c r="L480" s="742">
        <v>31.09</v>
      </c>
      <c r="M480" s="742">
        <v>31.09</v>
      </c>
      <c r="N480" s="739">
        <v>1</v>
      </c>
      <c r="O480" s="743">
        <v>0.5</v>
      </c>
      <c r="P480" s="742"/>
      <c r="Q480" s="744">
        <v>0</v>
      </c>
      <c r="R480" s="739"/>
      <c r="S480" s="744">
        <v>0</v>
      </c>
      <c r="T480" s="743"/>
      <c r="U480" s="738">
        <v>0</v>
      </c>
    </row>
    <row r="481" spans="1:21" ht="14.4" customHeight="1" x14ac:dyDescent="0.3">
      <c r="A481" s="737">
        <v>30</v>
      </c>
      <c r="B481" s="739" t="s">
        <v>507</v>
      </c>
      <c r="C481" s="739" t="s">
        <v>3347</v>
      </c>
      <c r="D481" s="740" t="s">
        <v>4506</v>
      </c>
      <c r="E481" s="741" t="s">
        <v>3360</v>
      </c>
      <c r="F481" s="739" t="s">
        <v>3344</v>
      </c>
      <c r="G481" s="739" t="s">
        <v>3482</v>
      </c>
      <c r="H481" s="739" t="s">
        <v>508</v>
      </c>
      <c r="I481" s="739" t="s">
        <v>737</v>
      </c>
      <c r="J481" s="739" t="s">
        <v>3483</v>
      </c>
      <c r="K481" s="739" t="s">
        <v>3484</v>
      </c>
      <c r="L481" s="742">
        <v>23.61</v>
      </c>
      <c r="M481" s="742">
        <v>23.61</v>
      </c>
      <c r="N481" s="739">
        <v>1</v>
      </c>
      <c r="O481" s="743">
        <v>0.5</v>
      </c>
      <c r="P481" s="742">
        <v>23.61</v>
      </c>
      <c r="Q481" s="744">
        <v>1</v>
      </c>
      <c r="R481" s="739">
        <v>1</v>
      </c>
      <c r="S481" s="744">
        <v>1</v>
      </c>
      <c r="T481" s="743">
        <v>0.5</v>
      </c>
      <c r="U481" s="738">
        <v>1</v>
      </c>
    </row>
    <row r="482" spans="1:21" ht="14.4" customHeight="1" x14ac:dyDescent="0.3">
      <c r="A482" s="737">
        <v>30</v>
      </c>
      <c r="B482" s="739" t="s">
        <v>507</v>
      </c>
      <c r="C482" s="739" t="s">
        <v>3347</v>
      </c>
      <c r="D482" s="740" t="s">
        <v>4506</v>
      </c>
      <c r="E482" s="741" t="s">
        <v>3360</v>
      </c>
      <c r="F482" s="739" t="s">
        <v>3344</v>
      </c>
      <c r="G482" s="739" t="s">
        <v>3492</v>
      </c>
      <c r="H482" s="739" t="s">
        <v>508</v>
      </c>
      <c r="I482" s="739" t="s">
        <v>1127</v>
      </c>
      <c r="J482" s="739" t="s">
        <v>1117</v>
      </c>
      <c r="K482" s="739" t="s">
        <v>3722</v>
      </c>
      <c r="L482" s="742">
        <v>26.37</v>
      </c>
      <c r="M482" s="742">
        <v>26.37</v>
      </c>
      <c r="N482" s="739">
        <v>1</v>
      </c>
      <c r="O482" s="743">
        <v>0.5</v>
      </c>
      <c r="P482" s="742"/>
      <c r="Q482" s="744">
        <v>0</v>
      </c>
      <c r="R482" s="739"/>
      <c r="S482" s="744">
        <v>0</v>
      </c>
      <c r="T482" s="743"/>
      <c r="U482" s="738">
        <v>0</v>
      </c>
    </row>
    <row r="483" spans="1:21" ht="14.4" customHeight="1" x14ac:dyDescent="0.3">
      <c r="A483" s="737">
        <v>30</v>
      </c>
      <c r="B483" s="739" t="s">
        <v>507</v>
      </c>
      <c r="C483" s="739" t="s">
        <v>3347</v>
      </c>
      <c r="D483" s="740" t="s">
        <v>4506</v>
      </c>
      <c r="E483" s="741" t="s">
        <v>3360</v>
      </c>
      <c r="F483" s="739" t="s">
        <v>3344</v>
      </c>
      <c r="G483" s="739" t="s">
        <v>3492</v>
      </c>
      <c r="H483" s="739" t="s">
        <v>508</v>
      </c>
      <c r="I483" s="739" t="s">
        <v>1269</v>
      </c>
      <c r="J483" s="739" t="s">
        <v>902</v>
      </c>
      <c r="K483" s="739" t="s">
        <v>3495</v>
      </c>
      <c r="L483" s="742">
        <v>0</v>
      </c>
      <c r="M483" s="742">
        <v>0</v>
      </c>
      <c r="N483" s="739">
        <v>1</v>
      </c>
      <c r="O483" s="743">
        <v>0.5</v>
      </c>
      <c r="P483" s="742"/>
      <c r="Q483" s="744"/>
      <c r="R483" s="739"/>
      <c r="S483" s="744">
        <v>0</v>
      </c>
      <c r="T483" s="743"/>
      <c r="U483" s="738">
        <v>0</v>
      </c>
    </row>
    <row r="484" spans="1:21" ht="14.4" customHeight="1" x14ac:dyDescent="0.3">
      <c r="A484" s="737">
        <v>30</v>
      </c>
      <c r="B484" s="739" t="s">
        <v>507</v>
      </c>
      <c r="C484" s="739" t="s">
        <v>3347</v>
      </c>
      <c r="D484" s="740" t="s">
        <v>4506</v>
      </c>
      <c r="E484" s="741" t="s">
        <v>3360</v>
      </c>
      <c r="F484" s="739" t="s">
        <v>3344</v>
      </c>
      <c r="G484" s="739" t="s">
        <v>3492</v>
      </c>
      <c r="H484" s="739" t="s">
        <v>508</v>
      </c>
      <c r="I484" s="739" t="s">
        <v>1040</v>
      </c>
      <c r="J484" s="739" t="s">
        <v>3494</v>
      </c>
      <c r="K484" s="739" t="s">
        <v>3857</v>
      </c>
      <c r="L484" s="742">
        <v>10.55</v>
      </c>
      <c r="M484" s="742">
        <v>10.55</v>
      </c>
      <c r="N484" s="739">
        <v>1</v>
      </c>
      <c r="O484" s="743">
        <v>0.5</v>
      </c>
      <c r="P484" s="742"/>
      <c r="Q484" s="744">
        <v>0</v>
      </c>
      <c r="R484" s="739"/>
      <c r="S484" s="744">
        <v>0</v>
      </c>
      <c r="T484" s="743"/>
      <c r="U484" s="738">
        <v>0</v>
      </c>
    </row>
    <row r="485" spans="1:21" ht="14.4" customHeight="1" x14ac:dyDescent="0.3">
      <c r="A485" s="737">
        <v>30</v>
      </c>
      <c r="B485" s="739" t="s">
        <v>507</v>
      </c>
      <c r="C485" s="739" t="s">
        <v>3347</v>
      </c>
      <c r="D485" s="740" t="s">
        <v>4506</v>
      </c>
      <c r="E485" s="741" t="s">
        <v>3360</v>
      </c>
      <c r="F485" s="739" t="s">
        <v>3344</v>
      </c>
      <c r="G485" s="739" t="s">
        <v>3492</v>
      </c>
      <c r="H485" s="739" t="s">
        <v>508</v>
      </c>
      <c r="I485" s="739" t="s">
        <v>3496</v>
      </c>
      <c r="J485" s="739" t="s">
        <v>1117</v>
      </c>
      <c r="K485" s="739" t="s">
        <v>3497</v>
      </c>
      <c r="L485" s="742">
        <v>10.55</v>
      </c>
      <c r="M485" s="742">
        <v>10.55</v>
      </c>
      <c r="N485" s="739">
        <v>1</v>
      </c>
      <c r="O485" s="743">
        <v>0.5</v>
      </c>
      <c r="P485" s="742"/>
      <c r="Q485" s="744">
        <v>0</v>
      </c>
      <c r="R485" s="739"/>
      <c r="S485" s="744">
        <v>0</v>
      </c>
      <c r="T485" s="743"/>
      <c r="U485" s="738">
        <v>0</v>
      </c>
    </row>
    <row r="486" spans="1:21" ht="14.4" customHeight="1" x14ac:dyDescent="0.3">
      <c r="A486" s="737">
        <v>30</v>
      </c>
      <c r="B486" s="739" t="s">
        <v>507</v>
      </c>
      <c r="C486" s="739" t="s">
        <v>3347</v>
      </c>
      <c r="D486" s="740" t="s">
        <v>4506</v>
      </c>
      <c r="E486" s="741" t="s">
        <v>3360</v>
      </c>
      <c r="F486" s="739" t="s">
        <v>3344</v>
      </c>
      <c r="G486" s="739" t="s">
        <v>3502</v>
      </c>
      <c r="H486" s="739" t="s">
        <v>508</v>
      </c>
      <c r="I486" s="739" t="s">
        <v>916</v>
      </c>
      <c r="J486" s="739" t="s">
        <v>3503</v>
      </c>
      <c r="K486" s="739" t="s">
        <v>1012</v>
      </c>
      <c r="L486" s="742">
        <v>88.76</v>
      </c>
      <c r="M486" s="742">
        <v>88.76</v>
      </c>
      <c r="N486" s="739">
        <v>1</v>
      </c>
      <c r="O486" s="743">
        <v>0.5</v>
      </c>
      <c r="P486" s="742"/>
      <c r="Q486" s="744">
        <v>0</v>
      </c>
      <c r="R486" s="739"/>
      <c r="S486" s="744">
        <v>0</v>
      </c>
      <c r="T486" s="743"/>
      <c r="U486" s="738">
        <v>0</v>
      </c>
    </row>
    <row r="487" spans="1:21" ht="14.4" customHeight="1" x14ac:dyDescent="0.3">
      <c r="A487" s="737">
        <v>30</v>
      </c>
      <c r="B487" s="739" t="s">
        <v>507</v>
      </c>
      <c r="C487" s="739" t="s">
        <v>3347</v>
      </c>
      <c r="D487" s="740" t="s">
        <v>4506</v>
      </c>
      <c r="E487" s="741" t="s">
        <v>3360</v>
      </c>
      <c r="F487" s="739" t="s">
        <v>3344</v>
      </c>
      <c r="G487" s="739" t="s">
        <v>3858</v>
      </c>
      <c r="H487" s="739" t="s">
        <v>508</v>
      </c>
      <c r="I487" s="739" t="s">
        <v>2037</v>
      </c>
      <c r="J487" s="739" t="s">
        <v>726</v>
      </c>
      <c r="K487" s="739" t="s">
        <v>3859</v>
      </c>
      <c r="L487" s="742">
        <v>0</v>
      </c>
      <c r="M487" s="742">
        <v>0</v>
      </c>
      <c r="N487" s="739">
        <v>1</v>
      </c>
      <c r="O487" s="743">
        <v>0.5</v>
      </c>
      <c r="P487" s="742"/>
      <c r="Q487" s="744"/>
      <c r="R487" s="739"/>
      <c r="S487" s="744">
        <v>0</v>
      </c>
      <c r="T487" s="743"/>
      <c r="U487" s="738">
        <v>0</v>
      </c>
    </row>
    <row r="488" spans="1:21" ht="14.4" customHeight="1" x14ac:dyDescent="0.3">
      <c r="A488" s="737">
        <v>30</v>
      </c>
      <c r="B488" s="739" t="s">
        <v>507</v>
      </c>
      <c r="C488" s="739" t="s">
        <v>3347</v>
      </c>
      <c r="D488" s="740" t="s">
        <v>4506</v>
      </c>
      <c r="E488" s="741" t="s">
        <v>3360</v>
      </c>
      <c r="F488" s="739" t="s">
        <v>3344</v>
      </c>
      <c r="G488" s="739" t="s">
        <v>3505</v>
      </c>
      <c r="H488" s="739" t="s">
        <v>508</v>
      </c>
      <c r="I488" s="739" t="s">
        <v>3959</v>
      </c>
      <c r="J488" s="739" t="s">
        <v>3960</v>
      </c>
      <c r="K488" s="739" t="s">
        <v>3961</v>
      </c>
      <c r="L488" s="742">
        <v>0</v>
      </c>
      <c r="M488" s="742">
        <v>0</v>
      </c>
      <c r="N488" s="739">
        <v>3</v>
      </c>
      <c r="O488" s="743">
        <v>0.5</v>
      </c>
      <c r="P488" s="742"/>
      <c r="Q488" s="744"/>
      <c r="R488" s="739"/>
      <c r="S488" s="744">
        <v>0</v>
      </c>
      <c r="T488" s="743"/>
      <c r="U488" s="738">
        <v>0</v>
      </c>
    </row>
    <row r="489" spans="1:21" ht="14.4" customHeight="1" x14ac:dyDescent="0.3">
      <c r="A489" s="737">
        <v>30</v>
      </c>
      <c r="B489" s="739" t="s">
        <v>507</v>
      </c>
      <c r="C489" s="739" t="s">
        <v>3347</v>
      </c>
      <c r="D489" s="740" t="s">
        <v>4506</v>
      </c>
      <c r="E489" s="741" t="s">
        <v>3360</v>
      </c>
      <c r="F489" s="739" t="s">
        <v>3344</v>
      </c>
      <c r="G489" s="739" t="s">
        <v>3509</v>
      </c>
      <c r="H489" s="739" t="s">
        <v>508</v>
      </c>
      <c r="I489" s="739" t="s">
        <v>3510</v>
      </c>
      <c r="J489" s="739" t="s">
        <v>1504</v>
      </c>
      <c r="K489" s="739" t="s">
        <v>3511</v>
      </c>
      <c r="L489" s="742">
        <v>0</v>
      </c>
      <c r="M489" s="742">
        <v>0</v>
      </c>
      <c r="N489" s="739">
        <v>2</v>
      </c>
      <c r="O489" s="743">
        <v>0.5</v>
      </c>
      <c r="P489" s="742"/>
      <c r="Q489" s="744"/>
      <c r="R489" s="739"/>
      <c r="S489" s="744">
        <v>0</v>
      </c>
      <c r="T489" s="743"/>
      <c r="U489" s="738">
        <v>0</v>
      </c>
    </row>
    <row r="490" spans="1:21" ht="14.4" customHeight="1" x14ac:dyDescent="0.3">
      <c r="A490" s="737">
        <v>30</v>
      </c>
      <c r="B490" s="739" t="s">
        <v>507</v>
      </c>
      <c r="C490" s="739" t="s">
        <v>3347</v>
      </c>
      <c r="D490" s="740" t="s">
        <v>4506</v>
      </c>
      <c r="E490" s="741" t="s">
        <v>3360</v>
      </c>
      <c r="F490" s="739" t="s">
        <v>3344</v>
      </c>
      <c r="G490" s="739" t="s">
        <v>3512</v>
      </c>
      <c r="H490" s="739" t="s">
        <v>2097</v>
      </c>
      <c r="I490" s="739" t="s">
        <v>3873</v>
      </c>
      <c r="J490" s="739" t="s">
        <v>3874</v>
      </c>
      <c r="K490" s="739" t="s">
        <v>3875</v>
      </c>
      <c r="L490" s="742">
        <v>79.03</v>
      </c>
      <c r="M490" s="742">
        <v>79.03</v>
      </c>
      <c r="N490" s="739">
        <v>1</v>
      </c>
      <c r="O490" s="743">
        <v>0.5</v>
      </c>
      <c r="P490" s="742">
        <v>79.03</v>
      </c>
      <c r="Q490" s="744">
        <v>1</v>
      </c>
      <c r="R490" s="739">
        <v>1</v>
      </c>
      <c r="S490" s="744">
        <v>1</v>
      </c>
      <c r="T490" s="743">
        <v>0.5</v>
      </c>
      <c r="U490" s="738">
        <v>1</v>
      </c>
    </row>
    <row r="491" spans="1:21" ht="14.4" customHeight="1" x14ac:dyDescent="0.3">
      <c r="A491" s="737">
        <v>30</v>
      </c>
      <c r="B491" s="739" t="s">
        <v>507</v>
      </c>
      <c r="C491" s="739" t="s">
        <v>3347</v>
      </c>
      <c r="D491" s="740" t="s">
        <v>4506</v>
      </c>
      <c r="E491" s="741" t="s">
        <v>3360</v>
      </c>
      <c r="F491" s="739" t="s">
        <v>3344</v>
      </c>
      <c r="G491" s="739" t="s">
        <v>3512</v>
      </c>
      <c r="H491" s="739" t="s">
        <v>2097</v>
      </c>
      <c r="I491" s="739" t="s">
        <v>2335</v>
      </c>
      <c r="J491" s="739" t="s">
        <v>3205</v>
      </c>
      <c r="K491" s="739" t="s">
        <v>3206</v>
      </c>
      <c r="L491" s="742">
        <v>46.07</v>
      </c>
      <c r="M491" s="742">
        <v>46.07</v>
      </c>
      <c r="N491" s="739">
        <v>1</v>
      </c>
      <c r="O491" s="743">
        <v>0.5</v>
      </c>
      <c r="P491" s="742">
        <v>46.07</v>
      </c>
      <c r="Q491" s="744">
        <v>1</v>
      </c>
      <c r="R491" s="739">
        <v>1</v>
      </c>
      <c r="S491" s="744">
        <v>1</v>
      </c>
      <c r="T491" s="743">
        <v>0.5</v>
      </c>
      <c r="U491" s="738">
        <v>1</v>
      </c>
    </row>
    <row r="492" spans="1:21" ht="14.4" customHeight="1" x14ac:dyDescent="0.3">
      <c r="A492" s="737">
        <v>30</v>
      </c>
      <c r="B492" s="739" t="s">
        <v>507</v>
      </c>
      <c r="C492" s="739" t="s">
        <v>3347</v>
      </c>
      <c r="D492" s="740" t="s">
        <v>4506</v>
      </c>
      <c r="E492" s="741" t="s">
        <v>3360</v>
      </c>
      <c r="F492" s="739" t="s">
        <v>3344</v>
      </c>
      <c r="G492" s="739" t="s">
        <v>3512</v>
      </c>
      <c r="H492" s="739" t="s">
        <v>2097</v>
      </c>
      <c r="I492" s="739" t="s">
        <v>2538</v>
      </c>
      <c r="J492" s="739" t="s">
        <v>2539</v>
      </c>
      <c r="K492" s="739" t="s">
        <v>3202</v>
      </c>
      <c r="L492" s="742">
        <v>46.07</v>
      </c>
      <c r="M492" s="742">
        <v>46.07</v>
      </c>
      <c r="N492" s="739">
        <v>1</v>
      </c>
      <c r="O492" s="743">
        <v>0.5</v>
      </c>
      <c r="P492" s="742">
        <v>46.07</v>
      </c>
      <c r="Q492" s="744">
        <v>1</v>
      </c>
      <c r="R492" s="739">
        <v>1</v>
      </c>
      <c r="S492" s="744">
        <v>1</v>
      </c>
      <c r="T492" s="743">
        <v>0.5</v>
      </c>
      <c r="U492" s="738">
        <v>1</v>
      </c>
    </row>
    <row r="493" spans="1:21" ht="14.4" customHeight="1" x14ac:dyDescent="0.3">
      <c r="A493" s="737">
        <v>30</v>
      </c>
      <c r="B493" s="739" t="s">
        <v>507</v>
      </c>
      <c r="C493" s="739" t="s">
        <v>3347</v>
      </c>
      <c r="D493" s="740" t="s">
        <v>4506</v>
      </c>
      <c r="E493" s="741" t="s">
        <v>3360</v>
      </c>
      <c r="F493" s="739" t="s">
        <v>3344</v>
      </c>
      <c r="G493" s="739" t="s">
        <v>3517</v>
      </c>
      <c r="H493" s="739" t="s">
        <v>508</v>
      </c>
      <c r="I493" s="739" t="s">
        <v>3962</v>
      </c>
      <c r="J493" s="739" t="s">
        <v>1468</v>
      </c>
      <c r="K493" s="739" t="s">
        <v>3963</v>
      </c>
      <c r="L493" s="742">
        <v>0</v>
      </c>
      <c r="M493" s="742">
        <v>0</v>
      </c>
      <c r="N493" s="739">
        <v>1</v>
      </c>
      <c r="O493" s="743">
        <v>0.5</v>
      </c>
      <c r="P493" s="742"/>
      <c r="Q493" s="744"/>
      <c r="R493" s="739"/>
      <c r="S493" s="744">
        <v>0</v>
      </c>
      <c r="T493" s="743"/>
      <c r="U493" s="738">
        <v>0</v>
      </c>
    </row>
    <row r="494" spans="1:21" ht="14.4" customHeight="1" x14ac:dyDescent="0.3">
      <c r="A494" s="737">
        <v>30</v>
      </c>
      <c r="B494" s="739" t="s">
        <v>507</v>
      </c>
      <c r="C494" s="739" t="s">
        <v>3347</v>
      </c>
      <c r="D494" s="740" t="s">
        <v>4506</v>
      </c>
      <c r="E494" s="741" t="s">
        <v>3360</v>
      </c>
      <c r="F494" s="739" t="s">
        <v>3344</v>
      </c>
      <c r="G494" s="739" t="s">
        <v>3519</v>
      </c>
      <c r="H494" s="739" t="s">
        <v>2097</v>
      </c>
      <c r="I494" s="739" t="s">
        <v>3520</v>
      </c>
      <c r="J494" s="739" t="s">
        <v>2268</v>
      </c>
      <c r="K494" s="739" t="s">
        <v>3521</v>
      </c>
      <c r="L494" s="742">
        <v>54.98</v>
      </c>
      <c r="M494" s="742">
        <v>54.98</v>
      </c>
      <c r="N494" s="739">
        <v>1</v>
      </c>
      <c r="O494" s="743">
        <v>0.5</v>
      </c>
      <c r="P494" s="742">
        <v>54.98</v>
      </c>
      <c r="Q494" s="744">
        <v>1</v>
      </c>
      <c r="R494" s="739">
        <v>1</v>
      </c>
      <c r="S494" s="744">
        <v>1</v>
      </c>
      <c r="T494" s="743">
        <v>0.5</v>
      </c>
      <c r="U494" s="738">
        <v>1</v>
      </c>
    </row>
    <row r="495" spans="1:21" ht="14.4" customHeight="1" x14ac:dyDescent="0.3">
      <c r="A495" s="737">
        <v>30</v>
      </c>
      <c r="B495" s="739" t="s">
        <v>507</v>
      </c>
      <c r="C495" s="739" t="s">
        <v>3347</v>
      </c>
      <c r="D495" s="740" t="s">
        <v>4506</v>
      </c>
      <c r="E495" s="741" t="s">
        <v>3360</v>
      </c>
      <c r="F495" s="739" t="s">
        <v>3344</v>
      </c>
      <c r="G495" s="739" t="s">
        <v>3524</v>
      </c>
      <c r="H495" s="739" t="s">
        <v>2097</v>
      </c>
      <c r="I495" s="739" t="s">
        <v>3525</v>
      </c>
      <c r="J495" s="739" t="s">
        <v>2496</v>
      </c>
      <c r="K495" s="739" t="s">
        <v>3526</v>
      </c>
      <c r="L495" s="742">
        <v>48.56</v>
      </c>
      <c r="M495" s="742">
        <v>97.12</v>
      </c>
      <c r="N495" s="739">
        <v>2</v>
      </c>
      <c r="O495" s="743">
        <v>1</v>
      </c>
      <c r="P495" s="742">
        <v>48.56</v>
      </c>
      <c r="Q495" s="744">
        <v>0.5</v>
      </c>
      <c r="R495" s="739">
        <v>1</v>
      </c>
      <c r="S495" s="744">
        <v>0.5</v>
      </c>
      <c r="T495" s="743">
        <v>0.5</v>
      </c>
      <c r="U495" s="738">
        <v>0.5</v>
      </c>
    </row>
    <row r="496" spans="1:21" ht="14.4" customHeight="1" x14ac:dyDescent="0.3">
      <c r="A496" s="737">
        <v>30</v>
      </c>
      <c r="B496" s="739" t="s">
        <v>507</v>
      </c>
      <c r="C496" s="739" t="s">
        <v>3347</v>
      </c>
      <c r="D496" s="740" t="s">
        <v>4506</v>
      </c>
      <c r="E496" s="741" t="s">
        <v>3360</v>
      </c>
      <c r="F496" s="739" t="s">
        <v>3344</v>
      </c>
      <c r="G496" s="739" t="s">
        <v>3530</v>
      </c>
      <c r="H496" s="739" t="s">
        <v>508</v>
      </c>
      <c r="I496" s="739" t="s">
        <v>975</v>
      </c>
      <c r="J496" s="739" t="s">
        <v>3531</v>
      </c>
      <c r="K496" s="739" t="s">
        <v>3532</v>
      </c>
      <c r="L496" s="742">
        <v>0</v>
      </c>
      <c r="M496" s="742">
        <v>0</v>
      </c>
      <c r="N496" s="739">
        <v>1</v>
      </c>
      <c r="O496" s="743">
        <v>0.5</v>
      </c>
      <c r="P496" s="742"/>
      <c r="Q496" s="744"/>
      <c r="R496" s="739"/>
      <c r="S496" s="744">
        <v>0</v>
      </c>
      <c r="T496" s="743"/>
      <c r="U496" s="738">
        <v>0</v>
      </c>
    </row>
    <row r="497" spans="1:21" ht="14.4" customHeight="1" x14ac:dyDescent="0.3">
      <c r="A497" s="737">
        <v>30</v>
      </c>
      <c r="B497" s="739" t="s">
        <v>507</v>
      </c>
      <c r="C497" s="739" t="s">
        <v>3347</v>
      </c>
      <c r="D497" s="740" t="s">
        <v>4506</v>
      </c>
      <c r="E497" s="741" t="s">
        <v>3360</v>
      </c>
      <c r="F497" s="739" t="s">
        <v>3344</v>
      </c>
      <c r="G497" s="739" t="s">
        <v>3544</v>
      </c>
      <c r="H497" s="739" t="s">
        <v>508</v>
      </c>
      <c r="I497" s="739" t="s">
        <v>3748</v>
      </c>
      <c r="J497" s="739" t="s">
        <v>2062</v>
      </c>
      <c r="K497" s="739" t="s">
        <v>3749</v>
      </c>
      <c r="L497" s="742">
        <v>27.5</v>
      </c>
      <c r="M497" s="742">
        <v>27.5</v>
      </c>
      <c r="N497" s="739">
        <v>1</v>
      </c>
      <c r="O497" s="743">
        <v>0.5</v>
      </c>
      <c r="P497" s="742">
        <v>27.5</v>
      </c>
      <c r="Q497" s="744">
        <v>1</v>
      </c>
      <c r="R497" s="739">
        <v>1</v>
      </c>
      <c r="S497" s="744">
        <v>1</v>
      </c>
      <c r="T497" s="743">
        <v>0.5</v>
      </c>
      <c r="U497" s="738">
        <v>1</v>
      </c>
    </row>
    <row r="498" spans="1:21" ht="14.4" customHeight="1" x14ac:dyDescent="0.3">
      <c r="A498" s="737">
        <v>30</v>
      </c>
      <c r="B498" s="739" t="s">
        <v>507</v>
      </c>
      <c r="C498" s="739" t="s">
        <v>3347</v>
      </c>
      <c r="D498" s="740" t="s">
        <v>4506</v>
      </c>
      <c r="E498" s="741" t="s">
        <v>3360</v>
      </c>
      <c r="F498" s="739" t="s">
        <v>3344</v>
      </c>
      <c r="G498" s="739" t="s">
        <v>3544</v>
      </c>
      <c r="H498" s="739" t="s">
        <v>508</v>
      </c>
      <c r="I498" s="739" t="s">
        <v>3552</v>
      </c>
      <c r="J498" s="739" t="s">
        <v>1349</v>
      </c>
      <c r="K498" s="739" t="s">
        <v>3553</v>
      </c>
      <c r="L498" s="742">
        <v>0</v>
      </c>
      <c r="M498" s="742">
        <v>0</v>
      </c>
      <c r="N498" s="739">
        <v>1</v>
      </c>
      <c r="O498" s="743">
        <v>0.5</v>
      </c>
      <c r="P498" s="742"/>
      <c r="Q498" s="744"/>
      <c r="R498" s="739"/>
      <c r="S498" s="744">
        <v>0</v>
      </c>
      <c r="T498" s="743"/>
      <c r="U498" s="738">
        <v>0</v>
      </c>
    </row>
    <row r="499" spans="1:21" ht="14.4" customHeight="1" x14ac:dyDescent="0.3">
      <c r="A499" s="737">
        <v>30</v>
      </c>
      <c r="B499" s="739" t="s">
        <v>507</v>
      </c>
      <c r="C499" s="739" t="s">
        <v>3347</v>
      </c>
      <c r="D499" s="740" t="s">
        <v>4506</v>
      </c>
      <c r="E499" s="741" t="s">
        <v>3360</v>
      </c>
      <c r="F499" s="739" t="s">
        <v>3344</v>
      </c>
      <c r="G499" s="739" t="s">
        <v>3561</v>
      </c>
      <c r="H499" s="739" t="s">
        <v>2097</v>
      </c>
      <c r="I499" s="739" t="s">
        <v>2313</v>
      </c>
      <c r="J499" s="739" t="s">
        <v>3118</v>
      </c>
      <c r="K499" s="739" t="s">
        <v>3119</v>
      </c>
      <c r="L499" s="742">
        <v>105.46</v>
      </c>
      <c r="M499" s="742">
        <v>105.46</v>
      </c>
      <c r="N499" s="739">
        <v>1</v>
      </c>
      <c r="O499" s="743">
        <v>0.5</v>
      </c>
      <c r="P499" s="742">
        <v>105.46</v>
      </c>
      <c r="Q499" s="744">
        <v>1</v>
      </c>
      <c r="R499" s="739">
        <v>1</v>
      </c>
      <c r="S499" s="744">
        <v>1</v>
      </c>
      <c r="T499" s="743">
        <v>0.5</v>
      </c>
      <c r="U499" s="738">
        <v>1</v>
      </c>
    </row>
    <row r="500" spans="1:21" ht="14.4" customHeight="1" x14ac:dyDescent="0.3">
      <c r="A500" s="737">
        <v>30</v>
      </c>
      <c r="B500" s="739" t="s">
        <v>507</v>
      </c>
      <c r="C500" s="739" t="s">
        <v>3347</v>
      </c>
      <c r="D500" s="740" t="s">
        <v>4506</v>
      </c>
      <c r="E500" s="741" t="s">
        <v>3360</v>
      </c>
      <c r="F500" s="739" t="s">
        <v>3344</v>
      </c>
      <c r="G500" s="739" t="s">
        <v>3751</v>
      </c>
      <c r="H500" s="739" t="s">
        <v>508</v>
      </c>
      <c r="I500" s="739" t="s">
        <v>3964</v>
      </c>
      <c r="J500" s="739" t="s">
        <v>1983</v>
      </c>
      <c r="K500" s="739" t="s">
        <v>3965</v>
      </c>
      <c r="L500" s="742">
        <v>374.79</v>
      </c>
      <c r="M500" s="742">
        <v>374.79</v>
      </c>
      <c r="N500" s="739">
        <v>1</v>
      </c>
      <c r="O500" s="743">
        <v>0.5</v>
      </c>
      <c r="P500" s="742"/>
      <c r="Q500" s="744">
        <v>0</v>
      </c>
      <c r="R500" s="739"/>
      <c r="S500" s="744">
        <v>0</v>
      </c>
      <c r="T500" s="743"/>
      <c r="U500" s="738">
        <v>0</v>
      </c>
    </row>
    <row r="501" spans="1:21" ht="14.4" customHeight="1" x14ac:dyDescent="0.3">
      <c r="A501" s="737">
        <v>30</v>
      </c>
      <c r="B501" s="739" t="s">
        <v>507</v>
      </c>
      <c r="C501" s="739" t="s">
        <v>3347</v>
      </c>
      <c r="D501" s="740" t="s">
        <v>4506</v>
      </c>
      <c r="E501" s="741" t="s">
        <v>3360</v>
      </c>
      <c r="F501" s="739" t="s">
        <v>3344</v>
      </c>
      <c r="G501" s="739" t="s">
        <v>3372</v>
      </c>
      <c r="H501" s="739" t="s">
        <v>2097</v>
      </c>
      <c r="I501" s="739" t="s">
        <v>3562</v>
      </c>
      <c r="J501" s="739" t="s">
        <v>2137</v>
      </c>
      <c r="K501" s="739" t="s">
        <v>3103</v>
      </c>
      <c r="L501" s="742">
        <v>543.39</v>
      </c>
      <c r="M501" s="742">
        <v>2173.56</v>
      </c>
      <c r="N501" s="739">
        <v>4</v>
      </c>
      <c r="O501" s="743">
        <v>1</v>
      </c>
      <c r="P501" s="742"/>
      <c r="Q501" s="744">
        <v>0</v>
      </c>
      <c r="R501" s="739"/>
      <c r="S501" s="744">
        <v>0</v>
      </c>
      <c r="T501" s="743"/>
      <c r="U501" s="738">
        <v>0</v>
      </c>
    </row>
    <row r="502" spans="1:21" ht="14.4" customHeight="1" x14ac:dyDescent="0.3">
      <c r="A502" s="737">
        <v>30</v>
      </c>
      <c r="B502" s="739" t="s">
        <v>507</v>
      </c>
      <c r="C502" s="739" t="s">
        <v>3347</v>
      </c>
      <c r="D502" s="740" t="s">
        <v>4506</v>
      </c>
      <c r="E502" s="741" t="s">
        <v>3360</v>
      </c>
      <c r="F502" s="739" t="s">
        <v>3344</v>
      </c>
      <c r="G502" s="739" t="s">
        <v>3372</v>
      </c>
      <c r="H502" s="739" t="s">
        <v>2097</v>
      </c>
      <c r="I502" s="739" t="s">
        <v>3373</v>
      </c>
      <c r="J502" s="739" t="s">
        <v>2210</v>
      </c>
      <c r="K502" s="739" t="s">
        <v>3099</v>
      </c>
      <c r="L502" s="742">
        <v>1385.62</v>
      </c>
      <c r="M502" s="742">
        <v>2771.24</v>
      </c>
      <c r="N502" s="739">
        <v>2</v>
      </c>
      <c r="O502" s="743">
        <v>0.5</v>
      </c>
      <c r="P502" s="742">
        <v>2771.24</v>
      </c>
      <c r="Q502" s="744">
        <v>1</v>
      </c>
      <c r="R502" s="739">
        <v>2</v>
      </c>
      <c r="S502" s="744">
        <v>1</v>
      </c>
      <c r="T502" s="743">
        <v>0.5</v>
      </c>
      <c r="U502" s="738">
        <v>1</v>
      </c>
    </row>
    <row r="503" spans="1:21" ht="14.4" customHeight="1" x14ac:dyDescent="0.3">
      <c r="A503" s="737">
        <v>30</v>
      </c>
      <c r="B503" s="739" t="s">
        <v>507</v>
      </c>
      <c r="C503" s="739" t="s">
        <v>3347</v>
      </c>
      <c r="D503" s="740" t="s">
        <v>4506</v>
      </c>
      <c r="E503" s="741" t="s">
        <v>3360</v>
      </c>
      <c r="F503" s="739" t="s">
        <v>3344</v>
      </c>
      <c r="G503" s="739" t="s">
        <v>3566</v>
      </c>
      <c r="H503" s="739" t="s">
        <v>508</v>
      </c>
      <c r="I503" s="739" t="s">
        <v>3569</v>
      </c>
      <c r="J503" s="739" t="s">
        <v>765</v>
      </c>
      <c r="K503" s="739" t="s">
        <v>3570</v>
      </c>
      <c r="L503" s="742">
        <v>185.26</v>
      </c>
      <c r="M503" s="742">
        <v>370.52</v>
      </c>
      <c r="N503" s="739">
        <v>2</v>
      </c>
      <c r="O503" s="743">
        <v>1</v>
      </c>
      <c r="P503" s="742">
        <v>370.52</v>
      </c>
      <c r="Q503" s="744">
        <v>1</v>
      </c>
      <c r="R503" s="739">
        <v>2</v>
      </c>
      <c r="S503" s="744">
        <v>1</v>
      </c>
      <c r="T503" s="743">
        <v>1</v>
      </c>
      <c r="U503" s="738">
        <v>1</v>
      </c>
    </row>
    <row r="504" spans="1:21" ht="14.4" customHeight="1" x14ac:dyDescent="0.3">
      <c r="A504" s="737">
        <v>30</v>
      </c>
      <c r="B504" s="739" t="s">
        <v>507</v>
      </c>
      <c r="C504" s="739" t="s">
        <v>3347</v>
      </c>
      <c r="D504" s="740" t="s">
        <v>4506</v>
      </c>
      <c r="E504" s="741" t="s">
        <v>3360</v>
      </c>
      <c r="F504" s="739" t="s">
        <v>3344</v>
      </c>
      <c r="G504" s="739" t="s">
        <v>3374</v>
      </c>
      <c r="H504" s="739" t="s">
        <v>2097</v>
      </c>
      <c r="I504" s="739" t="s">
        <v>3375</v>
      </c>
      <c r="J504" s="739" t="s">
        <v>560</v>
      </c>
      <c r="K504" s="739" t="s">
        <v>3061</v>
      </c>
      <c r="L504" s="742">
        <v>28.81</v>
      </c>
      <c r="M504" s="742">
        <v>86.429999999999993</v>
      </c>
      <c r="N504" s="739">
        <v>3</v>
      </c>
      <c r="O504" s="743">
        <v>1</v>
      </c>
      <c r="P504" s="742"/>
      <c r="Q504" s="744">
        <v>0</v>
      </c>
      <c r="R504" s="739"/>
      <c r="S504" s="744">
        <v>0</v>
      </c>
      <c r="T504" s="743"/>
      <c r="U504" s="738">
        <v>0</v>
      </c>
    </row>
    <row r="505" spans="1:21" ht="14.4" customHeight="1" x14ac:dyDescent="0.3">
      <c r="A505" s="737">
        <v>30</v>
      </c>
      <c r="B505" s="739" t="s">
        <v>507</v>
      </c>
      <c r="C505" s="739" t="s">
        <v>3347</v>
      </c>
      <c r="D505" s="740" t="s">
        <v>4506</v>
      </c>
      <c r="E505" s="741" t="s">
        <v>3360</v>
      </c>
      <c r="F505" s="739" t="s">
        <v>3344</v>
      </c>
      <c r="G505" s="739" t="s">
        <v>3582</v>
      </c>
      <c r="H505" s="739" t="s">
        <v>2097</v>
      </c>
      <c r="I505" s="739" t="s">
        <v>2101</v>
      </c>
      <c r="J505" s="739" t="s">
        <v>2102</v>
      </c>
      <c r="K505" s="739" t="s">
        <v>3152</v>
      </c>
      <c r="L505" s="742">
        <v>16.09</v>
      </c>
      <c r="M505" s="742">
        <v>16.09</v>
      </c>
      <c r="N505" s="739">
        <v>1</v>
      </c>
      <c r="O505" s="743">
        <v>0.5</v>
      </c>
      <c r="P505" s="742"/>
      <c r="Q505" s="744">
        <v>0</v>
      </c>
      <c r="R505" s="739"/>
      <c r="S505" s="744">
        <v>0</v>
      </c>
      <c r="T505" s="743"/>
      <c r="U505" s="738">
        <v>0</v>
      </c>
    </row>
    <row r="506" spans="1:21" ht="14.4" customHeight="1" x14ac:dyDescent="0.3">
      <c r="A506" s="737">
        <v>30</v>
      </c>
      <c r="B506" s="739" t="s">
        <v>507</v>
      </c>
      <c r="C506" s="739" t="s">
        <v>3347</v>
      </c>
      <c r="D506" s="740" t="s">
        <v>4506</v>
      </c>
      <c r="E506" s="741" t="s">
        <v>3360</v>
      </c>
      <c r="F506" s="739" t="s">
        <v>3344</v>
      </c>
      <c r="G506" s="739" t="s">
        <v>3585</v>
      </c>
      <c r="H506" s="739" t="s">
        <v>508</v>
      </c>
      <c r="I506" s="739" t="s">
        <v>951</v>
      </c>
      <c r="J506" s="739" t="s">
        <v>952</v>
      </c>
      <c r="K506" s="739" t="s">
        <v>3299</v>
      </c>
      <c r="L506" s="742">
        <v>105.46</v>
      </c>
      <c r="M506" s="742">
        <v>105.46</v>
      </c>
      <c r="N506" s="739">
        <v>1</v>
      </c>
      <c r="O506" s="743">
        <v>0.5</v>
      </c>
      <c r="P506" s="742"/>
      <c r="Q506" s="744">
        <v>0</v>
      </c>
      <c r="R506" s="739"/>
      <c r="S506" s="744">
        <v>0</v>
      </c>
      <c r="T506" s="743"/>
      <c r="U506" s="738">
        <v>0</v>
      </c>
    </row>
    <row r="507" spans="1:21" ht="14.4" customHeight="1" x14ac:dyDescent="0.3">
      <c r="A507" s="737">
        <v>30</v>
      </c>
      <c r="B507" s="739" t="s">
        <v>507</v>
      </c>
      <c r="C507" s="739" t="s">
        <v>3347</v>
      </c>
      <c r="D507" s="740" t="s">
        <v>4506</v>
      </c>
      <c r="E507" s="741" t="s">
        <v>3360</v>
      </c>
      <c r="F507" s="739" t="s">
        <v>3344</v>
      </c>
      <c r="G507" s="739" t="s">
        <v>3786</v>
      </c>
      <c r="H507" s="739" t="s">
        <v>508</v>
      </c>
      <c r="I507" s="739" t="s">
        <v>3787</v>
      </c>
      <c r="J507" s="739" t="s">
        <v>1124</v>
      </c>
      <c r="K507" s="739" t="s">
        <v>3788</v>
      </c>
      <c r="L507" s="742">
        <v>90.53</v>
      </c>
      <c r="M507" s="742">
        <v>90.53</v>
      </c>
      <c r="N507" s="739">
        <v>1</v>
      </c>
      <c r="O507" s="743">
        <v>0.5</v>
      </c>
      <c r="P507" s="742"/>
      <c r="Q507" s="744">
        <v>0</v>
      </c>
      <c r="R507" s="739"/>
      <c r="S507" s="744">
        <v>0</v>
      </c>
      <c r="T507" s="743"/>
      <c r="U507" s="738">
        <v>0</v>
      </c>
    </row>
    <row r="508" spans="1:21" ht="14.4" customHeight="1" x14ac:dyDescent="0.3">
      <c r="A508" s="737">
        <v>30</v>
      </c>
      <c r="B508" s="739" t="s">
        <v>507</v>
      </c>
      <c r="C508" s="739" t="s">
        <v>3347</v>
      </c>
      <c r="D508" s="740" t="s">
        <v>4506</v>
      </c>
      <c r="E508" s="741" t="s">
        <v>3360</v>
      </c>
      <c r="F508" s="739" t="s">
        <v>3344</v>
      </c>
      <c r="G508" s="739" t="s">
        <v>3791</v>
      </c>
      <c r="H508" s="739" t="s">
        <v>2097</v>
      </c>
      <c r="I508" s="739" t="s">
        <v>3966</v>
      </c>
      <c r="J508" s="739" t="s">
        <v>3967</v>
      </c>
      <c r="K508" s="739" t="s">
        <v>3130</v>
      </c>
      <c r="L508" s="742">
        <v>29.43</v>
      </c>
      <c r="M508" s="742">
        <v>29.43</v>
      </c>
      <c r="N508" s="739">
        <v>1</v>
      </c>
      <c r="O508" s="743">
        <v>0.5</v>
      </c>
      <c r="P508" s="742"/>
      <c r="Q508" s="744">
        <v>0</v>
      </c>
      <c r="R508" s="739"/>
      <c r="S508" s="744">
        <v>0</v>
      </c>
      <c r="T508" s="743"/>
      <c r="U508" s="738">
        <v>0</v>
      </c>
    </row>
    <row r="509" spans="1:21" ht="14.4" customHeight="1" x14ac:dyDescent="0.3">
      <c r="A509" s="737">
        <v>30</v>
      </c>
      <c r="B509" s="739" t="s">
        <v>507</v>
      </c>
      <c r="C509" s="739" t="s">
        <v>3347</v>
      </c>
      <c r="D509" s="740" t="s">
        <v>4506</v>
      </c>
      <c r="E509" s="741" t="s">
        <v>3360</v>
      </c>
      <c r="F509" s="739" t="s">
        <v>3344</v>
      </c>
      <c r="G509" s="739" t="s">
        <v>3600</v>
      </c>
      <c r="H509" s="739" t="s">
        <v>508</v>
      </c>
      <c r="I509" s="739" t="s">
        <v>844</v>
      </c>
      <c r="J509" s="739" t="s">
        <v>3601</v>
      </c>
      <c r="K509" s="739" t="s">
        <v>3602</v>
      </c>
      <c r="L509" s="742">
        <v>0</v>
      </c>
      <c r="M509" s="742">
        <v>0</v>
      </c>
      <c r="N509" s="739">
        <v>2</v>
      </c>
      <c r="O509" s="743">
        <v>1.5</v>
      </c>
      <c r="P509" s="742"/>
      <c r="Q509" s="744"/>
      <c r="R509" s="739"/>
      <c r="S509" s="744">
        <v>0</v>
      </c>
      <c r="T509" s="743"/>
      <c r="U509" s="738">
        <v>0</v>
      </c>
    </row>
    <row r="510" spans="1:21" ht="14.4" customHeight="1" x14ac:dyDescent="0.3">
      <c r="A510" s="737">
        <v>30</v>
      </c>
      <c r="B510" s="739" t="s">
        <v>507</v>
      </c>
      <c r="C510" s="739" t="s">
        <v>3347</v>
      </c>
      <c r="D510" s="740" t="s">
        <v>4506</v>
      </c>
      <c r="E510" s="741" t="s">
        <v>3360</v>
      </c>
      <c r="F510" s="739" t="s">
        <v>3344</v>
      </c>
      <c r="G510" s="739" t="s">
        <v>3376</v>
      </c>
      <c r="H510" s="739" t="s">
        <v>508</v>
      </c>
      <c r="I510" s="739" t="s">
        <v>683</v>
      </c>
      <c r="J510" s="739" t="s">
        <v>684</v>
      </c>
      <c r="K510" s="739" t="s">
        <v>3603</v>
      </c>
      <c r="L510" s="742">
        <v>42.08</v>
      </c>
      <c r="M510" s="742">
        <v>84.16</v>
      </c>
      <c r="N510" s="739">
        <v>2</v>
      </c>
      <c r="O510" s="743">
        <v>0.5</v>
      </c>
      <c r="P510" s="742"/>
      <c r="Q510" s="744">
        <v>0</v>
      </c>
      <c r="R510" s="739"/>
      <c r="S510" s="744">
        <v>0</v>
      </c>
      <c r="T510" s="743"/>
      <c r="U510" s="738">
        <v>0</v>
      </c>
    </row>
    <row r="511" spans="1:21" ht="14.4" customHeight="1" x14ac:dyDescent="0.3">
      <c r="A511" s="737">
        <v>30</v>
      </c>
      <c r="B511" s="739" t="s">
        <v>507</v>
      </c>
      <c r="C511" s="739" t="s">
        <v>3347</v>
      </c>
      <c r="D511" s="740" t="s">
        <v>4506</v>
      </c>
      <c r="E511" s="741" t="s">
        <v>3360</v>
      </c>
      <c r="F511" s="739" t="s">
        <v>3344</v>
      </c>
      <c r="G511" s="739" t="s">
        <v>3968</v>
      </c>
      <c r="H511" s="739" t="s">
        <v>508</v>
      </c>
      <c r="I511" s="739" t="s">
        <v>1148</v>
      </c>
      <c r="J511" s="739" t="s">
        <v>1149</v>
      </c>
      <c r="K511" s="739" t="s">
        <v>3969</v>
      </c>
      <c r="L511" s="742">
        <v>246.88</v>
      </c>
      <c r="M511" s="742">
        <v>246.88</v>
      </c>
      <c r="N511" s="739">
        <v>1</v>
      </c>
      <c r="O511" s="743">
        <v>0.5</v>
      </c>
      <c r="P511" s="742"/>
      <c r="Q511" s="744">
        <v>0</v>
      </c>
      <c r="R511" s="739"/>
      <c r="S511" s="744">
        <v>0</v>
      </c>
      <c r="T511" s="743"/>
      <c r="U511" s="738">
        <v>0</v>
      </c>
    </row>
    <row r="512" spans="1:21" ht="14.4" customHeight="1" x14ac:dyDescent="0.3">
      <c r="A512" s="737">
        <v>30</v>
      </c>
      <c r="B512" s="739" t="s">
        <v>507</v>
      </c>
      <c r="C512" s="739" t="s">
        <v>3347</v>
      </c>
      <c r="D512" s="740" t="s">
        <v>4506</v>
      </c>
      <c r="E512" s="741" t="s">
        <v>3360</v>
      </c>
      <c r="F512" s="739" t="s">
        <v>3344</v>
      </c>
      <c r="G512" s="739" t="s">
        <v>3920</v>
      </c>
      <c r="H512" s="739" t="s">
        <v>508</v>
      </c>
      <c r="I512" s="739" t="s">
        <v>3970</v>
      </c>
      <c r="J512" s="739" t="s">
        <v>3922</v>
      </c>
      <c r="K512" s="739" t="s">
        <v>3971</v>
      </c>
      <c r="L512" s="742">
        <v>0</v>
      </c>
      <c r="M512" s="742">
        <v>0</v>
      </c>
      <c r="N512" s="739">
        <v>1</v>
      </c>
      <c r="O512" s="743">
        <v>0.5</v>
      </c>
      <c r="P512" s="742">
        <v>0</v>
      </c>
      <c r="Q512" s="744"/>
      <c r="R512" s="739">
        <v>1</v>
      </c>
      <c r="S512" s="744">
        <v>1</v>
      </c>
      <c r="T512" s="743">
        <v>0.5</v>
      </c>
      <c r="U512" s="738">
        <v>1</v>
      </c>
    </row>
    <row r="513" spans="1:21" ht="14.4" customHeight="1" x14ac:dyDescent="0.3">
      <c r="A513" s="737">
        <v>30</v>
      </c>
      <c r="B513" s="739" t="s">
        <v>507</v>
      </c>
      <c r="C513" s="739" t="s">
        <v>3347</v>
      </c>
      <c r="D513" s="740" t="s">
        <v>4506</v>
      </c>
      <c r="E513" s="741" t="s">
        <v>3360</v>
      </c>
      <c r="F513" s="739" t="s">
        <v>3344</v>
      </c>
      <c r="G513" s="739" t="s">
        <v>3617</v>
      </c>
      <c r="H513" s="739" t="s">
        <v>508</v>
      </c>
      <c r="I513" s="739" t="s">
        <v>812</v>
      </c>
      <c r="J513" s="739" t="s">
        <v>813</v>
      </c>
      <c r="K513" s="739" t="s">
        <v>3383</v>
      </c>
      <c r="L513" s="742">
        <v>122.73</v>
      </c>
      <c r="M513" s="742">
        <v>122.73</v>
      </c>
      <c r="N513" s="739">
        <v>1</v>
      </c>
      <c r="O513" s="743">
        <v>0.5</v>
      </c>
      <c r="P513" s="742">
        <v>122.73</v>
      </c>
      <c r="Q513" s="744">
        <v>1</v>
      </c>
      <c r="R513" s="739">
        <v>1</v>
      </c>
      <c r="S513" s="744">
        <v>1</v>
      </c>
      <c r="T513" s="743">
        <v>0.5</v>
      </c>
      <c r="U513" s="738">
        <v>1</v>
      </c>
    </row>
    <row r="514" spans="1:21" ht="14.4" customHeight="1" x14ac:dyDescent="0.3">
      <c r="A514" s="737">
        <v>30</v>
      </c>
      <c r="B514" s="739" t="s">
        <v>507</v>
      </c>
      <c r="C514" s="739" t="s">
        <v>3347</v>
      </c>
      <c r="D514" s="740" t="s">
        <v>4506</v>
      </c>
      <c r="E514" s="741" t="s">
        <v>3360</v>
      </c>
      <c r="F514" s="739" t="s">
        <v>3344</v>
      </c>
      <c r="G514" s="739" t="s">
        <v>3620</v>
      </c>
      <c r="H514" s="739" t="s">
        <v>508</v>
      </c>
      <c r="I514" s="739" t="s">
        <v>1324</v>
      </c>
      <c r="J514" s="739" t="s">
        <v>1318</v>
      </c>
      <c r="K514" s="739" t="s">
        <v>3621</v>
      </c>
      <c r="L514" s="742">
        <v>33.549999999999997</v>
      </c>
      <c r="M514" s="742">
        <v>33.549999999999997</v>
      </c>
      <c r="N514" s="739">
        <v>1</v>
      </c>
      <c r="O514" s="743">
        <v>0.5</v>
      </c>
      <c r="P514" s="742"/>
      <c r="Q514" s="744">
        <v>0</v>
      </c>
      <c r="R514" s="739"/>
      <c r="S514" s="744">
        <v>0</v>
      </c>
      <c r="T514" s="743"/>
      <c r="U514" s="738">
        <v>0</v>
      </c>
    </row>
    <row r="515" spans="1:21" ht="14.4" customHeight="1" x14ac:dyDescent="0.3">
      <c r="A515" s="737">
        <v>30</v>
      </c>
      <c r="B515" s="739" t="s">
        <v>507</v>
      </c>
      <c r="C515" s="739" t="s">
        <v>3347</v>
      </c>
      <c r="D515" s="740" t="s">
        <v>4506</v>
      </c>
      <c r="E515" s="741" t="s">
        <v>3360</v>
      </c>
      <c r="F515" s="739" t="s">
        <v>3344</v>
      </c>
      <c r="G515" s="739" t="s">
        <v>3644</v>
      </c>
      <c r="H515" s="739" t="s">
        <v>508</v>
      </c>
      <c r="I515" s="739" t="s">
        <v>1582</v>
      </c>
      <c r="J515" s="739" t="s">
        <v>3799</v>
      </c>
      <c r="K515" s="739" t="s">
        <v>3800</v>
      </c>
      <c r="L515" s="742">
        <v>0</v>
      </c>
      <c r="M515" s="742">
        <v>0</v>
      </c>
      <c r="N515" s="739">
        <v>1</v>
      </c>
      <c r="O515" s="743">
        <v>0.5</v>
      </c>
      <c r="P515" s="742">
        <v>0</v>
      </c>
      <c r="Q515" s="744"/>
      <c r="R515" s="739">
        <v>1</v>
      </c>
      <c r="S515" s="744">
        <v>1</v>
      </c>
      <c r="T515" s="743">
        <v>0.5</v>
      </c>
      <c r="U515" s="738">
        <v>1</v>
      </c>
    </row>
    <row r="516" spans="1:21" ht="14.4" customHeight="1" x14ac:dyDescent="0.3">
      <c r="A516" s="737">
        <v>30</v>
      </c>
      <c r="B516" s="739" t="s">
        <v>507</v>
      </c>
      <c r="C516" s="739" t="s">
        <v>3347</v>
      </c>
      <c r="D516" s="740" t="s">
        <v>4506</v>
      </c>
      <c r="E516" s="741" t="s">
        <v>3360</v>
      </c>
      <c r="F516" s="739" t="s">
        <v>3344</v>
      </c>
      <c r="G516" s="739" t="s">
        <v>3378</v>
      </c>
      <c r="H516" s="739" t="s">
        <v>2097</v>
      </c>
      <c r="I516" s="739" t="s">
        <v>2357</v>
      </c>
      <c r="J516" s="739" t="s">
        <v>3093</v>
      </c>
      <c r="K516" s="739" t="s">
        <v>3094</v>
      </c>
      <c r="L516" s="742">
        <v>120.61</v>
      </c>
      <c r="M516" s="742">
        <v>120.61</v>
      </c>
      <c r="N516" s="739">
        <v>1</v>
      </c>
      <c r="O516" s="743">
        <v>0.5</v>
      </c>
      <c r="P516" s="742"/>
      <c r="Q516" s="744">
        <v>0</v>
      </c>
      <c r="R516" s="739"/>
      <c r="S516" s="744">
        <v>0</v>
      </c>
      <c r="T516" s="743"/>
      <c r="U516" s="738">
        <v>0</v>
      </c>
    </row>
    <row r="517" spans="1:21" ht="14.4" customHeight="1" x14ac:dyDescent="0.3">
      <c r="A517" s="737">
        <v>30</v>
      </c>
      <c r="B517" s="739" t="s">
        <v>507</v>
      </c>
      <c r="C517" s="739" t="s">
        <v>3347</v>
      </c>
      <c r="D517" s="740" t="s">
        <v>4506</v>
      </c>
      <c r="E517" s="741" t="s">
        <v>3360</v>
      </c>
      <c r="F517" s="739" t="s">
        <v>3344</v>
      </c>
      <c r="G517" s="739" t="s">
        <v>3802</v>
      </c>
      <c r="H517" s="739" t="s">
        <v>508</v>
      </c>
      <c r="I517" s="739" t="s">
        <v>1909</v>
      </c>
      <c r="J517" s="739" t="s">
        <v>1910</v>
      </c>
      <c r="K517" s="739" t="s">
        <v>3972</v>
      </c>
      <c r="L517" s="742">
        <v>0</v>
      </c>
      <c r="M517" s="742">
        <v>0</v>
      </c>
      <c r="N517" s="739">
        <v>1</v>
      </c>
      <c r="O517" s="743">
        <v>0.5</v>
      </c>
      <c r="P517" s="742">
        <v>0</v>
      </c>
      <c r="Q517" s="744"/>
      <c r="R517" s="739">
        <v>1</v>
      </c>
      <c r="S517" s="744">
        <v>1</v>
      </c>
      <c r="T517" s="743">
        <v>0.5</v>
      </c>
      <c r="U517" s="738">
        <v>1</v>
      </c>
    </row>
    <row r="518" spans="1:21" ht="14.4" customHeight="1" x14ac:dyDescent="0.3">
      <c r="A518" s="737">
        <v>30</v>
      </c>
      <c r="B518" s="739" t="s">
        <v>507</v>
      </c>
      <c r="C518" s="739" t="s">
        <v>3347</v>
      </c>
      <c r="D518" s="740" t="s">
        <v>4506</v>
      </c>
      <c r="E518" s="741" t="s">
        <v>3361</v>
      </c>
      <c r="F518" s="739" t="s">
        <v>3344</v>
      </c>
      <c r="G518" s="739" t="s">
        <v>3381</v>
      </c>
      <c r="H518" s="739" t="s">
        <v>508</v>
      </c>
      <c r="I518" s="739" t="s">
        <v>1108</v>
      </c>
      <c r="J518" s="739" t="s">
        <v>1109</v>
      </c>
      <c r="K518" s="739" t="s">
        <v>3384</v>
      </c>
      <c r="L518" s="742">
        <v>72.55</v>
      </c>
      <c r="M518" s="742">
        <v>145.1</v>
      </c>
      <c r="N518" s="739">
        <v>2</v>
      </c>
      <c r="O518" s="743">
        <v>1</v>
      </c>
      <c r="P518" s="742">
        <v>72.55</v>
      </c>
      <c r="Q518" s="744">
        <v>0.5</v>
      </c>
      <c r="R518" s="739">
        <v>1</v>
      </c>
      <c r="S518" s="744">
        <v>0.5</v>
      </c>
      <c r="T518" s="743">
        <v>0.5</v>
      </c>
      <c r="U518" s="738">
        <v>0.5</v>
      </c>
    </row>
    <row r="519" spans="1:21" ht="14.4" customHeight="1" x14ac:dyDescent="0.3">
      <c r="A519" s="737">
        <v>30</v>
      </c>
      <c r="B519" s="739" t="s">
        <v>507</v>
      </c>
      <c r="C519" s="739" t="s">
        <v>3347</v>
      </c>
      <c r="D519" s="740" t="s">
        <v>4506</v>
      </c>
      <c r="E519" s="741" t="s">
        <v>3361</v>
      </c>
      <c r="F519" s="739" t="s">
        <v>3344</v>
      </c>
      <c r="G519" s="739" t="s">
        <v>3381</v>
      </c>
      <c r="H519" s="739" t="s">
        <v>508</v>
      </c>
      <c r="I519" s="739" t="s">
        <v>671</v>
      </c>
      <c r="J519" s="739" t="s">
        <v>2084</v>
      </c>
      <c r="K519" s="739" t="s">
        <v>3383</v>
      </c>
      <c r="L519" s="742">
        <v>36.270000000000003</v>
      </c>
      <c r="M519" s="742">
        <v>108.81</v>
      </c>
      <c r="N519" s="739">
        <v>3</v>
      </c>
      <c r="O519" s="743">
        <v>1.5</v>
      </c>
      <c r="P519" s="742"/>
      <c r="Q519" s="744">
        <v>0</v>
      </c>
      <c r="R519" s="739"/>
      <c r="S519" s="744">
        <v>0</v>
      </c>
      <c r="T519" s="743"/>
      <c r="U519" s="738">
        <v>0</v>
      </c>
    </row>
    <row r="520" spans="1:21" ht="14.4" customHeight="1" x14ac:dyDescent="0.3">
      <c r="A520" s="737">
        <v>30</v>
      </c>
      <c r="B520" s="739" t="s">
        <v>507</v>
      </c>
      <c r="C520" s="739" t="s">
        <v>3347</v>
      </c>
      <c r="D520" s="740" t="s">
        <v>4506</v>
      </c>
      <c r="E520" s="741" t="s">
        <v>3361</v>
      </c>
      <c r="F520" s="739" t="s">
        <v>3344</v>
      </c>
      <c r="G520" s="739" t="s">
        <v>3386</v>
      </c>
      <c r="H520" s="739" t="s">
        <v>2097</v>
      </c>
      <c r="I520" s="739" t="s">
        <v>2430</v>
      </c>
      <c r="J520" s="739" t="s">
        <v>3296</v>
      </c>
      <c r="K520" s="739" t="s">
        <v>3297</v>
      </c>
      <c r="L520" s="742">
        <v>9.4</v>
      </c>
      <c r="M520" s="742">
        <v>18.8</v>
      </c>
      <c r="N520" s="739">
        <v>2</v>
      </c>
      <c r="O520" s="743">
        <v>1</v>
      </c>
      <c r="P520" s="742"/>
      <c r="Q520" s="744">
        <v>0</v>
      </c>
      <c r="R520" s="739"/>
      <c r="S520" s="744">
        <v>0</v>
      </c>
      <c r="T520" s="743"/>
      <c r="U520" s="738">
        <v>0</v>
      </c>
    </row>
    <row r="521" spans="1:21" ht="14.4" customHeight="1" x14ac:dyDescent="0.3">
      <c r="A521" s="737">
        <v>30</v>
      </c>
      <c r="B521" s="739" t="s">
        <v>507</v>
      </c>
      <c r="C521" s="739" t="s">
        <v>3347</v>
      </c>
      <c r="D521" s="740" t="s">
        <v>4506</v>
      </c>
      <c r="E521" s="741" t="s">
        <v>3361</v>
      </c>
      <c r="F521" s="739" t="s">
        <v>3344</v>
      </c>
      <c r="G521" s="739" t="s">
        <v>3386</v>
      </c>
      <c r="H521" s="739" t="s">
        <v>508</v>
      </c>
      <c r="I521" s="739" t="s">
        <v>3973</v>
      </c>
      <c r="J521" s="739" t="s">
        <v>3974</v>
      </c>
      <c r="K521" s="739" t="s">
        <v>3295</v>
      </c>
      <c r="L521" s="742">
        <v>4.7</v>
      </c>
      <c r="M521" s="742">
        <v>4.7</v>
      </c>
      <c r="N521" s="739">
        <v>1</v>
      </c>
      <c r="O521" s="743">
        <v>0.5</v>
      </c>
      <c r="P521" s="742">
        <v>4.7</v>
      </c>
      <c r="Q521" s="744">
        <v>1</v>
      </c>
      <c r="R521" s="739">
        <v>1</v>
      </c>
      <c r="S521" s="744">
        <v>1</v>
      </c>
      <c r="T521" s="743">
        <v>0.5</v>
      </c>
      <c r="U521" s="738">
        <v>1</v>
      </c>
    </row>
    <row r="522" spans="1:21" ht="14.4" customHeight="1" x14ac:dyDescent="0.3">
      <c r="A522" s="737">
        <v>30</v>
      </c>
      <c r="B522" s="739" t="s">
        <v>507</v>
      </c>
      <c r="C522" s="739" t="s">
        <v>3347</v>
      </c>
      <c r="D522" s="740" t="s">
        <v>4506</v>
      </c>
      <c r="E522" s="741" t="s">
        <v>3361</v>
      </c>
      <c r="F522" s="739" t="s">
        <v>3344</v>
      </c>
      <c r="G522" s="739" t="s">
        <v>3674</v>
      </c>
      <c r="H522" s="739" t="s">
        <v>2097</v>
      </c>
      <c r="I522" s="739" t="s">
        <v>3675</v>
      </c>
      <c r="J522" s="739" t="s">
        <v>2115</v>
      </c>
      <c r="K522" s="739" t="s">
        <v>3676</v>
      </c>
      <c r="L522" s="742">
        <v>72</v>
      </c>
      <c r="M522" s="742">
        <v>72</v>
      </c>
      <c r="N522" s="739">
        <v>1</v>
      </c>
      <c r="O522" s="743">
        <v>0.5</v>
      </c>
      <c r="P522" s="742">
        <v>72</v>
      </c>
      <c r="Q522" s="744">
        <v>1</v>
      </c>
      <c r="R522" s="739">
        <v>1</v>
      </c>
      <c r="S522" s="744">
        <v>1</v>
      </c>
      <c r="T522" s="743">
        <v>0.5</v>
      </c>
      <c r="U522" s="738">
        <v>1</v>
      </c>
    </row>
    <row r="523" spans="1:21" ht="14.4" customHeight="1" x14ac:dyDescent="0.3">
      <c r="A523" s="737">
        <v>30</v>
      </c>
      <c r="B523" s="739" t="s">
        <v>507</v>
      </c>
      <c r="C523" s="739" t="s">
        <v>3347</v>
      </c>
      <c r="D523" s="740" t="s">
        <v>4506</v>
      </c>
      <c r="E523" s="741" t="s">
        <v>3361</v>
      </c>
      <c r="F523" s="739" t="s">
        <v>3344</v>
      </c>
      <c r="G523" s="739" t="s">
        <v>3674</v>
      </c>
      <c r="H523" s="739" t="s">
        <v>2097</v>
      </c>
      <c r="I523" s="739" t="s">
        <v>2114</v>
      </c>
      <c r="J523" s="739" t="s">
        <v>2115</v>
      </c>
      <c r="K523" s="739" t="s">
        <v>3115</v>
      </c>
      <c r="L523" s="742">
        <v>144.01</v>
      </c>
      <c r="M523" s="742">
        <v>144.01</v>
      </c>
      <c r="N523" s="739">
        <v>1</v>
      </c>
      <c r="O523" s="743">
        <v>0.5</v>
      </c>
      <c r="P523" s="742">
        <v>144.01</v>
      </c>
      <c r="Q523" s="744">
        <v>1</v>
      </c>
      <c r="R523" s="739">
        <v>1</v>
      </c>
      <c r="S523" s="744">
        <v>1</v>
      </c>
      <c r="T523" s="743">
        <v>0.5</v>
      </c>
      <c r="U523" s="738">
        <v>1</v>
      </c>
    </row>
    <row r="524" spans="1:21" ht="14.4" customHeight="1" x14ac:dyDescent="0.3">
      <c r="A524" s="737">
        <v>30</v>
      </c>
      <c r="B524" s="739" t="s">
        <v>507</v>
      </c>
      <c r="C524" s="739" t="s">
        <v>3347</v>
      </c>
      <c r="D524" s="740" t="s">
        <v>4506</v>
      </c>
      <c r="E524" s="741" t="s">
        <v>3361</v>
      </c>
      <c r="F524" s="739" t="s">
        <v>3344</v>
      </c>
      <c r="G524" s="739" t="s">
        <v>3387</v>
      </c>
      <c r="H524" s="739" t="s">
        <v>508</v>
      </c>
      <c r="I524" s="739" t="s">
        <v>3677</v>
      </c>
      <c r="J524" s="739" t="s">
        <v>3389</v>
      </c>
      <c r="K524" s="739" t="s">
        <v>3140</v>
      </c>
      <c r="L524" s="742">
        <v>62.18</v>
      </c>
      <c r="M524" s="742">
        <v>62.18</v>
      </c>
      <c r="N524" s="739">
        <v>1</v>
      </c>
      <c r="O524" s="743">
        <v>0.5</v>
      </c>
      <c r="P524" s="742"/>
      <c r="Q524" s="744">
        <v>0</v>
      </c>
      <c r="R524" s="739"/>
      <c r="S524" s="744">
        <v>0</v>
      </c>
      <c r="T524" s="743"/>
      <c r="U524" s="738">
        <v>0</v>
      </c>
    </row>
    <row r="525" spans="1:21" ht="14.4" customHeight="1" x14ac:dyDescent="0.3">
      <c r="A525" s="737">
        <v>30</v>
      </c>
      <c r="B525" s="739" t="s">
        <v>507</v>
      </c>
      <c r="C525" s="739" t="s">
        <v>3347</v>
      </c>
      <c r="D525" s="740" t="s">
        <v>4506</v>
      </c>
      <c r="E525" s="741" t="s">
        <v>3361</v>
      </c>
      <c r="F525" s="739" t="s">
        <v>3344</v>
      </c>
      <c r="G525" s="739" t="s">
        <v>3387</v>
      </c>
      <c r="H525" s="739" t="s">
        <v>508</v>
      </c>
      <c r="I525" s="739" t="s">
        <v>1134</v>
      </c>
      <c r="J525" s="739" t="s">
        <v>1131</v>
      </c>
      <c r="K525" s="739" t="s">
        <v>3154</v>
      </c>
      <c r="L525" s="742">
        <v>31.09</v>
      </c>
      <c r="M525" s="742">
        <v>124.36</v>
      </c>
      <c r="N525" s="739">
        <v>4</v>
      </c>
      <c r="O525" s="743">
        <v>2</v>
      </c>
      <c r="P525" s="742"/>
      <c r="Q525" s="744">
        <v>0</v>
      </c>
      <c r="R525" s="739"/>
      <c r="S525" s="744">
        <v>0</v>
      </c>
      <c r="T525" s="743"/>
      <c r="U525" s="738">
        <v>0</v>
      </c>
    </row>
    <row r="526" spans="1:21" ht="14.4" customHeight="1" x14ac:dyDescent="0.3">
      <c r="A526" s="737">
        <v>30</v>
      </c>
      <c r="B526" s="739" t="s">
        <v>507</v>
      </c>
      <c r="C526" s="739" t="s">
        <v>3347</v>
      </c>
      <c r="D526" s="740" t="s">
        <v>4506</v>
      </c>
      <c r="E526" s="741" t="s">
        <v>3361</v>
      </c>
      <c r="F526" s="739" t="s">
        <v>3344</v>
      </c>
      <c r="G526" s="739" t="s">
        <v>3366</v>
      </c>
      <c r="H526" s="739" t="s">
        <v>2097</v>
      </c>
      <c r="I526" s="739" t="s">
        <v>3820</v>
      </c>
      <c r="J526" s="739" t="s">
        <v>3821</v>
      </c>
      <c r="K526" s="739" t="s">
        <v>3822</v>
      </c>
      <c r="L526" s="742">
        <v>278.64</v>
      </c>
      <c r="M526" s="742">
        <v>278.64</v>
      </c>
      <c r="N526" s="739">
        <v>1</v>
      </c>
      <c r="O526" s="743">
        <v>0.5</v>
      </c>
      <c r="P526" s="742"/>
      <c r="Q526" s="744">
        <v>0</v>
      </c>
      <c r="R526" s="739"/>
      <c r="S526" s="744">
        <v>0</v>
      </c>
      <c r="T526" s="743"/>
      <c r="U526" s="738">
        <v>0</v>
      </c>
    </row>
    <row r="527" spans="1:21" ht="14.4" customHeight="1" x14ac:dyDescent="0.3">
      <c r="A527" s="737">
        <v>30</v>
      </c>
      <c r="B527" s="739" t="s">
        <v>507</v>
      </c>
      <c r="C527" s="739" t="s">
        <v>3347</v>
      </c>
      <c r="D527" s="740" t="s">
        <v>4506</v>
      </c>
      <c r="E527" s="741" t="s">
        <v>3361</v>
      </c>
      <c r="F527" s="739" t="s">
        <v>3344</v>
      </c>
      <c r="G527" s="739" t="s">
        <v>3366</v>
      </c>
      <c r="H527" s="739" t="s">
        <v>2097</v>
      </c>
      <c r="I527" s="739" t="s">
        <v>2246</v>
      </c>
      <c r="J527" s="739" t="s">
        <v>3179</v>
      </c>
      <c r="K527" s="739" t="s">
        <v>3130</v>
      </c>
      <c r="L527" s="742">
        <v>58.86</v>
      </c>
      <c r="M527" s="742">
        <v>58.86</v>
      </c>
      <c r="N527" s="739">
        <v>1</v>
      </c>
      <c r="O527" s="743">
        <v>0.5</v>
      </c>
      <c r="P527" s="742">
        <v>58.86</v>
      </c>
      <c r="Q527" s="744">
        <v>1</v>
      </c>
      <c r="R527" s="739">
        <v>1</v>
      </c>
      <c r="S527" s="744">
        <v>1</v>
      </c>
      <c r="T527" s="743">
        <v>0.5</v>
      </c>
      <c r="U527" s="738">
        <v>1</v>
      </c>
    </row>
    <row r="528" spans="1:21" ht="14.4" customHeight="1" x14ac:dyDescent="0.3">
      <c r="A528" s="737">
        <v>30</v>
      </c>
      <c r="B528" s="739" t="s">
        <v>507</v>
      </c>
      <c r="C528" s="739" t="s">
        <v>3347</v>
      </c>
      <c r="D528" s="740" t="s">
        <v>4506</v>
      </c>
      <c r="E528" s="741" t="s">
        <v>3361</v>
      </c>
      <c r="F528" s="739" t="s">
        <v>3344</v>
      </c>
      <c r="G528" s="739" t="s">
        <v>3366</v>
      </c>
      <c r="H528" s="739" t="s">
        <v>2097</v>
      </c>
      <c r="I528" s="739" t="s">
        <v>2249</v>
      </c>
      <c r="J528" s="739" t="s">
        <v>2254</v>
      </c>
      <c r="K528" s="739" t="s">
        <v>3177</v>
      </c>
      <c r="L528" s="742">
        <v>117.73</v>
      </c>
      <c r="M528" s="742">
        <v>824.11</v>
      </c>
      <c r="N528" s="739">
        <v>7</v>
      </c>
      <c r="O528" s="743">
        <v>3.5</v>
      </c>
      <c r="P528" s="742">
        <v>353.19</v>
      </c>
      <c r="Q528" s="744">
        <v>0.42857142857142855</v>
      </c>
      <c r="R528" s="739">
        <v>3</v>
      </c>
      <c r="S528" s="744">
        <v>0.42857142857142855</v>
      </c>
      <c r="T528" s="743">
        <v>1.5</v>
      </c>
      <c r="U528" s="738">
        <v>0.42857142857142855</v>
      </c>
    </row>
    <row r="529" spans="1:21" ht="14.4" customHeight="1" x14ac:dyDescent="0.3">
      <c r="A529" s="737">
        <v>30</v>
      </c>
      <c r="B529" s="739" t="s">
        <v>507</v>
      </c>
      <c r="C529" s="739" t="s">
        <v>3347</v>
      </c>
      <c r="D529" s="740" t="s">
        <v>4506</v>
      </c>
      <c r="E529" s="741" t="s">
        <v>3361</v>
      </c>
      <c r="F529" s="739" t="s">
        <v>3344</v>
      </c>
      <c r="G529" s="739" t="s">
        <v>3366</v>
      </c>
      <c r="H529" s="739" t="s">
        <v>2097</v>
      </c>
      <c r="I529" s="739" t="s">
        <v>2349</v>
      </c>
      <c r="J529" s="739" t="s">
        <v>2354</v>
      </c>
      <c r="K529" s="739" t="s">
        <v>3181</v>
      </c>
      <c r="L529" s="742">
        <v>181.13</v>
      </c>
      <c r="M529" s="742">
        <v>181.13</v>
      </c>
      <c r="N529" s="739">
        <v>1</v>
      </c>
      <c r="O529" s="743">
        <v>0.5</v>
      </c>
      <c r="P529" s="742"/>
      <c r="Q529" s="744">
        <v>0</v>
      </c>
      <c r="R529" s="739"/>
      <c r="S529" s="744">
        <v>0</v>
      </c>
      <c r="T529" s="743"/>
      <c r="U529" s="738">
        <v>0</v>
      </c>
    </row>
    <row r="530" spans="1:21" ht="14.4" customHeight="1" x14ac:dyDescent="0.3">
      <c r="A530" s="737">
        <v>30</v>
      </c>
      <c r="B530" s="739" t="s">
        <v>507</v>
      </c>
      <c r="C530" s="739" t="s">
        <v>3347</v>
      </c>
      <c r="D530" s="740" t="s">
        <v>4506</v>
      </c>
      <c r="E530" s="741" t="s">
        <v>3361</v>
      </c>
      <c r="F530" s="739" t="s">
        <v>3344</v>
      </c>
      <c r="G530" s="739" t="s">
        <v>3400</v>
      </c>
      <c r="H530" s="739" t="s">
        <v>2097</v>
      </c>
      <c r="I530" s="739" t="s">
        <v>1336</v>
      </c>
      <c r="J530" s="739" t="s">
        <v>2360</v>
      </c>
      <c r="K530" s="739" t="s">
        <v>3315</v>
      </c>
      <c r="L530" s="742">
        <v>103.8</v>
      </c>
      <c r="M530" s="742">
        <v>103.8</v>
      </c>
      <c r="N530" s="739">
        <v>1</v>
      </c>
      <c r="O530" s="743">
        <v>0.5</v>
      </c>
      <c r="P530" s="742">
        <v>103.8</v>
      </c>
      <c r="Q530" s="744">
        <v>1</v>
      </c>
      <c r="R530" s="739">
        <v>1</v>
      </c>
      <c r="S530" s="744">
        <v>1</v>
      </c>
      <c r="T530" s="743">
        <v>0.5</v>
      </c>
      <c r="U530" s="738">
        <v>1</v>
      </c>
    </row>
    <row r="531" spans="1:21" ht="14.4" customHeight="1" x14ac:dyDescent="0.3">
      <c r="A531" s="737">
        <v>30</v>
      </c>
      <c r="B531" s="739" t="s">
        <v>507</v>
      </c>
      <c r="C531" s="739" t="s">
        <v>3347</v>
      </c>
      <c r="D531" s="740" t="s">
        <v>4506</v>
      </c>
      <c r="E531" s="741" t="s">
        <v>3361</v>
      </c>
      <c r="F531" s="739" t="s">
        <v>3344</v>
      </c>
      <c r="G531" s="739" t="s">
        <v>3402</v>
      </c>
      <c r="H531" s="739" t="s">
        <v>2097</v>
      </c>
      <c r="I531" s="739" t="s">
        <v>2164</v>
      </c>
      <c r="J531" s="739" t="s">
        <v>2165</v>
      </c>
      <c r="K531" s="739" t="s">
        <v>3129</v>
      </c>
      <c r="L531" s="742">
        <v>35.11</v>
      </c>
      <c r="M531" s="742">
        <v>35.11</v>
      </c>
      <c r="N531" s="739">
        <v>1</v>
      </c>
      <c r="O531" s="743">
        <v>0.5</v>
      </c>
      <c r="P531" s="742"/>
      <c r="Q531" s="744">
        <v>0</v>
      </c>
      <c r="R531" s="739"/>
      <c r="S531" s="744">
        <v>0</v>
      </c>
      <c r="T531" s="743"/>
      <c r="U531" s="738">
        <v>0</v>
      </c>
    </row>
    <row r="532" spans="1:21" ht="14.4" customHeight="1" x14ac:dyDescent="0.3">
      <c r="A532" s="737">
        <v>30</v>
      </c>
      <c r="B532" s="739" t="s">
        <v>507</v>
      </c>
      <c r="C532" s="739" t="s">
        <v>3347</v>
      </c>
      <c r="D532" s="740" t="s">
        <v>4506</v>
      </c>
      <c r="E532" s="741" t="s">
        <v>3361</v>
      </c>
      <c r="F532" s="739" t="s">
        <v>3344</v>
      </c>
      <c r="G532" s="739" t="s">
        <v>3402</v>
      </c>
      <c r="H532" s="739" t="s">
        <v>2097</v>
      </c>
      <c r="I532" s="739" t="s">
        <v>2167</v>
      </c>
      <c r="J532" s="739" t="s">
        <v>2168</v>
      </c>
      <c r="K532" s="739" t="s">
        <v>3130</v>
      </c>
      <c r="L532" s="742">
        <v>70.23</v>
      </c>
      <c r="M532" s="742">
        <v>140.46</v>
      </c>
      <c r="N532" s="739">
        <v>2</v>
      </c>
      <c r="O532" s="743">
        <v>1</v>
      </c>
      <c r="P532" s="742">
        <v>70.23</v>
      </c>
      <c r="Q532" s="744">
        <v>0.5</v>
      </c>
      <c r="R532" s="739">
        <v>1</v>
      </c>
      <c r="S532" s="744">
        <v>0.5</v>
      </c>
      <c r="T532" s="743">
        <v>0.5</v>
      </c>
      <c r="U532" s="738">
        <v>0.5</v>
      </c>
    </row>
    <row r="533" spans="1:21" ht="14.4" customHeight="1" x14ac:dyDescent="0.3">
      <c r="A533" s="737">
        <v>30</v>
      </c>
      <c r="B533" s="739" t="s">
        <v>507</v>
      </c>
      <c r="C533" s="739" t="s">
        <v>3347</v>
      </c>
      <c r="D533" s="740" t="s">
        <v>4506</v>
      </c>
      <c r="E533" s="741" t="s">
        <v>3361</v>
      </c>
      <c r="F533" s="739" t="s">
        <v>3344</v>
      </c>
      <c r="G533" s="739" t="s">
        <v>3975</v>
      </c>
      <c r="H533" s="739" t="s">
        <v>508</v>
      </c>
      <c r="I533" s="739" t="s">
        <v>2729</v>
      </c>
      <c r="J533" s="739" t="s">
        <v>2730</v>
      </c>
      <c r="K533" s="739" t="s">
        <v>3222</v>
      </c>
      <c r="L533" s="742">
        <v>170.52</v>
      </c>
      <c r="M533" s="742">
        <v>170.52</v>
      </c>
      <c r="N533" s="739">
        <v>1</v>
      </c>
      <c r="O533" s="743">
        <v>0.5</v>
      </c>
      <c r="P533" s="742"/>
      <c r="Q533" s="744">
        <v>0</v>
      </c>
      <c r="R533" s="739"/>
      <c r="S533" s="744">
        <v>0</v>
      </c>
      <c r="T533" s="743"/>
      <c r="U533" s="738">
        <v>0</v>
      </c>
    </row>
    <row r="534" spans="1:21" ht="14.4" customHeight="1" x14ac:dyDescent="0.3">
      <c r="A534" s="737">
        <v>30</v>
      </c>
      <c r="B534" s="739" t="s">
        <v>507</v>
      </c>
      <c r="C534" s="739" t="s">
        <v>3347</v>
      </c>
      <c r="D534" s="740" t="s">
        <v>4506</v>
      </c>
      <c r="E534" s="741" t="s">
        <v>3361</v>
      </c>
      <c r="F534" s="739" t="s">
        <v>3344</v>
      </c>
      <c r="G534" s="739" t="s">
        <v>3405</v>
      </c>
      <c r="H534" s="739" t="s">
        <v>2097</v>
      </c>
      <c r="I534" s="739" t="s">
        <v>2317</v>
      </c>
      <c r="J534" s="739" t="s">
        <v>2318</v>
      </c>
      <c r="K534" s="739" t="s">
        <v>3130</v>
      </c>
      <c r="L534" s="742">
        <v>65.989999999999995</v>
      </c>
      <c r="M534" s="742">
        <v>65.989999999999995</v>
      </c>
      <c r="N534" s="739">
        <v>1</v>
      </c>
      <c r="O534" s="743">
        <v>0.5</v>
      </c>
      <c r="P534" s="742"/>
      <c r="Q534" s="744">
        <v>0</v>
      </c>
      <c r="R534" s="739"/>
      <c r="S534" s="744">
        <v>0</v>
      </c>
      <c r="T534" s="743"/>
      <c r="U534" s="738">
        <v>0</v>
      </c>
    </row>
    <row r="535" spans="1:21" ht="14.4" customHeight="1" x14ac:dyDescent="0.3">
      <c r="A535" s="737">
        <v>30</v>
      </c>
      <c r="B535" s="739" t="s">
        <v>507</v>
      </c>
      <c r="C535" s="739" t="s">
        <v>3347</v>
      </c>
      <c r="D535" s="740" t="s">
        <v>4506</v>
      </c>
      <c r="E535" s="741" t="s">
        <v>3361</v>
      </c>
      <c r="F535" s="739" t="s">
        <v>3344</v>
      </c>
      <c r="G535" s="739" t="s">
        <v>3405</v>
      </c>
      <c r="H535" s="739" t="s">
        <v>2097</v>
      </c>
      <c r="I535" s="739" t="s">
        <v>2448</v>
      </c>
      <c r="J535" s="739" t="s">
        <v>2449</v>
      </c>
      <c r="K535" s="739" t="s">
        <v>3177</v>
      </c>
      <c r="L535" s="742">
        <v>132</v>
      </c>
      <c r="M535" s="742">
        <v>132</v>
      </c>
      <c r="N535" s="739">
        <v>1</v>
      </c>
      <c r="O535" s="743">
        <v>0.5</v>
      </c>
      <c r="P535" s="742">
        <v>132</v>
      </c>
      <c r="Q535" s="744">
        <v>1</v>
      </c>
      <c r="R535" s="739">
        <v>1</v>
      </c>
      <c r="S535" s="744">
        <v>1</v>
      </c>
      <c r="T535" s="743">
        <v>0.5</v>
      </c>
      <c r="U535" s="738">
        <v>1</v>
      </c>
    </row>
    <row r="536" spans="1:21" ht="14.4" customHeight="1" x14ac:dyDescent="0.3">
      <c r="A536" s="737">
        <v>30</v>
      </c>
      <c r="B536" s="739" t="s">
        <v>507</v>
      </c>
      <c r="C536" s="739" t="s">
        <v>3347</v>
      </c>
      <c r="D536" s="740" t="s">
        <v>4506</v>
      </c>
      <c r="E536" s="741" t="s">
        <v>3361</v>
      </c>
      <c r="F536" s="739" t="s">
        <v>3344</v>
      </c>
      <c r="G536" s="739" t="s">
        <v>3411</v>
      </c>
      <c r="H536" s="739" t="s">
        <v>508</v>
      </c>
      <c r="I536" s="739" t="s">
        <v>940</v>
      </c>
      <c r="J536" s="739" t="s">
        <v>3412</v>
      </c>
      <c r="K536" s="739" t="s">
        <v>3413</v>
      </c>
      <c r="L536" s="742">
        <v>23.72</v>
      </c>
      <c r="M536" s="742">
        <v>23.72</v>
      </c>
      <c r="N536" s="739">
        <v>1</v>
      </c>
      <c r="O536" s="743">
        <v>0.5</v>
      </c>
      <c r="P536" s="742"/>
      <c r="Q536" s="744">
        <v>0</v>
      </c>
      <c r="R536" s="739"/>
      <c r="S536" s="744">
        <v>0</v>
      </c>
      <c r="T536" s="743"/>
      <c r="U536" s="738">
        <v>0</v>
      </c>
    </row>
    <row r="537" spans="1:21" ht="14.4" customHeight="1" x14ac:dyDescent="0.3">
      <c r="A537" s="737">
        <v>30</v>
      </c>
      <c r="B537" s="739" t="s">
        <v>507</v>
      </c>
      <c r="C537" s="739" t="s">
        <v>3347</v>
      </c>
      <c r="D537" s="740" t="s">
        <v>4506</v>
      </c>
      <c r="E537" s="741" t="s">
        <v>3361</v>
      </c>
      <c r="F537" s="739" t="s">
        <v>3344</v>
      </c>
      <c r="G537" s="739" t="s">
        <v>3414</v>
      </c>
      <c r="H537" s="739" t="s">
        <v>508</v>
      </c>
      <c r="I537" s="739" t="s">
        <v>729</v>
      </c>
      <c r="J537" s="739" t="s">
        <v>730</v>
      </c>
      <c r="K537" s="739" t="s">
        <v>3415</v>
      </c>
      <c r="L537" s="742">
        <v>91.11</v>
      </c>
      <c r="M537" s="742">
        <v>364.44</v>
      </c>
      <c r="N537" s="739">
        <v>4</v>
      </c>
      <c r="O537" s="743">
        <v>3</v>
      </c>
      <c r="P537" s="742">
        <v>91.11</v>
      </c>
      <c r="Q537" s="744">
        <v>0.25</v>
      </c>
      <c r="R537" s="739">
        <v>1</v>
      </c>
      <c r="S537" s="744">
        <v>0.25</v>
      </c>
      <c r="T537" s="743">
        <v>0.5</v>
      </c>
      <c r="U537" s="738">
        <v>0.16666666666666666</v>
      </c>
    </row>
    <row r="538" spans="1:21" ht="14.4" customHeight="1" x14ac:dyDescent="0.3">
      <c r="A538" s="737">
        <v>30</v>
      </c>
      <c r="B538" s="739" t="s">
        <v>507</v>
      </c>
      <c r="C538" s="739" t="s">
        <v>3347</v>
      </c>
      <c r="D538" s="740" t="s">
        <v>4506</v>
      </c>
      <c r="E538" s="741" t="s">
        <v>3361</v>
      </c>
      <c r="F538" s="739" t="s">
        <v>3344</v>
      </c>
      <c r="G538" s="739" t="s">
        <v>3976</v>
      </c>
      <c r="H538" s="739" t="s">
        <v>508</v>
      </c>
      <c r="I538" s="739" t="s">
        <v>3977</v>
      </c>
      <c r="J538" s="739" t="s">
        <v>3978</v>
      </c>
      <c r="K538" s="739" t="s">
        <v>3779</v>
      </c>
      <c r="L538" s="742">
        <v>83.35</v>
      </c>
      <c r="M538" s="742">
        <v>83.35</v>
      </c>
      <c r="N538" s="739">
        <v>1</v>
      </c>
      <c r="O538" s="743">
        <v>0.5</v>
      </c>
      <c r="P538" s="742"/>
      <c r="Q538" s="744">
        <v>0</v>
      </c>
      <c r="R538" s="739"/>
      <c r="S538" s="744">
        <v>0</v>
      </c>
      <c r="T538" s="743"/>
      <c r="U538" s="738">
        <v>0</v>
      </c>
    </row>
    <row r="539" spans="1:21" ht="14.4" customHeight="1" x14ac:dyDescent="0.3">
      <c r="A539" s="737">
        <v>30</v>
      </c>
      <c r="B539" s="739" t="s">
        <v>507</v>
      </c>
      <c r="C539" s="739" t="s">
        <v>3347</v>
      </c>
      <c r="D539" s="740" t="s">
        <v>4506</v>
      </c>
      <c r="E539" s="741" t="s">
        <v>3361</v>
      </c>
      <c r="F539" s="739" t="s">
        <v>3344</v>
      </c>
      <c r="G539" s="739" t="s">
        <v>3417</v>
      </c>
      <c r="H539" s="739" t="s">
        <v>508</v>
      </c>
      <c r="I539" s="739" t="s">
        <v>1515</v>
      </c>
      <c r="J539" s="739" t="s">
        <v>1516</v>
      </c>
      <c r="K539" s="739" t="s">
        <v>3130</v>
      </c>
      <c r="L539" s="742">
        <v>0</v>
      </c>
      <c r="M539" s="742">
        <v>0</v>
      </c>
      <c r="N539" s="739">
        <v>1</v>
      </c>
      <c r="O539" s="743">
        <v>0.5</v>
      </c>
      <c r="P539" s="742"/>
      <c r="Q539" s="744"/>
      <c r="R539" s="739"/>
      <c r="S539" s="744">
        <v>0</v>
      </c>
      <c r="T539" s="743"/>
      <c r="U539" s="738">
        <v>0</v>
      </c>
    </row>
    <row r="540" spans="1:21" ht="14.4" customHeight="1" x14ac:dyDescent="0.3">
      <c r="A540" s="737">
        <v>30</v>
      </c>
      <c r="B540" s="739" t="s">
        <v>507</v>
      </c>
      <c r="C540" s="739" t="s">
        <v>3347</v>
      </c>
      <c r="D540" s="740" t="s">
        <v>4506</v>
      </c>
      <c r="E540" s="741" t="s">
        <v>3361</v>
      </c>
      <c r="F540" s="739" t="s">
        <v>3344</v>
      </c>
      <c r="G540" s="739" t="s">
        <v>3979</v>
      </c>
      <c r="H540" s="739" t="s">
        <v>508</v>
      </c>
      <c r="I540" s="739" t="s">
        <v>1263</v>
      </c>
      <c r="J540" s="739" t="s">
        <v>3980</v>
      </c>
      <c r="K540" s="739" t="s">
        <v>3981</v>
      </c>
      <c r="L540" s="742">
        <v>484.75</v>
      </c>
      <c r="M540" s="742">
        <v>969.5</v>
      </c>
      <c r="N540" s="739">
        <v>2</v>
      </c>
      <c r="O540" s="743">
        <v>2</v>
      </c>
      <c r="P540" s="742"/>
      <c r="Q540" s="744">
        <v>0</v>
      </c>
      <c r="R540" s="739"/>
      <c r="S540" s="744">
        <v>0</v>
      </c>
      <c r="T540" s="743"/>
      <c r="U540" s="738">
        <v>0</v>
      </c>
    </row>
    <row r="541" spans="1:21" ht="14.4" customHeight="1" x14ac:dyDescent="0.3">
      <c r="A541" s="737">
        <v>30</v>
      </c>
      <c r="B541" s="739" t="s">
        <v>507</v>
      </c>
      <c r="C541" s="739" t="s">
        <v>3347</v>
      </c>
      <c r="D541" s="740" t="s">
        <v>4506</v>
      </c>
      <c r="E541" s="741" t="s">
        <v>3361</v>
      </c>
      <c r="F541" s="739" t="s">
        <v>3344</v>
      </c>
      <c r="G541" s="739" t="s">
        <v>3367</v>
      </c>
      <c r="H541" s="739" t="s">
        <v>508</v>
      </c>
      <c r="I541" s="739" t="s">
        <v>851</v>
      </c>
      <c r="J541" s="739" t="s">
        <v>852</v>
      </c>
      <c r="K541" s="739" t="s">
        <v>3443</v>
      </c>
      <c r="L541" s="742">
        <v>58.97</v>
      </c>
      <c r="M541" s="742">
        <v>117.94</v>
      </c>
      <c r="N541" s="739">
        <v>2</v>
      </c>
      <c r="O541" s="743">
        <v>1</v>
      </c>
      <c r="P541" s="742"/>
      <c r="Q541" s="744">
        <v>0</v>
      </c>
      <c r="R541" s="739"/>
      <c r="S541" s="744">
        <v>0</v>
      </c>
      <c r="T541" s="743"/>
      <c r="U541" s="738">
        <v>0</v>
      </c>
    </row>
    <row r="542" spans="1:21" ht="14.4" customHeight="1" x14ac:dyDescent="0.3">
      <c r="A542" s="737">
        <v>30</v>
      </c>
      <c r="B542" s="739" t="s">
        <v>507</v>
      </c>
      <c r="C542" s="739" t="s">
        <v>3347</v>
      </c>
      <c r="D542" s="740" t="s">
        <v>4506</v>
      </c>
      <c r="E542" s="741" t="s">
        <v>3361</v>
      </c>
      <c r="F542" s="739" t="s">
        <v>3344</v>
      </c>
      <c r="G542" s="739" t="s">
        <v>3367</v>
      </c>
      <c r="H542" s="739" t="s">
        <v>508</v>
      </c>
      <c r="I542" s="739" t="s">
        <v>862</v>
      </c>
      <c r="J542" s="739" t="s">
        <v>859</v>
      </c>
      <c r="K542" s="739" t="s">
        <v>3444</v>
      </c>
      <c r="L542" s="742">
        <v>196.56</v>
      </c>
      <c r="M542" s="742">
        <v>196.56</v>
      </c>
      <c r="N542" s="739">
        <v>1</v>
      </c>
      <c r="O542" s="743">
        <v>0.5</v>
      </c>
      <c r="P542" s="742"/>
      <c r="Q542" s="744">
        <v>0</v>
      </c>
      <c r="R542" s="739"/>
      <c r="S542" s="744">
        <v>0</v>
      </c>
      <c r="T542" s="743"/>
      <c r="U542" s="738">
        <v>0</v>
      </c>
    </row>
    <row r="543" spans="1:21" ht="14.4" customHeight="1" x14ac:dyDescent="0.3">
      <c r="A543" s="737">
        <v>30</v>
      </c>
      <c r="B543" s="739" t="s">
        <v>507</v>
      </c>
      <c r="C543" s="739" t="s">
        <v>3347</v>
      </c>
      <c r="D543" s="740" t="s">
        <v>4506</v>
      </c>
      <c r="E543" s="741" t="s">
        <v>3361</v>
      </c>
      <c r="F543" s="739" t="s">
        <v>3344</v>
      </c>
      <c r="G543" s="739" t="s">
        <v>3367</v>
      </c>
      <c r="H543" s="739" t="s">
        <v>508</v>
      </c>
      <c r="I543" s="739" t="s">
        <v>1037</v>
      </c>
      <c r="J543" s="739" t="s">
        <v>3369</v>
      </c>
      <c r="K543" s="739" t="s">
        <v>3445</v>
      </c>
      <c r="L543" s="742">
        <v>63.7</v>
      </c>
      <c r="M543" s="742">
        <v>637</v>
      </c>
      <c r="N543" s="739">
        <v>10</v>
      </c>
      <c r="O543" s="743">
        <v>5</v>
      </c>
      <c r="P543" s="742">
        <v>191.10000000000002</v>
      </c>
      <c r="Q543" s="744">
        <v>0.30000000000000004</v>
      </c>
      <c r="R543" s="739">
        <v>3</v>
      </c>
      <c r="S543" s="744">
        <v>0.3</v>
      </c>
      <c r="T543" s="743">
        <v>1.5</v>
      </c>
      <c r="U543" s="738">
        <v>0.3</v>
      </c>
    </row>
    <row r="544" spans="1:21" ht="14.4" customHeight="1" x14ac:dyDescent="0.3">
      <c r="A544" s="737">
        <v>30</v>
      </c>
      <c r="B544" s="739" t="s">
        <v>507</v>
      </c>
      <c r="C544" s="739" t="s">
        <v>3347</v>
      </c>
      <c r="D544" s="740" t="s">
        <v>4506</v>
      </c>
      <c r="E544" s="741" t="s">
        <v>3361</v>
      </c>
      <c r="F544" s="739" t="s">
        <v>3344</v>
      </c>
      <c r="G544" s="739" t="s">
        <v>3446</v>
      </c>
      <c r="H544" s="739" t="s">
        <v>2097</v>
      </c>
      <c r="I544" s="739" t="s">
        <v>2235</v>
      </c>
      <c r="J544" s="739" t="s">
        <v>2236</v>
      </c>
      <c r="K544" s="739" t="s">
        <v>3281</v>
      </c>
      <c r="L544" s="742">
        <v>848.49</v>
      </c>
      <c r="M544" s="742">
        <v>1696.98</v>
      </c>
      <c r="N544" s="739">
        <v>2</v>
      </c>
      <c r="O544" s="743">
        <v>0.5</v>
      </c>
      <c r="P544" s="742">
        <v>1696.98</v>
      </c>
      <c r="Q544" s="744">
        <v>1</v>
      </c>
      <c r="R544" s="739">
        <v>2</v>
      </c>
      <c r="S544" s="744">
        <v>1</v>
      </c>
      <c r="T544" s="743">
        <v>0.5</v>
      </c>
      <c r="U544" s="738">
        <v>1</v>
      </c>
    </row>
    <row r="545" spans="1:21" ht="14.4" customHeight="1" x14ac:dyDescent="0.3">
      <c r="A545" s="737">
        <v>30</v>
      </c>
      <c r="B545" s="739" t="s">
        <v>507</v>
      </c>
      <c r="C545" s="739" t="s">
        <v>3347</v>
      </c>
      <c r="D545" s="740" t="s">
        <v>4506</v>
      </c>
      <c r="E545" s="741" t="s">
        <v>3361</v>
      </c>
      <c r="F545" s="739" t="s">
        <v>3344</v>
      </c>
      <c r="G545" s="739" t="s">
        <v>3448</v>
      </c>
      <c r="H545" s="739" t="s">
        <v>508</v>
      </c>
      <c r="I545" s="739" t="s">
        <v>1600</v>
      </c>
      <c r="J545" s="739" t="s">
        <v>3449</v>
      </c>
      <c r="K545" s="739" t="s">
        <v>3450</v>
      </c>
      <c r="L545" s="742">
        <v>0</v>
      </c>
      <c r="M545" s="742">
        <v>0</v>
      </c>
      <c r="N545" s="739">
        <v>2</v>
      </c>
      <c r="O545" s="743">
        <v>0.5</v>
      </c>
      <c r="P545" s="742">
        <v>0</v>
      </c>
      <c r="Q545" s="744"/>
      <c r="R545" s="739">
        <v>2</v>
      </c>
      <c r="S545" s="744">
        <v>1</v>
      </c>
      <c r="T545" s="743">
        <v>0.5</v>
      </c>
      <c r="U545" s="738">
        <v>1</v>
      </c>
    </row>
    <row r="546" spans="1:21" ht="14.4" customHeight="1" x14ac:dyDescent="0.3">
      <c r="A546" s="737">
        <v>30</v>
      </c>
      <c r="B546" s="739" t="s">
        <v>507</v>
      </c>
      <c r="C546" s="739" t="s">
        <v>3347</v>
      </c>
      <c r="D546" s="740" t="s">
        <v>4506</v>
      </c>
      <c r="E546" s="741" t="s">
        <v>3361</v>
      </c>
      <c r="F546" s="739" t="s">
        <v>3344</v>
      </c>
      <c r="G546" s="739" t="s">
        <v>3456</v>
      </c>
      <c r="H546" s="739" t="s">
        <v>508</v>
      </c>
      <c r="I546" s="739" t="s">
        <v>1096</v>
      </c>
      <c r="J546" s="739" t="s">
        <v>1097</v>
      </c>
      <c r="K546" s="739" t="s">
        <v>3457</v>
      </c>
      <c r="L546" s="742">
        <v>33</v>
      </c>
      <c r="M546" s="742">
        <v>165</v>
      </c>
      <c r="N546" s="739">
        <v>5</v>
      </c>
      <c r="O546" s="743">
        <v>2.5</v>
      </c>
      <c r="P546" s="742">
        <v>66</v>
      </c>
      <c r="Q546" s="744">
        <v>0.4</v>
      </c>
      <c r="R546" s="739">
        <v>2</v>
      </c>
      <c r="S546" s="744">
        <v>0.4</v>
      </c>
      <c r="T546" s="743">
        <v>1</v>
      </c>
      <c r="U546" s="738">
        <v>0.4</v>
      </c>
    </row>
    <row r="547" spans="1:21" ht="14.4" customHeight="1" x14ac:dyDescent="0.3">
      <c r="A547" s="737">
        <v>30</v>
      </c>
      <c r="B547" s="739" t="s">
        <v>507</v>
      </c>
      <c r="C547" s="739" t="s">
        <v>3347</v>
      </c>
      <c r="D547" s="740" t="s">
        <v>4506</v>
      </c>
      <c r="E547" s="741" t="s">
        <v>3361</v>
      </c>
      <c r="F547" s="739" t="s">
        <v>3344</v>
      </c>
      <c r="G547" s="739" t="s">
        <v>3456</v>
      </c>
      <c r="H547" s="739" t="s">
        <v>508</v>
      </c>
      <c r="I547" s="739" t="s">
        <v>745</v>
      </c>
      <c r="J547" s="739" t="s">
        <v>746</v>
      </c>
      <c r="K547" s="739" t="s">
        <v>3708</v>
      </c>
      <c r="L547" s="742">
        <v>55.01</v>
      </c>
      <c r="M547" s="742">
        <v>110.02</v>
      </c>
      <c r="N547" s="739">
        <v>2</v>
      </c>
      <c r="O547" s="743">
        <v>1</v>
      </c>
      <c r="P547" s="742"/>
      <c r="Q547" s="744">
        <v>0</v>
      </c>
      <c r="R547" s="739"/>
      <c r="S547" s="744">
        <v>0</v>
      </c>
      <c r="T547" s="743"/>
      <c r="U547" s="738">
        <v>0</v>
      </c>
    </row>
    <row r="548" spans="1:21" ht="14.4" customHeight="1" x14ac:dyDescent="0.3">
      <c r="A548" s="737">
        <v>30</v>
      </c>
      <c r="B548" s="739" t="s">
        <v>507</v>
      </c>
      <c r="C548" s="739" t="s">
        <v>3347</v>
      </c>
      <c r="D548" s="740" t="s">
        <v>4506</v>
      </c>
      <c r="E548" s="741" t="s">
        <v>3361</v>
      </c>
      <c r="F548" s="739" t="s">
        <v>3344</v>
      </c>
      <c r="G548" s="739" t="s">
        <v>3460</v>
      </c>
      <c r="H548" s="739" t="s">
        <v>508</v>
      </c>
      <c r="I548" s="739" t="s">
        <v>1554</v>
      </c>
      <c r="J548" s="739" t="s">
        <v>1555</v>
      </c>
      <c r="K548" s="739" t="s">
        <v>3461</v>
      </c>
      <c r="L548" s="742">
        <v>34.6</v>
      </c>
      <c r="M548" s="742">
        <v>346</v>
      </c>
      <c r="N548" s="739">
        <v>10</v>
      </c>
      <c r="O548" s="743">
        <v>7</v>
      </c>
      <c r="P548" s="742">
        <v>103.80000000000001</v>
      </c>
      <c r="Q548" s="744">
        <v>0.30000000000000004</v>
      </c>
      <c r="R548" s="739">
        <v>3</v>
      </c>
      <c r="S548" s="744">
        <v>0.3</v>
      </c>
      <c r="T548" s="743">
        <v>2</v>
      </c>
      <c r="U548" s="738">
        <v>0.2857142857142857</v>
      </c>
    </row>
    <row r="549" spans="1:21" ht="14.4" customHeight="1" x14ac:dyDescent="0.3">
      <c r="A549" s="737">
        <v>30</v>
      </c>
      <c r="B549" s="739" t="s">
        <v>507</v>
      </c>
      <c r="C549" s="739" t="s">
        <v>3347</v>
      </c>
      <c r="D549" s="740" t="s">
        <v>4506</v>
      </c>
      <c r="E549" s="741" t="s">
        <v>3361</v>
      </c>
      <c r="F549" s="739" t="s">
        <v>3344</v>
      </c>
      <c r="G549" s="739" t="s">
        <v>3468</v>
      </c>
      <c r="H549" s="739" t="s">
        <v>508</v>
      </c>
      <c r="I549" s="739" t="s">
        <v>3982</v>
      </c>
      <c r="J549" s="739" t="s">
        <v>1225</v>
      </c>
      <c r="K549" s="739" t="s">
        <v>3474</v>
      </c>
      <c r="L549" s="742">
        <v>118.65</v>
      </c>
      <c r="M549" s="742">
        <v>237.3</v>
      </c>
      <c r="N549" s="739">
        <v>2</v>
      </c>
      <c r="O549" s="743">
        <v>1</v>
      </c>
      <c r="P549" s="742"/>
      <c r="Q549" s="744">
        <v>0</v>
      </c>
      <c r="R549" s="739"/>
      <c r="S549" s="744">
        <v>0</v>
      </c>
      <c r="T549" s="743"/>
      <c r="U549" s="738">
        <v>0</v>
      </c>
    </row>
    <row r="550" spans="1:21" ht="14.4" customHeight="1" x14ac:dyDescent="0.3">
      <c r="A550" s="737">
        <v>30</v>
      </c>
      <c r="B550" s="739" t="s">
        <v>507</v>
      </c>
      <c r="C550" s="739" t="s">
        <v>3347</v>
      </c>
      <c r="D550" s="740" t="s">
        <v>4506</v>
      </c>
      <c r="E550" s="741" t="s">
        <v>3361</v>
      </c>
      <c r="F550" s="739" t="s">
        <v>3344</v>
      </c>
      <c r="G550" s="739" t="s">
        <v>3481</v>
      </c>
      <c r="H550" s="739" t="s">
        <v>2097</v>
      </c>
      <c r="I550" s="739" t="s">
        <v>2304</v>
      </c>
      <c r="J550" s="739" t="s">
        <v>2305</v>
      </c>
      <c r="K550" s="739" t="s">
        <v>3133</v>
      </c>
      <c r="L550" s="742">
        <v>35.11</v>
      </c>
      <c r="M550" s="742">
        <v>70.22</v>
      </c>
      <c r="N550" s="739">
        <v>2</v>
      </c>
      <c r="O550" s="743">
        <v>1</v>
      </c>
      <c r="P550" s="742"/>
      <c r="Q550" s="744">
        <v>0</v>
      </c>
      <c r="R550" s="739"/>
      <c r="S550" s="744">
        <v>0</v>
      </c>
      <c r="T550" s="743"/>
      <c r="U550" s="738">
        <v>0</v>
      </c>
    </row>
    <row r="551" spans="1:21" ht="14.4" customHeight="1" x14ac:dyDescent="0.3">
      <c r="A551" s="737">
        <v>30</v>
      </c>
      <c r="B551" s="739" t="s">
        <v>507</v>
      </c>
      <c r="C551" s="739" t="s">
        <v>3347</v>
      </c>
      <c r="D551" s="740" t="s">
        <v>4506</v>
      </c>
      <c r="E551" s="741" t="s">
        <v>3361</v>
      </c>
      <c r="F551" s="739" t="s">
        <v>3344</v>
      </c>
      <c r="G551" s="739" t="s">
        <v>3371</v>
      </c>
      <c r="H551" s="739" t="s">
        <v>508</v>
      </c>
      <c r="I551" s="739" t="s">
        <v>3983</v>
      </c>
      <c r="J551" s="739" t="s">
        <v>3984</v>
      </c>
      <c r="K551" s="739" t="s">
        <v>3985</v>
      </c>
      <c r="L551" s="742">
        <v>300.33</v>
      </c>
      <c r="M551" s="742">
        <v>300.33</v>
      </c>
      <c r="N551" s="739">
        <v>1</v>
      </c>
      <c r="O551" s="743">
        <v>1</v>
      </c>
      <c r="P551" s="742"/>
      <c r="Q551" s="744">
        <v>0</v>
      </c>
      <c r="R551" s="739"/>
      <c r="S551" s="744">
        <v>0</v>
      </c>
      <c r="T551" s="743"/>
      <c r="U551" s="738">
        <v>0</v>
      </c>
    </row>
    <row r="552" spans="1:21" ht="14.4" customHeight="1" x14ac:dyDescent="0.3">
      <c r="A552" s="737">
        <v>30</v>
      </c>
      <c r="B552" s="739" t="s">
        <v>507</v>
      </c>
      <c r="C552" s="739" t="s">
        <v>3347</v>
      </c>
      <c r="D552" s="740" t="s">
        <v>4506</v>
      </c>
      <c r="E552" s="741" t="s">
        <v>3361</v>
      </c>
      <c r="F552" s="739" t="s">
        <v>3344</v>
      </c>
      <c r="G552" s="739" t="s">
        <v>3371</v>
      </c>
      <c r="H552" s="739" t="s">
        <v>2097</v>
      </c>
      <c r="I552" s="739" t="s">
        <v>2533</v>
      </c>
      <c r="J552" s="739" t="s">
        <v>2534</v>
      </c>
      <c r="K552" s="739" t="s">
        <v>3107</v>
      </c>
      <c r="L552" s="742">
        <v>93.43</v>
      </c>
      <c r="M552" s="742">
        <v>280.29000000000002</v>
      </c>
      <c r="N552" s="739">
        <v>3</v>
      </c>
      <c r="O552" s="743">
        <v>1.5</v>
      </c>
      <c r="P552" s="742">
        <v>186.86</v>
      </c>
      <c r="Q552" s="744">
        <v>0.66666666666666663</v>
      </c>
      <c r="R552" s="739">
        <v>2</v>
      </c>
      <c r="S552" s="744">
        <v>0.66666666666666663</v>
      </c>
      <c r="T552" s="743">
        <v>1</v>
      </c>
      <c r="U552" s="738">
        <v>0.66666666666666663</v>
      </c>
    </row>
    <row r="553" spans="1:21" ht="14.4" customHeight="1" x14ac:dyDescent="0.3">
      <c r="A553" s="737">
        <v>30</v>
      </c>
      <c r="B553" s="739" t="s">
        <v>507</v>
      </c>
      <c r="C553" s="739" t="s">
        <v>3347</v>
      </c>
      <c r="D553" s="740" t="s">
        <v>4506</v>
      </c>
      <c r="E553" s="741" t="s">
        <v>3361</v>
      </c>
      <c r="F553" s="739" t="s">
        <v>3344</v>
      </c>
      <c r="G553" s="739" t="s">
        <v>3371</v>
      </c>
      <c r="H553" s="739" t="s">
        <v>508</v>
      </c>
      <c r="I553" s="739" t="s">
        <v>3986</v>
      </c>
      <c r="J553" s="739" t="s">
        <v>3984</v>
      </c>
      <c r="K553" s="739" t="s">
        <v>3987</v>
      </c>
      <c r="L553" s="742">
        <v>100.11</v>
      </c>
      <c r="M553" s="742">
        <v>100.11</v>
      </c>
      <c r="N553" s="739">
        <v>1</v>
      </c>
      <c r="O553" s="743">
        <v>0.5</v>
      </c>
      <c r="P553" s="742">
        <v>100.11</v>
      </c>
      <c r="Q553" s="744">
        <v>1</v>
      </c>
      <c r="R553" s="739">
        <v>1</v>
      </c>
      <c r="S553" s="744">
        <v>1</v>
      </c>
      <c r="T553" s="743">
        <v>0.5</v>
      </c>
      <c r="U553" s="738">
        <v>1</v>
      </c>
    </row>
    <row r="554" spans="1:21" ht="14.4" customHeight="1" x14ac:dyDescent="0.3">
      <c r="A554" s="737">
        <v>30</v>
      </c>
      <c r="B554" s="739" t="s">
        <v>507</v>
      </c>
      <c r="C554" s="739" t="s">
        <v>3347</v>
      </c>
      <c r="D554" s="740" t="s">
        <v>4506</v>
      </c>
      <c r="E554" s="741" t="s">
        <v>3361</v>
      </c>
      <c r="F554" s="739" t="s">
        <v>3344</v>
      </c>
      <c r="G554" s="739" t="s">
        <v>3492</v>
      </c>
      <c r="H554" s="739" t="s">
        <v>508</v>
      </c>
      <c r="I554" s="739" t="s">
        <v>1074</v>
      </c>
      <c r="J554" s="739" t="s">
        <v>3494</v>
      </c>
      <c r="K554" s="739" t="s">
        <v>3988</v>
      </c>
      <c r="L554" s="742">
        <v>31.65</v>
      </c>
      <c r="M554" s="742">
        <v>63.3</v>
      </c>
      <c r="N554" s="739">
        <v>2</v>
      </c>
      <c r="O554" s="743">
        <v>1</v>
      </c>
      <c r="P554" s="742"/>
      <c r="Q554" s="744">
        <v>0</v>
      </c>
      <c r="R554" s="739"/>
      <c r="S554" s="744">
        <v>0</v>
      </c>
      <c r="T554" s="743"/>
      <c r="U554" s="738">
        <v>0</v>
      </c>
    </row>
    <row r="555" spans="1:21" ht="14.4" customHeight="1" x14ac:dyDescent="0.3">
      <c r="A555" s="737">
        <v>30</v>
      </c>
      <c r="B555" s="739" t="s">
        <v>507</v>
      </c>
      <c r="C555" s="739" t="s">
        <v>3347</v>
      </c>
      <c r="D555" s="740" t="s">
        <v>4506</v>
      </c>
      <c r="E555" s="741" t="s">
        <v>3361</v>
      </c>
      <c r="F555" s="739" t="s">
        <v>3344</v>
      </c>
      <c r="G555" s="739" t="s">
        <v>3492</v>
      </c>
      <c r="H555" s="739" t="s">
        <v>508</v>
      </c>
      <c r="I555" s="739" t="s">
        <v>1127</v>
      </c>
      <c r="J555" s="739" t="s">
        <v>1117</v>
      </c>
      <c r="K555" s="739" t="s">
        <v>3722</v>
      </c>
      <c r="L555" s="742">
        <v>26.37</v>
      </c>
      <c r="M555" s="742">
        <v>26.37</v>
      </c>
      <c r="N555" s="739">
        <v>1</v>
      </c>
      <c r="O555" s="743">
        <v>0.5</v>
      </c>
      <c r="P555" s="742"/>
      <c r="Q555" s="744">
        <v>0</v>
      </c>
      <c r="R555" s="739"/>
      <c r="S555" s="744">
        <v>0</v>
      </c>
      <c r="T555" s="743"/>
      <c r="U555" s="738">
        <v>0</v>
      </c>
    </row>
    <row r="556" spans="1:21" ht="14.4" customHeight="1" x14ac:dyDescent="0.3">
      <c r="A556" s="737">
        <v>30</v>
      </c>
      <c r="B556" s="739" t="s">
        <v>507</v>
      </c>
      <c r="C556" s="739" t="s">
        <v>3347</v>
      </c>
      <c r="D556" s="740" t="s">
        <v>4506</v>
      </c>
      <c r="E556" s="741" t="s">
        <v>3361</v>
      </c>
      <c r="F556" s="739" t="s">
        <v>3344</v>
      </c>
      <c r="G556" s="739" t="s">
        <v>3492</v>
      </c>
      <c r="H556" s="739" t="s">
        <v>508</v>
      </c>
      <c r="I556" s="739" t="s">
        <v>1269</v>
      </c>
      <c r="J556" s="739" t="s">
        <v>902</v>
      </c>
      <c r="K556" s="739" t="s">
        <v>3495</v>
      </c>
      <c r="L556" s="742">
        <v>0</v>
      </c>
      <c r="M556" s="742">
        <v>0</v>
      </c>
      <c r="N556" s="739">
        <v>2</v>
      </c>
      <c r="O556" s="743">
        <v>1</v>
      </c>
      <c r="P556" s="742">
        <v>0</v>
      </c>
      <c r="Q556" s="744"/>
      <c r="R556" s="739">
        <v>1</v>
      </c>
      <c r="S556" s="744">
        <v>0.5</v>
      </c>
      <c r="T556" s="743">
        <v>0.5</v>
      </c>
      <c r="U556" s="738">
        <v>0.5</v>
      </c>
    </row>
    <row r="557" spans="1:21" ht="14.4" customHeight="1" x14ac:dyDescent="0.3">
      <c r="A557" s="737">
        <v>30</v>
      </c>
      <c r="B557" s="739" t="s">
        <v>507</v>
      </c>
      <c r="C557" s="739" t="s">
        <v>3347</v>
      </c>
      <c r="D557" s="740" t="s">
        <v>4506</v>
      </c>
      <c r="E557" s="741" t="s">
        <v>3361</v>
      </c>
      <c r="F557" s="739" t="s">
        <v>3344</v>
      </c>
      <c r="G557" s="739" t="s">
        <v>3492</v>
      </c>
      <c r="H557" s="739" t="s">
        <v>508</v>
      </c>
      <c r="I557" s="739" t="s">
        <v>1040</v>
      </c>
      <c r="J557" s="739" t="s">
        <v>3494</v>
      </c>
      <c r="K557" s="739" t="s">
        <v>3857</v>
      </c>
      <c r="L557" s="742">
        <v>10.55</v>
      </c>
      <c r="M557" s="742">
        <v>10.55</v>
      </c>
      <c r="N557" s="739">
        <v>1</v>
      </c>
      <c r="O557" s="743">
        <v>0.5</v>
      </c>
      <c r="P557" s="742"/>
      <c r="Q557" s="744">
        <v>0</v>
      </c>
      <c r="R557" s="739"/>
      <c r="S557" s="744">
        <v>0</v>
      </c>
      <c r="T557" s="743"/>
      <c r="U557" s="738">
        <v>0</v>
      </c>
    </row>
    <row r="558" spans="1:21" ht="14.4" customHeight="1" x14ac:dyDescent="0.3">
      <c r="A558" s="737">
        <v>30</v>
      </c>
      <c r="B558" s="739" t="s">
        <v>507</v>
      </c>
      <c r="C558" s="739" t="s">
        <v>3347</v>
      </c>
      <c r="D558" s="740" t="s">
        <v>4506</v>
      </c>
      <c r="E558" s="741" t="s">
        <v>3361</v>
      </c>
      <c r="F558" s="739" t="s">
        <v>3344</v>
      </c>
      <c r="G558" s="739" t="s">
        <v>3502</v>
      </c>
      <c r="H558" s="739" t="s">
        <v>508</v>
      </c>
      <c r="I558" s="739" t="s">
        <v>916</v>
      </c>
      <c r="J558" s="739" t="s">
        <v>3503</v>
      </c>
      <c r="K558" s="739" t="s">
        <v>1012</v>
      </c>
      <c r="L558" s="742">
        <v>88.76</v>
      </c>
      <c r="M558" s="742">
        <v>355.04</v>
      </c>
      <c r="N558" s="739">
        <v>4</v>
      </c>
      <c r="O558" s="743">
        <v>2.5</v>
      </c>
      <c r="P558" s="742">
        <v>88.76</v>
      </c>
      <c r="Q558" s="744">
        <v>0.25</v>
      </c>
      <c r="R558" s="739">
        <v>1</v>
      </c>
      <c r="S558" s="744">
        <v>0.25</v>
      </c>
      <c r="T558" s="743">
        <v>0.5</v>
      </c>
      <c r="U558" s="738">
        <v>0.2</v>
      </c>
    </row>
    <row r="559" spans="1:21" ht="14.4" customHeight="1" x14ac:dyDescent="0.3">
      <c r="A559" s="737">
        <v>30</v>
      </c>
      <c r="B559" s="739" t="s">
        <v>507</v>
      </c>
      <c r="C559" s="739" t="s">
        <v>3347</v>
      </c>
      <c r="D559" s="740" t="s">
        <v>4506</v>
      </c>
      <c r="E559" s="741" t="s">
        <v>3361</v>
      </c>
      <c r="F559" s="739" t="s">
        <v>3344</v>
      </c>
      <c r="G559" s="739" t="s">
        <v>3504</v>
      </c>
      <c r="H559" s="739" t="s">
        <v>2097</v>
      </c>
      <c r="I559" s="739" t="s">
        <v>2129</v>
      </c>
      <c r="J559" s="739" t="s">
        <v>3868</v>
      </c>
      <c r="K559" s="739" t="s">
        <v>3869</v>
      </c>
      <c r="L559" s="742">
        <v>57.64</v>
      </c>
      <c r="M559" s="742">
        <v>115.28</v>
      </c>
      <c r="N559" s="739">
        <v>2</v>
      </c>
      <c r="O559" s="743">
        <v>1</v>
      </c>
      <c r="P559" s="742"/>
      <c r="Q559" s="744">
        <v>0</v>
      </c>
      <c r="R559" s="739"/>
      <c r="S559" s="744">
        <v>0</v>
      </c>
      <c r="T559" s="743"/>
      <c r="U559" s="738">
        <v>0</v>
      </c>
    </row>
    <row r="560" spans="1:21" ht="14.4" customHeight="1" x14ac:dyDescent="0.3">
      <c r="A560" s="737">
        <v>30</v>
      </c>
      <c r="B560" s="739" t="s">
        <v>507</v>
      </c>
      <c r="C560" s="739" t="s">
        <v>3347</v>
      </c>
      <c r="D560" s="740" t="s">
        <v>4506</v>
      </c>
      <c r="E560" s="741" t="s">
        <v>3361</v>
      </c>
      <c r="F560" s="739" t="s">
        <v>3344</v>
      </c>
      <c r="G560" s="739" t="s">
        <v>3509</v>
      </c>
      <c r="H560" s="739" t="s">
        <v>508</v>
      </c>
      <c r="I560" s="739" t="s">
        <v>1835</v>
      </c>
      <c r="J560" s="739" t="s">
        <v>1836</v>
      </c>
      <c r="K560" s="739" t="s">
        <v>3989</v>
      </c>
      <c r="L560" s="742">
        <v>79.430000000000007</v>
      </c>
      <c r="M560" s="742">
        <v>79.430000000000007</v>
      </c>
      <c r="N560" s="739">
        <v>1</v>
      </c>
      <c r="O560" s="743">
        <v>0.5</v>
      </c>
      <c r="P560" s="742"/>
      <c r="Q560" s="744">
        <v>0</v>
      </c>
      <c r="R560" s="739"/>
      <c r="S560" s="744">
        <v>0</v>
      </c>
      <c r="T560" s="743"/>
      <c r="U560" s="738">
        <v>0</v>
      </c>
    </row>
    <row r="561" spans="1:21" ht="14.4" customHeight="1" x14ac:dyDescent="0.3">
      <c r="A561" s="737">
        <v>30</v>
      </c>
      <c r="B561" s="739" t="s">
        <v>507</v>
      </c>
      <c r="C561" s="739" t="s">
        <v>3347</v>
      </c>
      <c r="D561" s="740" t="s">
        <v>4506</v>
      </c>
      <c r="E561" s="741" t="s">
        <v>3361</v>
      </c>
      <c r="F561" s="739" t="s">
        <v>3344</v>
      </c>
      <c r="G561" s="739" t="s">
        <v>3509</v>
      </c>
      <c r="H561" s="739" t="s">
        <v>508</v>
      </c>
      <c r="I561" s="739" t="s">
        <v>1503</v>
      </c>
      <c r="J561" s="739" t="s">
        <v>1504</v>
      </c>
      <c r="K561" s="739" t="s">
        <v>3730</v>
      </c>
      <c r="L561" s="742">
        <v>229.15</v>
      </c>
      <c r="M561" s="742">
        <v>229.15</v>
      </c>
      <c r="N561" s="739">
        <v>1</v>
      </c>
      <c r="O561" s="743">
        <v>0.5</v>
      </c>
      <c r="P561" s="742"/>
      <c r="Q561" s="744">
        <v>0</v>
      </c>
      <c r="R561" s="739"/>
      <c r="S561" s="744">
        <v>0</v>
      </c>
      <c r="T561" s="743"/>
      <c r="U561" s="738">
        <v>0</v>
      </c>
    </row>
    <row r="562" spans="1:21" ht="14.4" customHeight="1" x14ac:dyDescent="0.3">
      <c r="A562" s="737">
        <v>30</v>
      </c>
      <c r="B562" s="739" t="s">
        <v>507</v>
      </c>
      <c r="C562" s="739" t="s">
        <v>3347</v>
      </c>
      <c r="D562" s="740" t="s">
        <v>4506</v>
      </c>
      <c r="E562" s="741" t="s">
        <v>3361</v>
      </c>
      <c r="F562" s="739" t="s">
        <v>3344</v>
      </c>
      <c r="G562" s="739" t="s">
        <v>3509</v>
      </c>
      <c r="H562" s="739" t="s">
        <v>508</v>
      </c>
      <c r="I562" s="739" t="s">
        <v>798</v>
      </c>
      <c r="J562" s="739" t="s">
        <v>3731</v>
      </c>
      <c r="K562" s="739" t="s">
        <v>3732</v>
      </c>
      <c r="L562" s="742">
        <v>572.87</v>
      </c>
      <c r="M562" s="742">
        <v>1145.74</v>
      </c>
      <c r="N562" s="739">
        <v>2</v>
      </c>
      <c r="O562" s="743">
        <v>1</v>
      </c>
      <c r="P562" s="742"/>
      <c r="Q562" s="744">
        <v>0</v>
      </c>
      <c r="R562" s="739"/>
      <c r="S562" s="744">
        <v>0</v>
      </c>
      <c r="T562" s="743"/>
      <c r="U562" s="738">
        <v>0</v>
      </c>
    </row>
    <row r="563" spans="1:21" ht="14.4" customHeight="1" x14ac:dyDescent="0.3">
      <c r="A563" s="737">
        <v>30</v>
      </c>
      <c r="B563" s="739" t="s">
        <v>507</v>
      </c>
      <c r="C563" s="739" t="s">
        <v>3347</v>
      </c>
      <c r="D563" s="740" t="s">
        <v>4506</v>
      </c>
      <c r="E563" s="741" t="s">
        <v>3361</v>
      </c>
      <c r="F563" s="739" t="s">
        <v>3344</v>
      </c>
      <c r="G563" s="739" t="s">
        <v>3512</v>
      </c>
      <c r="H563" s="739" t="s">
        <v>2097</v>
      </c>
      <c r="I563" s="739" t="s">
        <v>2426</v>
      </c>
      <c r="J563" s="739" t="s">
        <v>2427</v>
      </c>
      <c r="K563" s="739" t="s">
        <v>3198</v>
      </c>
      <c r="L563" s="742">
        <v>69.55</v>
      </c>
      <c r="M563" s="742">
        <v>69.55</v>
      </c>
      <c r="N563" s="739">
        <v>1</v>
      </c>
      <c r="O563" s="743">
        <v>0.5</v>
      </c>
      <c r="P563" s="742"/>
      <c r="Q563" s="744">
        <v>0</v>
      </c>
      <c r="R563" s="739"/>
      <c r="S563" s="744">
        <v>0</v>
      </c>
      <c r="T563" s="743"/>
      <c r="U563" s="738">
        <v>0</v>
      </c>
    </row>
    <row r="564" spans="1:21" ht="14.4" customHeight="1" x14ac:dyDescent="0.3">
      <c r="A564" s="737">
        <v>30</v>
      </c>
      <c r="B564" s="739" t="s">
        <v>507</v>
      </c>
      <c r="C564" s="739" t="s">
        <v>3347</v>
      </c>
      <c r="D564" s="740" t="s">
        <v>4506</v>
      </c>
      <c r="E564" s="741" t="s">
        <v>3361</v>
      </c>
      <c r="F564" s="739" t="s">
        <v>3344</v>
      </c>
      <c r="G564" s="739" t="s">
        <v>3512</v>
      </c>
      <c r="H564" s="739" t="s">
        <v>2097</v>
      </c>
      <c r="I564" s="739" t="s">
        <v>2335</v>
      </c>
      <c r="J564" s="739" t="s">
        <v>3205</v>
      </c>
      <c r="K564" s="739" t="s">
        <v>3206</v>
      </c>
      <c r="L564" s="742">
        <v>46.07</v>
      </c>
      <c r="M564" s="742">
        <v>92.14</v>
      </c>
      <c r="N564" s="739">
        <v>2</v>
      </c>
      <c r="O564" s="743">
        <v>1.5</v>
      </c>
      <c r="P564" s="742">
        <v>46.07</v>
      </c>
      <c r="Q564" s="744">
        <v>0.5</v>
      </c>
      <c r="R564" s="739">
        <v>1</v>
      </c>
      <c r="S564" s="744">
        <v>0.5</v>
      </c>
      <c r="T564" s="743">
        <v>0.5</v>
      </c>
      <c r="U564" s="738">
        <v>0.33333333333333331</v>
      </c>
    </row>
    <row r="565" spans="1:21" ht="14.4" customHeight="1" x14ac:dyDescent="0.3">
      <c r="A565" s="737">
        <v>30</v>
      </c>
      <c r="B565" s="739" t="s">
        <v>507</v>
      </c>
      <c r="C565" s="739" t="s">
        <v>3347</v>
      </c>
      <c r="D565" s="740" t="s">
        <v>4506</v>
      </c>
      <c r="E565" s="741" t="s">
        <v>3361</v>
      </c>
      <c r="F565" s="739" t="s">
        <v>3344</v>
      </c>
      <c r="G565" s="739" t="s">
        <v>3512</v>
      </c>
      <c r="H565" s="739" t="s">
        <v>2097</v>
      </c>
      <c r="I565" s="739" t="s">
        <v>2498</v>
      </c>
      <c r="J565" s="739" t="s">
        <v>3207</v>
      </c>
      <c r="K565" s="739" t="s">
        <v>3208</v>
      </c>
      <c r="L565" s="742">
        <v>118.54</v>
      </c>
      <c r="M565" s="742">
        <v>118.54</v>
      </c>
      <c r="N565" s="739">
        <v>1</v>
      </c>
      <c r="O565" s="743">
        <v>0.5</v>
      </c>
      <c r="P565" s="742">
        <v>118.54</v>
      </c>
      <c r="Q565" s="744">
        <v>1</v>
      </c>
      <c r="R565" s="739">
        <v>1</v>
      </c>
      <c r="S565" s="744">
        <v>1</v>
      </c>
      <c r="T565" s="743">
        <v>0.5</v>
      </c>
      <c r="U565" s="738">
        <v>1</v>
      </c>
    </row>
    <row r="566" spans="1:21" ht="14.4" customHeight="1" x14ac:dyDescent="0.3">
      <c r="A566" s="737">
        <v>30</v>
      </c>
      <c r="B566" s="739" t="s">
        <v>507</v>
      </c>
      <c r="C566" s="739" t="s">
        <v>3347</v>
      </c>
      <c r="D566" s="740" t="s">
        <v>4506</v>
      </c>
      <c r="E566" s="741" t="s">
        <v>3361</v>
      </c>
      <c r="F566" s="739" t="s">
        <v>3344</v>
      </c>
      <c r="G566" s="739" t="s">
        <v>3512</v>
      </c>
      <c r="H566" s="739" t="s">
        <v>508</v>
      </c>
      <c r="I566" s="739" t="s">
        <v>3879</v>
      </c>
      <c r="J566" s="739" t="s">
        <v>3880</v>
      </c>
      <c r="K566" s="739" t="s">
        <v>3881</v>
      </c>
      <c r="L566" s="742">
        <v>79.03</v>
      </c>
      <c r="M566" s="742">
        <v>79.03</v>
      </c>
      <c r="N566" s="739">
        <v>1</v>
      </c>
      <c r="O566" s="743">
        <v>0.5</v>
      </c>
      <c r="P566" s="742"/>
      <c r="Q566" s="744">
        <v>0</v>
      </c>
      <c r="R566" s="739"/>
      <c r="S566" s="744">
        <v>0</v>
      </c>
      <c r="T566" s="743"/>
      <c r="U566" s="738">
        <v>0</v>
      </c>
    </row>
    <row r="567" spans="1:21" ht="14.4" customHeight="1" x14ac:dyDescent="0.3">
      <c r="A567" s="737">
        <v>30</v>
      </c>
      <c r="B567" s="739" t="s">
        <v>507</v>
      </c>
      <c r="C567" s="739" t="s">
        <v>3347</v>
      </c>
      <c r="D567" s="740" t="s">
        <v>4506</v>
      </c>
      <c r="E567" s="741" t="s">
        <v>3361</v>
      </c>
      <c r="F567" s="739" t="s">
        <v>3344</v>
      </c>
      <c r="G567" s="739" t="s">
        <v>3517</v>
      </c>
      <c r="H567" s="739" t="s">
        <v>508</v>
      </c>
      <c r="I567" s="739" t="s">
        <v>1467</v>
      </c>
      <c r="J567" s="739" t="s">
        <v>1468</v>
      </c>
      <c r="K567" s="739" t="s">
        <v>3518</v>
      </c>
      <c r="L567" s="742">
        <v>1138.0899999999999</v>
      </c>
      <c r="M567" s="742">
        <v>1138.0899999999999</v>
      </c>
      <c r="N567" s="739">
        <v>1</v>
      </c>
      <c r="O567" s="743">
        <v>1</v>
      </c>
      <c r="P567" s="742"/>
      <c r="Q567" s="744">
        <v>0</v>
      </c>
      <c r="R567" s="739"/>
      <c r="S567" s="744">
        <v>0</v>
      </c>
      <c r="T567" s="743"/>
      <c r="U567" s="738">
        <v>0</v>
      </c>
    </row>
    <row r="568" spans="1:21" ht="14.4" customHeight="1" x14ac:dyDescent="0.3">
      <c r="A568" s="737">
        <v>30</v>
      </c>
      <c r="B568" s="739" t="s">
        <v>507</v>
      </c>
      <c r="C568" s="739" t="s">
        <v>3347</v>
      </c>
      <c r="D568" s="740" t="s">
        <v>4506</v>
      </c>
      <c r="E568" s="741" t="s">
        <v>3361</v>
      </c>
      <c r="F568" s="739" t="s">
        <v>3344</v>
      </c>
      <c r="G568" s="739" t="s">
        <v>3519</v>
      </c>
      <c r="H568" s="739" t="s">
        <v>2097</v>
      </c>
      <c r="I568" s="739" t="s">
        <v>2267</v>
      </c>
      <c r="J568" s="739" t="s">
        <v>2268</v>
      </c>
      <c r="K568" s="739" t="s">
        <v>3173</v>
      </c>
      <c r="L568" s="742">
        <v>54.98</v>
      </c>
      <c r="M568" s="742">
        <v>54.98</v>
      </c>
      <c r="N568" s="739">
        <v>1</v>
      </c>
      <c r="O568" s="743">
        <v>0.5</v>
      </c>
      <c r="P568" s="742"/>
      <c r="Q568" s="744">
        <v>0</v>
      </c>
      <c r="R568" s="739"/>
      <c r="S568" s="744">
        <v>0</v>
      </c>
      <c r="T568" s="743"/>
      <c r="U568" s="738">
        <v>0</v>
      </c>
    </row>
    <row r="569" spans="1:21" ht="14.4" customHeight="1" x14ac:dyDescent="0.3">
      <c r="A569" s="737">
        <v>30</v>
      </c>
      <c r="B569" s="739" t="s">
        <v>507</v>
      </c>
      <c r="C569" s="739" t="s">
        <v>3347</v>
      </c>
      <c r="D569" s="740" t="s">
        <v>4506</v>
      </c>
      <c r="E569" s="741" t="s">
        <v>3361</v>
      </c>
      <c r="F569" s="739" t="s">
        <v>3344</v>
      </c>
      <c r="G569" s="739" t="s">
        <v>3530</v>
      </c>
      <c r="H569" s="739" t="s">
        <v>508</v>
      </c>
      <c r="I569" s="739" t="s">
        <v>975</v>
      </c>
      <c r="J569" s="739" t="s">
        <v>3531</v>
      </c>
      <c r="K569" s="739" t="s">
        <v>3532</v>
      </c>
      <c r="L569" s="742">
        <v>0</v>
      </c>
      <c r="M569" s="742">
        <v>0</v>
      </c>
      <c r="N569" s="739">
        <v>3</v>
      </c>
      <c r="O569" s="743">
        <v>1.5</v>
      </c>
      <c r="P569" s="742">
        <v>0</v>
      </c>
      <c r="Q569" s="744"/>
      <c r="R569" s="739">
        <v>1</v>
      </c>
      <c r="S569" s="744">
        <v>0.33333333333333331</v>
      </c>
      <c r="T569" s="743">
        <v>0.5</v>
      </c>
      <c r="U569" s="738">
        <v>0.33333333333333331</v>
      </c>
    </row>
    <row r="570" spans="1:21" ht="14.4" customHeight="1" x14ac:dyDescent="0.3">
      <c r="A570" s="737">
        <v>30</v>
      </c>
      <c r="B570" s="739" t="s">
        <v>507</v>
      </c>
      <c r="C570" s="739" t="s">
        <v>3347</v>
      </c>
      <c r="D570" s="740" t="s">
        <v>4506</v>
      </c>
      <c r="E570" s="741" t="s">
        <v>3361</v>
      </c>
      <c r="F570" s="739" t="s">
        <v>3344</v>
      </c>
      <c r="G570" s="739" t="s">
        <v>3539</v>
      </c>
      <c r="H570" s="739" t="s">
        <v>508</v>
      </c>
      <c r="I570" s="739" t="s">
        <v>3884</v>
      </c>
      <c r="J570" s="739" t="s">
        <v>3885</v>
      </c>
      <c r="K570" s="739" t="s">
        <v>3886</v>
      </c>
      <c r="L570" s="742">
        <v>1228</v>
      </c>
      <c r="M570" s="742">
        <v>1228</v>
      </c>
      <c r="N570" s="739">
        <v>1</v>
      </c>
      <c r="O570" s="743">
        <v>0.5</v>
      </c>
      <c r="P570" s="742"/>
      <c r="Q570" s="744">
        <v>0</v>
      </c>
      <c r="R570" s="739"/>
      <c r="S570" s="744">
        <v>0</v>
      </c>
      <c r="T570" s="743"/>
      <c r="U570" s="738">
        <v>0</v>
      </c>
    </row>
    <row r="571" spans="1:21" ht="14.4" customHeight="1" x14ac:dyDescent="0.3">
      <c r="A571" s="737">
        <v>30</v>
      </c>
      <c r="B571" s="739" t="s">
        <v>507</v>
      </c>
      <c r="C571" s="739" t="s">
        <v>3347</v>
      </c>
      <c r="D571" s="740" t="s">
        <v>4506</v>
      </c>
      <c r="E571" s="741" t="s">
        <v>3361</v>
      </c>
      <c r="F571" s="739" t="s">
        <v>3344</v>
      </c>
      <c r="G571" s="739" t="s">
        <v>3542</v>
      </c>
      <c r="H571" s="739" t="s">
        <v>2097</v>
      </c>
      <c r="I571" s="739" t="s">
        <v>2183</v>
      </c>
      <c r="J571" s="739" t="s">
        <v>2184</v>
      </c>
      <c r="K571" s="739" t="s">
        <v>3088</v>
      </c>
      <c r="L571" s="742">
        <v>73.45</v>
      </c>
      <c r="M571" s="742">
        <v>220.35000000000002</v>
      </c>
      <c r="N571" s="739">
        <v>3</v>
      </c>
      <c r="O571" s="743">
        <v>2</v>
      </c>
      <c r="P571" s="742">
        <v>73.45</v>
      </c>
      <c r="Q571" s="744">
        <v>0.33333333333333331</v>
      </c>
      <c r="R571" s="739">
        <v>1</v>
      </c>
      <c r="S571" s="744">
        <v>0.33333333333333331</v>
      </c>
      <c r="T571" s="743">
        <v>0.5</v>
      </c>
      <c r="U571" s="738">
        <v>0.25</v>
      </c>
    </row>
    <row r="572" spans="1:21" ht="14.4" customHeight="1" x14ac:dyDescent="0.3">
      <c r="A572" s="737">
        <v>30</v>
      </c>
      <c r="B572" s="739" t="s">
        <v>507</v>
      </c>
      <c r="C572" s="739" t="s">
        <v>3347</v>
      </c>
      <c r="D572" s="740" t="s">
        <v>4506</v>
      </c>
      <c r="E572" s="741" t="s">
        <v>3361</v>
      </c>
      <c r="F572" s="739" t="s">
        <v>3344</v>
      </c>
      <c r="G572" s="739" t="s">
        <v>3544</v>
      </c>
      <c r="H572" s="739" t="s">
        <v>508</v>
      </c>
      <c r="I572" s="739" t="s">
        <v>787</v>
      </c>
      <c r="J572" s="739" t="s">
        <v>784</v>
      </c>
      <c r="K572" s="739" t="s">
        <v>3546</v>
      </c>
      <c r="L572" s="742">
        <v>10.65</v>
      </c>
      <c r="M572" s="742">
        <v>42.6</v>
      </c>
      <c r="N572" s="739">
        <v>4</v>
      </c>
      <c r="O572" s="743">
        <v>2</v>
      </c>
      <c r="P572" s="742"/>
      <c r="Q572" s="744">
        <v>0</v>
      </c>
      <c r="R572" s="739"/>
      <c r="S572" s="744">
        <v>0</v>
      </c>
      <c r="T572" s="743"/>
      <c r="U572" s="738">
        <v>0</v>
      </c>
    </row>
    <row r="573" spans="1:21" ht="14.4" customHeight="1" x14ac:dyDescent="0.3">
      <c r="A573" s="737">
        <v>30</v>
      </c>
      <c r="B573" s="739" t="s">
        <v>507</v>
      </c>
      <c r="C573" s="739" t="s">
        <v>3347</v>
      </c>
      <c r="D573" s="740" t="s">
        <v>4506</v>
      </c>
      <c r="E573" s="741" t="s">
        <v>3361</v>
      </c>
      <c r="F573" s="739" t="s">
        <v>3344</v>
      </c>
      <c r="G573" s="739" t="s">
        <v>3544</v>
      </c>
      <c r="H573" s="739" t="s">
        <v>508</v>
      </c>
      <c r="I573" s="739" t="s">
        <v>884</v>
      </c>
      <c r="J573" s="739" t="s">
        <v>1349</v>
      </c>
      <c r="K573" s="739" t="s">
        <v>3557</v>
      </c>
      <c r="L573" s="742">
        <v>17.559999999999999</v>
      </c>
      <c r="M573" s="742">
        <v>17.559999999999999</v>
      </c>
      <c r="N573" s="739">
        <v>1</v>
      </c>
      <c r="O573" s="743">
        <v>0.5</v>
      </c>
      <c r="P573" s="742">
        <v>17.559999999999999</v>
      </c>
      <c r="Q573" s="744">
        <v>1</v>
      </c>
      <c r="R573" s="739">
        <v>1</v>
      </c>
      <c r="S573" s="744">
        <v>1</v>
      </c>
      <c r="T573" s="743">
        <v>0.5</v>
      </c>
      <c r="U573" s="738">
        <v>1</v>
      </c>
    </row>
    <row r="574" spans="1:21" ht="14.4" customHeight="1" x14ac:dyDescent="0.3">
      <c r="A574" s="737">
        <v>30</v>
      </c>
      <c r="B574" s="739" t="s">
        <v>507</v>
      </c>
      <c r="C574" s="739" t="s">
        <v>3347</v>
      </c>
      <c r="D574" s="740" t="s">
        <v>4506</v>
      </c>
      <c r="E574" s="741" t="s">
        <v>3361</v>
      </c>
      <c r="F574" s="739" t="s">
        <v>3344</v>
      </c>
      <c r="G574" s="739" t="s">
        <v>3561</v>
      </c>
      <c r="H574" s="739" t="s">
        <v>2097</v>
      </c>
      <c r="I574" s="739" t="s">
        <v>2518</v>
      </c>
      <c r="J574" s="739" t="s">
        <v>2519</v>
      </c>
      <c r="K574" s="739" t="s">
        <v>3117</v>
      </c>
      <c r="L574" s="742">
        <v>70.3</v>
      </c>
      <c r="M574" s="742">
        <v>140.6</v>
      </c>
      <c r="N574" s="739">
        <v>2</v>
      </c>
      <c r="O574" s="743">
        <v>0.5</v>
      </c>
      <c r="P574" s="742">
        <v>140.6</v>
      </c>
      <c r="Q574" s="744">
        <v>1</v>
      </c>
      <c r="R574" s="739">
        <v>2</v>
      </c>
      <c r="S574" s="744">
        <v>1</v>
      </c>
      <c r="T574" s="743">
        <v>0.5</v>
      </c>
      <c r="U574" s="738">
        <v>1</v>
      </c>
    </row>
    <row r="575" spans="1:21" ht="14.4" customHeight="1" x14ac:dyDescent="0.3">
      <c r="A575" s="737">
        <v>30</v>
      </c>
      <c r="B575" s="739" t="s">
        <v>507</v>
      </c>
      <c r="C575" s="739" t="s">
        <v>3347</v>
      </c>
      <c r="D575" s="740" t="s">
        <v>4506</v>
      </c>
      <c r="E575" s="741" t="s">
        <v>3361</v>
      </c>
      <c r="F575" s="739" t="s">
        <v>3344</v>
      </c>
      <c r="G575" s="739" t="s">
        <v>3561</v>
      </c>
      <c r="H575" s="739" t="s">
        <v>2097</v>
      </c>
      <c r="I575" s="739" t="s">
        <v>2313</v>
      </c>
      <c r="J575" s="739" t="s">
        <v>3118</v>
      </c>
      <c r="K575" s="739" t="s">
        <v>3119</v>
      </c>
      <c r="L575" s="742">
        <v>105.46</v>
      </c>
      <c r="M575" s="742">
        <v>105.46</v>
      </c>
      <c r="N575" s="739">
        <v>1</v>
      </c>
      <c r="O575" s="743">
        <v>0.5</v>
      </c>
      <c r="P575" s="742"/>
      <c r="Q575" s="744">
        <v>0</v>
      </c>
      <c r="R575" s="739"/>
      <c r="S575" s="744">
        <v>0</v>
      </c>
      <c r="T575" s="743"/>
      <c r="U575" s="738">
        <v>0</v>
      </c>
    </row>
    <row r="576" spans="1:21" ht="14.4" customHeight="1" x14ac:dyDescent="0.3">
      <c r="A576" s="737">
        <v>30</v>
      </c>
      <c r="B576" s="739" t="s">
        <v>507</v>
      </c>
      <c r="C576" s="739" t="s">
        <v>3347</v>
      </c>
      <c r="D576" s="740" t="s">
        <v>4506</v>
      </c>
      <c r="E576" s="741" t="s">
        <v>3361</v>
      </c>
      <c r="F576" s="739" t="s">
        <v>3344</v>
      </c>
      <c r="G576" s="739" t="s">
        <v>3751</v>
      </c>
      <c r="H576" s="739" t="s">
        <v>508</v>
      </c>
      <c r="I576" s="739" t="s">
        <v>3964</v>
      </c>
      <c r="J576" s="739" t="s">
        <v>1983</v>
      </c>
      <c r="K576" s="739" t="s">
        <v>3965</v>
      </c>
      <c r="L576" s="742">
        <v>374.79</v>
      </c>
      <c r="M576" s="742">
        <v>374.79</v>
      </c>
      <c r="N576" s="739">
        <v>1</v>
      </c>
      <c r="O576" s="743">
        <v>0.5</v>
      </c>
      <c r="P576" s="742">
        <v>374.79</v>
      </c>
      <c r="Q576" s="744">
        <v>1</v>
      </c>
      <c r="R576" s="739">
        <v>1</v>
      </c>
      <c r="S576" s="744">
        <v>1</v>
      </c>
      <c r="T576" s="743">
        <v>0.5</v>
      </c>
      <c r="U576" s="738">
        <v>1</v>
      </c>
    </row>
    <row r="577" spans="1:21" ht="14.4" customHeight="1" x14ac:dyDescent="0.3">
      <c r="A577" s="737">
        <v>30</v>
      </c>
      <c r="B577" s="739" t="s">
        <v>507</v>
      </c>
      <c r="C577" s="739" t="s">
        <v>3347</v>
      </c>
      <c r="D577" s="740" t="s">
        <v>4506</v>
      </c>
      <c r="E577" s="741" t="s">
        <v>3361</v>
      </c>
      <c r="F577" s="739" t="s">
        <v>3344</v>
      </c>
      <c r="G577" s="739" t="s">
        <v>3372</v>
      </c>
      <c r="H577" s="739" t="s">
        <v>2097</v>
      </c>
      <c r="I577" s="739" t="s">
        <v>2403</v>
      </c>
      <c r="J577" s="739" t="s">
        <v>2137</v>
      </c>
      <c r="K577" s="739" t="s">
        <v>3100</v>
      </c>
      <c r="L577" s="742">
        <v>407.55</v>
      </c>
      <c r="M577" s="742">
        <v>407.55</v>
      </c>
      <c r="N577" s="739">
        <v>1</v>
      </c>
      <c r="O577" s="743">
        <v>0.5</v>
      </c>
      <c r="P577" s="742"/>
      <c r="Q577" s="744">
        <v>0</v>
      </c>
      <c r="R577" s="739"/>
      <c r="S577" s="744">
        <v>0</v>
      </c>
      <c r="T577" s="743"/>
      <c r="U577" s="738">
        <v>0</v>
      </c>
    </row>
    <row r="578" spans="1:21" ht="14.4" customHeight="1" x14ac:dyDescent="0.3">
      <c r="A578" s="737">
        <v>30</v>
      </c>
      <c r="B578" s="739" t="s">
        <v>507</v>
      </c>
      <c r="C578" s="739" t="s">
        <v>3347</v>
      </c>
      <c r="D578" s="740" t="s">
        <v>4506</v>
      </c>
      <c r="E578" s="741" t="s">
        <v>3361</v>
      </c>
      <c r="F578" s="739" t="s">
        <v>3344</v>
      </c>
      <c r="G578" s="739" t="s">
        <v>3372</v>
      </c>
      <c r="H578" s="739" t="s">
        <v>2097</v>
      </c>
      <c r="I578" s="739" t="s">
        <v>3562</v>
      </c>
      <c r="J578" s="739" t="s">
        <v>2137</v>
      </c>
      <c r="K578" s="739" t="s">
        <v>3103</v>
      </c>
      <c r="L578" s="742">
        <v>543.39</v>
      </c>
      <c r="M578" s="742">
        <v>1630.17</v>
      </c>
      <c r="N578" s="739">
        <v>3</v>
      </c>
      <c r="O578" s="743">
        <v>1</v>
      </c>
      <c r="P578" s="742"/>
      <c r="Q578" s="744">
        <v>0</v>
      </c>
      <c r="R578" s="739"/>
      <c r="S578" s="744">
        <v>0</v>
      </c>
      <c r="T578" s="743"/>
      <c r="U578" s="738">
        <v>0</v>
      </c>
    </row>
    <row r="579" spans="1:21" ht="14.4" customHeight="1" x14ac:dyDescent="0.3">
      <c r="A579" s="737">
        <v>30</v>
      </c>
      <c r="B579" s="739" t="s">
        <v>507</v>
      </c>
      <c r="C579" s="739" t="s">
        <v>3347</v>
      </c>
      <c r="D579" s="740" t="s">
        <v>4506</v>
      </c>
      <c r="E579" s="741" t="s">
        <v>3361</v>
      </c>
      <c r="F579" s="739" t="s">
        <v>3344</v>
      </c>
      <c r="G579" s="739" t="s">
        <v>3372</v>
      </c>
      <c r="H579" s="739" t="s">
        <v>2097</v>
      </c>
      <c r="I579" s="739" t="s">
        <v>3373</v>
      </c>
      <c r="J579" s="739" t="s">
        <v>2210</v>
      </c>
      <c r="K579" s="739" t="s">
        <v>3099</v>
      </c>
      <c r="L579" s="742">
        <v>1385.62</v>
      </c>
      <c r="M579" s="742">
        <v>1385.62</v>
      </c>
      <c r="N579" s="739">
        <v>1</v>
      </c>
      <c r="O579" s="743">
        <v>0.5</v>
      </c>
      <c r="P579" s="742"/>
      <c r="Q579" s="744">
        <v>0</v>
      </c>
      <c r="R579" s="739"/>
      <c r="S579" s="744">
        <v>0</v>
      </c>
      <c r="T579" s="743"/>
      <c r="U579" s="738">
        <v>0</v>
      </c>
    </row>
    <row r="580" spans="1:21" ht="14.4" customHeight="1" x14ac:dyDescent="0.3">
      <c r="A580" s="737">
        <v>30</v>
      </c>
      <c r="B580" s="739" t="s">
        <v>507</v>
      </c>
      <c r="C580" s="739" t="s">
        <v>3347</v>
      </c>
      <c r="D580" s="740" t="s">
        <v>4506</v>
      </c>
      <c r="E580" s="741" t="s">
        <v>3361</v>
      </c>
      <c r="F580" s="739" t="s">
        <v>3344</v>
      </c>
      <c r="G580" s="739" t="s">
        <v>3372</v>
      </c>
      <c r="H580" s="739" t="s">
        <v>2097</v>
      </c>
      <c r="I580" s="739" t="s">
        <v>2209</v>
      </c>
      <c r="J580" s="739" t="s">
        <v>2210</v>
      </c>
      <c r="K580" s="739" t="s">
        <v>3105</v>
      </c>
      <c r="L580" s="742">
        <v>1847.49</v>
      </c>
      <c r="M580" s="742">
        <v>1847.49</v>
      </c>
      <c r="N580" s="739">
        <v>1</v>
      </c>
      <c r="O580" s="743">
        <v>0.5</v>
      </c>
      <c r="P580" s="742">
        <v>1847.49</v>
      </c>
      <c r="Q580" s="744">
        <v>1</v>
      </c>
      <c r="R580" s="739">
        <v>1</v>
      </c>
      <c r="S580" s="744">
        <v>1</v>
      </c>
      <c r="T580" s="743">
        <v>0.5</v>
      </c>
      <c r="U580" s="738">
        <v>1</v>
      </c>
    </row>
    <row r="581" spans="1:21" ht="14.4" customHeight="1" x14ac:dyDescent="0.3">
      <c r="A581" s="737">
        <v>30</v>
      </c>
      <c r="B581" s="739" t="s">
        <v>507</v>
      </c>
      <c r="C581" s="739" t="s">
        <v>3347</v>
      </c>
      <c r="D581" s="740" t="s">
        <v>4506</v>
      </c>
      <c r="E581" s="741" t="s">
        <v>3361</v>
      </c>
      <c r="F581" s="739" t="s">
        <v>3344</v>
      </c>
      <c r="G581" s="739" t="s">
        <v>3372</v>
      </c>
      <c r="H581" s="739" t="s">
        <v>2097</v>
      </c>
      <c r="I581" s="739" t="s">
        <v>2582</v>
      </c>
      <c r="J581" s="739" t="s">
        <v>2137</v>
      </c>
      <c r="K581" s="739" t="s">
        <v>3101</v>
      </c>
      <c r="L581" s="742">
        <v>815.1</v>
      </c>
      <c r="M581" s="742">
        <v>815.1</v>
      </c>
      <c r="N581" s="739">
        <v>1</v>
      </c>
      <c r="O581" s="743">
        <v>0.5</v>
      </c>
      <c r="P581" s="742"/>
      <c r="Q581" s="744">
        <v>0</v>
      </c>
      <c r="R581" s="739"/>
      <c r="S581" s="744">
        <v>0</v>
      </c>
      <c r="T581" s="743"/>
      <c r="U581" s="738">
        <v>0</v>
      </c>
    </row>
    <row r="582" spans="1:21" ht="14.4" customHeight="1" x14ac:dyDescent="0.3">
      <c r="A582" s="737">
        <v>30</v>
      </c>
      <c r="B582" s="739" t="s">
        <v>507</v>
      </c>
      <c r="C582" s="739" t="s">
        <v>3347</v>
      </c>
      <c r="D582" s="740" t="s">
        <v>4506</v>
      </c>
      <c r="E582" s="741" t="s">
        <v>3361</v>
      </c>
      <c r="F582" s="739" t="s">
        <v>3344</v>
      </c>
      <c r="G582" s="739" t="s">
        <v>3372</v>
      </c>
      <c r="H582" s="739" t="s">
        <v>2097</v>
      </c>
      <c r="I582" s="739" t="s">
        <v>2573</v>
      </c>
      <c r="J582" s="739" t="s">
        <v>2137</v>
      </c>
      <c r="K582" s="739" t="s">
        <v>3103</v>
      </c>
      <c r="L582" s="742">
        <v>543.39</v>
      </c>
      <c r="M582" s="742">
        <v>543.39</v>
      </c>
      <c r="N582" s="739">
        <v>1</v>
      </c>
      <c r="O582" s="743">
        <v>0.5</v>
      </c>
      <c r="P582" s="742"/>
      <c r="Q582" s="744">
        <v>0</v>
      </c>
      <c r="R582" s="739"/>
      <c r="S582" s="744">
        <v>0</v>
      </c>
      <c r="T582" s="743"/>
      <c r="U582" s="738">
        <v>0</v>
      </c>
    </row>
    <row r="583" spans="1:21" ht="14.4" customHeight="1" x14ac:dyDescent="0.3">
      <c r="A583" s="737">
        <v>30</v>
      </c>
      <c r="B583" s="739" t="s">
        <v>507</v>
      </c>
      <c r="C583" s="739" t="s">
        <v>3347</v>
      </c>
      <c r="D583" s="740" t="s">
        <v>4506</v>
      </c>
      <c r="E583" s="741" t="s">
        <v>3361</v>
      </c>
      <c r="F583" s="739" t="s">
        <v>3344</v>
      </c>
      <c r="G583" s="739" t="s">
        <v>3565</v>
      </c>
      <c r="H583" s="739" t="s">
        <v>508</v>
      </c>
      <c r="I583" s="739" t="s">
        <v>3762</v>
      </c>
      <c r="J583" s="739" t="s">
        <v>3763</v>
      </c>
      <c r="K583" s="739" t="s">
        <v>1981</v>
      </c>
      <c r="L583" s="742">
        <v>146.84</v>
      </c>
      <c r="M583" s="742">
        <v>146.84</v>
      </c>
      <c r="N583" s="739">
        <v>1</v>
      </c>
      <c r="O583" s="743">
        <v>1</v>
      </c>
      <c r="P583" s="742"/>
      <c r="Q583" s="744">
        <v>0</v>
      </c>
      <c r="R583" s="739"/>
      <c r="S583" s="744">
        <v>0</v>
      </c>
      <c r="T583" s="743"/>
      <c r="U583" s="738">
        <v>0</v>
      </c>
    </row>
    <row r="584" spans="1:21" ht="14.4" customHeight="1" x14ac:dyDescent="0.3">
      <c r="A584" s="737">
        <v>30</v>
      </c>
      <c r="B584" s="739" t="s">
        <v>507</v>
      </c>
      <c r="C584" s="739" t="s">
        <v>3347</v>
      </c>
      <c r="D584" s="740" t="s">
        <v>4506</v>
      </c>
      <c r="E584" s="741" t="s">
        <v>3361</v>
      </c>
      <c r="F584" s="739" t="s">
        <v>3344</v>
      </c>
      <c r="G584" s="739" t="s">
        <v>3565</v>
      </c>
      <c r="H584" s="739" t="s">
        <v>508</v>
      </c>
      <c r="I584" s="739" t="s">
        <v>2871</v>
      </c>
      <c r="J584" s="739" t="s">
        <v>2872</v>
      </c>
      <c r="K584" s="739" t="s">
        <v>3257</v>
      </c>
      <c r="L584" s="742">
        <v>88.1</v>
      </c>
      <c r="M584" s="742">
        <v>176.2</v>
      </c>
      <c r="N584" s="739">
        <v>2</v>
      </c>
      <c r="O584" s="743">
        <v>1</v>
      </c>
      <c r="P584" s="742"/>
      <c r="Q584" s="744">
        <v>0</v>
      </c>
      <c r="R584" s="739"/>
      <c r="S584" s="744">
        <v>0</v>
      </c>
      <c r="T584" s="743"/>
      <c r="U584" s="738">
        <v>0</v>
      </c>
    </row>
    <row r="585" spans="1:21" ht="14.4" customHeight="1" x14ac:dyDescent="0.3">
      <c r="A585" s="737">
        <v>30</v>
      </c>
      <c r="B585" s="739" t="s">
        <v>507</v>
      </c>
      <c r="C585" s="739" t="s">
        <v>3347</v>
      </c>
      <c r="D585" s="740" t="s">
        <v>4506</v>
      </c>
      <c r="E585" s="741" t="s">
        <v>3361</v>
      </c>
      <c r="F585" s="739" t="s">
        <v>3344</v>
      </c>
      <c r="G585" s="739" t="s">
        <v>3566</v>
      </c>
      <c r="H585" s="739" t="s">
        <v>508</v>
      </c>
      <c r="I585" s="739" t="s">
        <v>3766</v>
      </c>
      <c r="J585" s="739" t="s">
        <v>765</v>
      </c>
      <c r="K585" s="739" t="s">
        <v>3068</v>
      </c>
      <c r="L585" s="742">
        <v>57.64</v>
      </c>
      <c r="M585" s="742">
        <v>172.92000000000002</v>
      </c>
      <c r="N585" s="739">
        <v>3</v>
      </c>
      <c r="O585" s="743">
        <v>1.5</v>
      </c>
      <c r="P585" s="742"/>
      <c r="Q585" s="744">
        <v>0</v>
      </c>
      <c r="R585" s="739"/>
      <c r="S585" s="744">
        <v>0</v>
      </c>
      <c r="T585" s="743"/>
      <c r="U585" s="738">
        <v>0</v>
      </c>
    </row>
    <row r="586" spans="1:21" ht="14.4" customHeight="1" x14ac:dyDescent="0.3">
      <c r="A586" s="737">
        <v>30</v>
      </c>
      <c r="B586" s="739" t="s">
        <v>507</v>
      </c>
      <c r="C586" s="739" t="s">
        <v>3347</v>
      </c>
      <c r="D586" s="740" t="s">
        <v>4506</v>
      </c>
      <c r="E586" s="741" t="s">
        <v>3361</v>
      </c>
      <c r="F586" s="739" t="s">
        <v>3344</v>
      </c>
      <c r="G586" s="739" t="s">
        <v>3990</v>
      </c>
      <c r="H586" s="739" t="s">
        <v>508</v>
      </c>
      <c r="I586" s="739" t="s">
        <v>2916</v>
      </c>
      <c r="J586" s="739" t="s">
        <v>2917</v>
      </c>
      <c r="K586" s="739" t="s">
        <v>3991</v>
      </c>
      <c r="L586" s="742">
        <v>0</v>
      </c>
      <c r="M586" s="742">
        <v>0</v>
      </c>
      <c r="N586" s="739">
        <v>1</v>
      </c>
      <c r="O586" s="743">
        <v>0.5</v>
      </c>
      <c r="P586" s="742">
        <v>0</v>
      </c>
      <c r="Q586" s="744"/>
      <c r="R586" s="739">
        <v>1</v>
      </c>
      <c r="S586" s="744">
        <v>1</v>
      </c>
      <c r="T586" s="743">
        <v>0.5</v>
      </c>
      <c r="U586" s="738">
        <v>1</v>
      </c>
    </row>
    <row r="587" spans="1:21" ht="14.4" customHeight="1" x14ac:dyDescent="0.3">
      <c r="A587" s="737">
        <v>30</v>
      </c>
      <c r="B587" s="739" t="s">
        <v>507</v>
      </c>
      <c r="C587" s="739" t="s">
        <v>3347</v>
      </c>
      <c r="D587" s="740" t="s">
        <v>4506</v>
      </c>
      <c r="E587" s="741" t="s">
        <v>3361</v>
      </c>
      <c r="F587" s="739" t="s">
        <v>3344</v>
      </c>
      <c r="G587" s="739" t="s">
        <v>3374</v>
      </c>
      <c r="H587" s="739" t="s">
        <v>2097</v>
      </c>
      <c r="I587" s="739" t="s">
        <v>3375</v>
      </c>
      <c r="J587" s="739" t="s">
        <v>560</v>
      </c>
      <c r="K587" s="739" t="s">
        <v>3061</v>
      </c>
      <c r="L587" s="742">
        <v>28.81</v>
      </c>
      <c r="M587" s="742">
        <v>230.48</v>
      </c>
      <c r="N587" s="739">
        <v>8</v>
      </c>
      <c r="O587" s="743">
        <v>4</v>
      </c>
      <c r="P587" s="742">
        <v>115.24</v>
      </c>
      <c r="Q587" s="744">
        <v>0.5</v>
      </c>
      <c r="R587" s="739">
        <v>4</v>
      </c>
      <c r="S587" s="744">
        <v>0.5</v>
      </c>
      <c r="T587" s="743">
        <v>2</v>
      </c>
      <c r="U587" s="738">
        <v>0.5</v>
      </c>
    </row>
    <row r="588" spans="1:21" ht="14.4" customHeight="1" x14ac:dyDescent="0.3">
      <c r="A588" s="737">
        <v>30</v>
      </c>
      <c r="B588" s="739" t="s">
        <v>507</v>
      </c>
      <c r="C588" s="739" t="s">
        <v>3347</v>
      </c>
      <c r="D588" s="740" t="s">
        <v>4506</v>
      </c>
      <c r="E588" s="741" t="s">
        <v>3361</v>
      </c>
      <c r="F588" s="739" t="s">
        <v>3344</v>
      </c>
      <c r="G588" s="739" t="s">
        <v>3374</v>
      </c>
      <c r="H588" s="739" t="s">
        <v>2097</v>
      </c>
      <c r="I588" s="739" t="s">
        <v>2170</v>
      </c>
      <c r="J588" s="739" t="s">
        <v>563</v>
      </c>
      <c r="K588" s="739" t="s">
        <v>3064</v>
      </c>
      <c r="L588" s="742">
        <v>57.64</v>
      </c>
      <c r="M588" s="742">
        <v>57.64</v>
      </c>
      <c r="N588" s="739">
        <v>1</v>
      </c>
      <c r="O588" s="743">
        <v>0.5</v>
      </c>
      <c r="P588" s="742"/>
      <c r="Q588" s="744">
        <v>0</v>
      </c>
      <c r="R588" s="739"/>
      <c r="S588" s="744">
        <v>0</v>
      </c>
      <c r="T588" s="743"/>
      <c r="U588" s="738">
        <v>0</v>
      </c>
    </row>
    <row r="589" spans="1:21" ht="14.4" customHeight="1" x14ac:dyDescent="0.3">
      <c r="A589" s="737">
        <v>30</v>
      </c>
      <c r="B589" s="739" t="s">
        <v>507</v>
      </c>
      <c r="C589" s="739" t="s">
        <v>3347</v>
      </c>
      <c r="D589" s="740" t="s">
        <v>4506</v>
      </c>
      <c r="E589" s="741" t="s">
        <v>3361</v>
      </c>
      <c r="F589" s="739" t="s">
        <v>3344</v>
      </c>
      <c r="G589" s="739" t="s">
        <v>3775</v>
      </c>
      <c r="H589" s="739" t="s">
        <v>2097</v>
      </c>
      <c r="I589" s="739" t="s">
        <v>2270</v>
      </c>
      <c r="J589" s="739" t="s">
        <v>2271</v>
      </c>
      <c r="K589" s="739" t="s">
        <v>3129</v>
      </c>
      <c r="L589" s="742">
        <v>48.27</v>
      </c>
      <c r="M589" s="742">
        <v>193.08</v>
      </c>
      <c r="N589" s="739">
        <v>4</v>
      </c>
      <c r="O589" s="743">
        <v>2</v>
      </c>
      <c r="P589" s="742">
        <v>96.54</v>
      </c>
      <c r="Q589" s="744">
        <v>0.5</v>
      </c>
      <c r="R589" s="739">
        <v>2</v>
      </c>
      <c r="S589" s="744">
        <v>0.5</v>
      </c>
      <c r="T589" s="743">
        <v>1</v>
      </c>
      <c r="U589" s="738">
        <v>0.5</v>
      </c>
    </row>
    <row r="590" spans="1:21" ht="14.4" customHeight="1" x14ac:dyDescent="0.3">
      <c r="A590" s="737">
        <v>30</v>
      </c>
      <c r="B590" s="739" t="s">
        <v>507</v>
      </c>
      <c r="C590" s="739" t="s">
        <v>3347</v>
      </c>
      <c r="D590" s="740" t="s">
        <v>4506</v>
      </c>
      <c r="E590" s="741" t="s">
        <v>3361</v>
      </c>
      <c r="F590" s="739" t="s">
        <v>3344</v>
      </c>
      <c r="G590" s="739" t="s">
        <v>3776</v>
      </c>
      <c r="H590" s="739" t="s">
        <v>2097</v>
      </c>
      <c r="I590" s="739" t="s">
        <v>2369</v>
      </c>
      <c r="J590" s="739" t="s">
        <v>2370</v>
      </c>
      <c r="K590" s="739" t="s">
        <v>3166</v>
      </c>
      <c r="L590" s="742">
        <v>117.46</v>
      </c>
      <c r="M590" s="742">
        <v>117.46</v>
      </c>
      <c r="N590" s="739">
        <v>1</v>
      </c>
      <c r="O590" s="743">
        <v>0.5</v>
      </c>
      <c r="P590" s="742"/>
      <c r="Q590" s="744">
        <v>0</v>
      </c>
      <c r="R590" s="739"/>
      <c r="S590" s="744">
        <v>0</v>
      </c>
      <c r="T590" s="743"/>
      <c r="U590" s="738">
        <v>0</v>
      </c>
    </row>
    <row r="591" spans="1:21" ht="14.4" customHeight="1" x14ac:dyDescent="0.3">
      <c r="A591" s="737">
        <v>30</v>
      </c>
      <c r="B591" s="739" t="s">
        <v>507</v>
      </c>
      <c r="C591" s="739" t="s">
        <v>3347</v>
      </c>
      <c r="D591" s="740" t="s">
        <v>4506</v>
      </c>
      <c r="E591" s="741" t="s">
        <v>3361</v>
      </c>
      <c r="F591" s="739" t="s">
        <v>3344</v>
      </c>
      <c r="G591" s="739" t="s">
        <v>3776</v>
      </c>
      <c r="H591" s="739" t="s">
        <v>2097</v>
      </c>
      <c r="I591" s="739" t="s">
        <v>3992</v>
      </c>
      <c r="J591" s="739" t="s">
        <v>3993</v>
      </c>
      <c r="K591" s="739" t="s">
        <v>3994</v>
      </c>
      <c r="L591" s="742">
        <v>170.43</v>
      </c>
      <c r="M591" s="742">
        <v>170.43</v>
      </c>
      <c r="N591" s="739">
        <v>1</v>
      </c>
      <c r="O591" s="743">
        <v>0.5</v>
      </c>
      <c r="P591" s="742"/>
      <c r="Q591" s="744">
        <v>0</v>
      </c>
      <c r="R591" s="739"/>
      <c r="S591" s="744">
        <v>0</v>
      </c>
      <c r="T591" s="743"/>
      <c r="U591" s="738">
        <v>0</v>
      </c>
    </row>
    <row r="592" spans="1:21" ht="14.4" customHeight="1" x14ac:dyDescent="0.3">
      <c r="A592" s="737">
        <v>30</v>
      </c>
      <c r="B592" s="739" t="s">
        <v>507</v>
      </c>
      <c r="C592" s="739" t="s">
        <v>3347</v>
      </c>
      <c r="D592" s="740" t="s">
        <v>4506</v>
      </c>
      <c r="E592" s="741" t="s">
        <v>3361</v>
      </c>
      <c r="F592" s="739" t="s">
        <v>3344</v>
      </c>
      <c r="G592" s="739" t="s">
        <v>3574</v>
      </c>
      <c r="H592" s="739" t="s">
        <v>2097</v>
      </c>
      <c r="I592" s="739" t="s">
        <v>2297</v>
      </c>
      <c r="J592" s="739" t="s">
        <v>2298</v>
      </c>
      <c r="K592" s="739" t="s">
        <v>3159</v>
      </c>
      <c r="L592" s="742">
        <v>174.81</v>
      </c>
      <c r="M592" s="742">
        <v>174.81</v>
      </c>
      <c r="N592" s="739">
        <v>1</v>
      </c>
      <c r="O592" s="743">
        <v>0.5</v>
      </c>
      <c r="P592" s="742"/>
      <c r="Q592" s="744">
        <v>0</v>
      </c>
      <c r="R592" s="739"/>
      <c r="S592" s="744">
        <v>0</v>
      </c>
      <c r="T592" s="743"/>
      <c r="U592" s="738">
        <v>0</v>
      </c>
    </row>
    <row r="593" spans="1:21" ht="14.4" customHeight="1" x14ac:dyDescent="0.3">
      <c r="A593" s="737">
        <v>30</v>
      </c>
      <c r="B593" s="739" t="s">
        <v>507</v>
      </c>
      <c r="C593" s="739" t="s">
        <v>3347</v>
      </c>
      <c r="D593" s="740" t="s">
        <v>4506</v>
      </c>
      <c r="E593" s="741" t="s">
        <v>3361</v>
      </c>
      <c r="F593" s="739" t="s">
        <v>3344</v>
      </c>
      <c r="G593" s="739" t="s">
        <v>3582</v>
      </c>
      <c r="H593" s="739" t="s">
        <v>2097</v>
      </c>
      <c r="I593" s="739" t="s">
        <v>2101</v>
      </c>
      <c r="J593" s="739" t="s">
        <v>2102</v>
      </c>
      <c r="K593" s="739" t="s">
        <v>3152</v>
      </c>
      <c r="L593" s="742">
        <v>16.09</v>
      </c>
      <c r="M593" s="742">
        <v>32.18</v>
      </c>
      <c r="N593" s="739">
        <v>2</v>
      </c>
      <c r="O593" s="743">
        <v>1</v>
      </c>
      <c r="P593" s="742">
        <v>16.09</v>
      </c>
      <c r="Q593" s="744">
        <v>0.5</v>
      </c>
      <c r="R593" s="739">
        <v>1</v>
      </c>
      <c r="S593" s="744">
        <v>0.5</v>
      </c>
      <c r="T593" s="743">
        <v>0.5</v>
      </c>
      <c r="U593" s="738">
        <v>0.5</v>
      </c>
    </row>
    <row r="594" spans="1:21" ht="14.4" customHeight="1" x14ac:dyDescent="0.3">
      <c r="A594" s="737">
        <v>30</v>
      </c>
      <c r="B594" s="739" t="s">
        <v>507</v>
      </c>
      <c r="C594" s="739" t="s">
        <v>3347</v>
      </c>
      <c r="D594" s="740" t="s">
        <v>4506</v>
      </c>
      <c r="E594" s="741" t="s">
        <v>3361</v>
      </c>
      <c r="F594" s="739" t="s">
        <v>3344</v>
      </c>
      <c r="G594" s="739" t="s">
        <v>3582</v>
      </c>
      <c r="H594" s="739" t="s">
        <v>2097</v>
      </c>
      <c r="I594" s="739" t="s">
        <v>2187</v>
      </c>
      <c r="J594" s="739" t="s">
        <v>3153</v>
      </c>
      <c r="K594" s="739" t="s">
        <v>3154</v>
      </c>
      <c r="L594" s="742">
        <v>48.27</v>
      </c>
      <c r="M594" s="742">
        <v>48.27</v>
      </c>
      <c r="N594" s="739">
        <v>1</v>
      </c>
      <c r="O594" s="743">
        <v>0.5</v>
      </c>
      <c r="P594" s="742"/>
      <c r="Q594" s="744">
        <v>0</v>
      </c>
      <c r="R594" s="739"/>
      <c r="S594" s="744">
        <v>0</v>
      </c>
      <c r="T594" s="743"/>
      <c r="U594" s="738">
        <v>0</v>
      </c>
    </row>
    <row r="595" spans="1:21" ht="14.4" customHeight="1" x14ac:dyDescent="0.3">
      <c r="A595" s="737">
        <v>30</v>
      </c>
      <c r="B595" s="739" t="s">
        <v>507</v>
      </c>
      <c r="C595" s="739" t="s">
        <v>3347</v>
      </c>
      <c r="D595" s="740" t="s">
        <v>4506</v>
      </c>
      <c r="E595" s="741" t="s">
        <v>3361</v>
      </c>
      <c r="F595" s="739" t="s">
        <v>3344</v>
      </c>
      <c r="G595" s="739" t="s">
        <v>3585</v>
      </c>
      <c r="H595" s="739" t="s">
        <v>508</v>
      </c>
      <c r="I595" s="739" t="s">
        <v>951</v>
      </c>
      <c r="J595" s="739" t="s">
        <v>952</v>
      </c>
      <c r="K595" s="739" t="s">
        <v>3299</v>
      </c>
      <c r="L595" s="742">
        <v>105.46</v>
      </c>
      <c r="M595" s="742">
        <v>210.92</v>
      </c>
      <c r="N595" s="739">
        <v>2</v>
      </c>
      <c r="O595" s="743">
        <v>1</v>
      </c>
      <c r="P595" s="742"/>
      <c r="Q595" s="744">
        <v>0</v>
      </c>
      <c r="R595" s="739"/>
      <c r="S595" s="744">
        <v>0</v>
      </c>
      <c r="T595" s="743"/>
      <c r="U595" s="738">
        <v>0</v>
      </c>
    </row>
    <row r="596" spans="1:21" ht="14.4" customHeight="1" x14ac:dyDescent="0.3">
      <c r="A596" s="737">
        <v>30</v>
      </c>
      <c r="B596" s="739" t="s">
        <v>507</v>
      </c>
      <c r="C596" s="739" t="s">
        <v>3347</v>
      </c>
      <c r="D596" s="740" t="s">
        <v>4506</v>
      </c>
      <c r="E596" s="741" t="s">
        <v>3361</v>
      </c>
      <c r="F596" s="739" t="s">
        <v>3344</v>
      </c>
      <c r="G596" s="739" t="s">
        <v>3784</v>
      </c>
      <c r="H596" s="739" t="s">
        <v>508</v>
      </c>
      <c r="I596" s="739" t="s">
        <v>1499</v>
      </c>
      <c r="J596" s="739" t="s">
        <v>1500</v>
      </c>
      <c r="K596" s="739" t="s">
        <v>3785</v>
      </c>
      <c r="L596" s="742">
        <v>566.19000000000005</v>
      </c>
      <c r="M596" s="742">
        <v>566.19000000000005</v>
      </c>
      <c r="N596" s="739">
        <v>1</v>
      </c>
      <c r="O596" s="743">
        <v>0.5</v>
      </c>
      <c r="P596" s="742"/>
      <c r="Q596" s="744">
        <v>0</v>
      </c>
      <c r="R596" s="739"/>
      <c r="S596" s="744">
        <v>0</v>
      </c>
      <c r="T596" s="743"/>
      <c r="U596" s="738">
        <v>0</v>
      </c>
    </row>
    <row r="597" spans="1:21" ht="14.4" customHeight="1" x14ac:dyDescent="0.3">
      <c r="A597" s="737">
        <v>30</v>
      </c>
      <c r="B597" s="739" t="s">
        <v>507</v>
      </c>
      <c r="C597" s="739" t="s">
        <v>3347</v>
      </c>
      <c r="D597" s="740" t="s">
        <v>4506</v>
      </c>
      <c r="E597" s="741" t="s">
        <v>3361</v>
      </c>
      <c r="F597" s="739" t="s">
        <v>3344</v>
      </c>
      <c r="G597" s="739" t="s">
        <v>3786</v>
      </c>
      <c r="H597" s="739" t="s">
        <v>508</v>
      </c>
      <c r="I597" s="739" t="s">
        <v>3787</v>
      </c>
      <c r="J597" s="739" t="s">
        <v>1124</v>
      </c>
      <c r="K597" s="739" t="s">
        <v>3788</v>
      </c>
      <c r="L597" s="742">
        <v>90.53</v>
      </c>
      <c r="M597" s="742">
        <v>90.53</v>
      </c>
      <c r="N597" s="739">
        <v>1</v>
      </c>
      <c r="O597" s="743">
        <v>0.5</v>
      </c>
      <c r="P597" s="742">
        <v>90.53</v>
      </c>
      <c r="Q597" s="744">
        <v>1</v>
      </c>
      <c r="R597" s="739">
        <v>1</v>
      </c>
      <c r="S597" s="744">
        <v>1</v>
      </c>
      <c r="T597" s="743">
        <v>0.5</v>
      </c>
      <c r="U597" s="738">
        <v>1</v>
      </c>
    </row>
    <row r="598" spans="1:21" ht="14.4" customHeight="1" x14ac:dyDescent="0.3">
      <c r="A598" s="737">
        <v>30</v>
      </c>
      <c r="B598" s="739" t="s">
        <v>507</v>
      </c>
      <c r="C598" s="739" t="s">
        <v>3347</v>
      </c>
      <c r="D598" s="740" t="s">
        <v>4506</v>
      </c>
      <c r="E598" s="741" t="s">
        <v>3361</v>
      </c>
      <c r="F598" s="739" t="s">
        <v>3344</v>
      </c>
      <c r="G598" s="739" t="s">
        <v>3911</v>
      </c>
      <c r="H598" s="739" t="s">
        <v>2097</v>
      </c>
      <c r="I598" s="739" t="s">
        <v>2454</v>
      </c>
      <c r="J598" s="739" t="s">
        <v>3305</v>
      </c>
      <c r="K598" s="739" t="s">
        <v>3306</v>
      </c>
      <c r="L598" s="742">
        <v>123.2</v>
      </c>
      <c r="M598" s="742">
        <v>123.2</v>
      </c>
      <c r="N598" s="739">
        <v>1</v>
      </c>
      <c r="O598" s="743">
        <v>0.5</v>
      </c>
      <c r="P598" s="742"/>
      <c r="Q598" s="744">
        <v>0</v>
      </c>
      <c r="R598" s="739"/>
      <c r="S598" s="744">
        <v>0</v>
      </c>
      <c r="T598" s="743"/>
      <c r="U598" s="738">
        <v>0</v>
      </c>
    </row>
    <row r="599" spans="1:21" ht="14.4" customHeight="1" x14ac:dyDescent="0.3">
      <c r="A599" s="737">
        <v>30</v>
      </c>
      <c r="B599" s="739" t="s">
        <v>507</v>
      </c>
      <c r="C599" s="739" t="s">
        <v>3347</v>
      </c>
      <c r="D599" s="740" t="s">
        <v>4506</v>
      </c>
      <c r="E599" s="741" t="s">
        <v>3361</v>
      </c>
      <c r="F599" s="739" t="s">
        <v>3344</v>
      </c>
      <c r="G599" s="739" t="s">
        <v>3597</v>
      </c>
      <c r="H599" s="739" t="s">
        <v>508</v>
      </c>
      <c r="I599" s="739" t="s">
        <v>3598</v>
      </c>
      <c r="J599" s="739" t="s">
        <v>1321</v>
      </c>
      <c r="K599" s="739" t="s">
        <v>3599</v>
      </c>
      <c r="L599" s="742">
        <v>0</v>
      </c>
      <c r="M599" s="742">
        <v>0</v>
      </c>
      <c r="N599" s="739">
        <v>1</v>
      </c>
      <c r="O599" s="743">
        <v>0.5</v>
      </c>
      <c r="P599" s="742"/>
      <c r="Q599" s="744"/>
      <c r="R599" s="739"/>
      <c r="S599" s="744">
        <v>0</v>
      </c>
      <c r="T599" s="743"/>
      <c r="U599" s="738">
        <v>0</v>
      </c>
    </row>
    <row r="600" spans="1:21" ht="14.4" customHeight="1" x14ac:dyDescent="0.3">
      <c r="A600" s="737">
        <v>30</v>
      </c>
      <c r="B600" s="739" t="s">
        <v>507</v>
      </c>
      <c r="C600" s="739" t="s">
        <v>3347</v>
      </c>
      <c r="D600" s="740" t="s">
        <v>4506</v>
      </c>
      <c r="E600" s="741" t="s">
        <v>3361</v>
      </c>
      <c r="F600" s="739" t="s">
        <v>3344</v>
      </c>
      <c r="G600" s="739" t="s">
        <v>3600</v>
      </c>
      <c r="H600" s="739" t="s">
        <v>508</v>
      </c>
      <c r="I600" s="739" t="s">
        <v>844</v>
      </c>
      <c r="J600" s="739" t="s">
        <v>3601</v>
      </c>
      <c r="K600" s="739" t="s">
        <v>3602</v>
      </c>
      <c r="L600" s="742">
        <v>0</v>
      </c>
      <c r="M600" s="742">
        <v>0</v>
      </c>
      <c r="N600" s="739">
        <v>6</v>
      </c>
      <c r="O600" s="743">
        <v>4</v>
      </c>
      <c r="P600" s="742"/>
      <c r="Q600" s="744"/>
      <c r="R600" s="739"/>
      <c r="S600" s="744">
        <v>0</v>
      </c>
      <c r="T600" s="743"/>
      <c r="U600" s="738">
        <v>0</v>
      </c>
    </row>
    <row r="601" spans="1:21" ht="14.4" customHeight="1" x14ac:dyDescent="0.3">
      <c r="A601" s="737">
        <v>30</v>
      </c>
      <c r="B601" s="739" t="s">
        <v>507</v>
      </c>
      <c r="C601" s="739" t="s">
        <v>3347</v>
      </c>
      <c r="D601" s="740" t="s">
        <v>4506</v>
      </c>
      <c r="E601" s="741" t="s">
        <v>3361</v>
      </c>
      <c r="F601" s="739" t="s">
        <v>3344</v>
      </c>
      <c r="G601" s="739" t="s">
        <v>3376</v>
      </c>
      <c r="H601" s="739" t="s">
        <v>508</v>
      </c>
      <c r="I601" s="739" t="s">
        <v>683</v>
      </c>
      <c r="J601" s="739" t="s">
        <v>684</v>
      </c>
      <c r="K601" s="739" t="s">
        <v>3603</v>
      </c>
      <c r="L601" s="742">
        <v>42.08</v>
      </c>
      <c r="M601" s="742">
        <v>210.39999999999998</v>
      </c>
      <c r="N601" s="739">
        <v>5</v>
      </c>
      <c r="O601" s="743">
        <v>2</v>
      </c>
      <c r="P601" s="742">
        <v>84.16</v>
      </c>
      <c r="Q601" s="744">
        <v>0.4</v>
      </c>
      <c r="R601" s="739">
        <v>2</v>
      </c>
      <c r="S601" s="744">
        <v>0.4</v>
      </c>
      <c r="T601" s="743">
        <v>0.5</v>
      </c>
      <c r="U601" s="738">
        <v>0.25</v>
      </c>
    </row>
    <row r="602" spans="1:21" ht="14.4" customHeight="1" x14ac:dyDescent="0.3">
      <c r="A602" s="737">
        <v>30</v>
      </c>
      <c r="B602" s="739" t="s">
        <v>507</v>
      </c>
      <c r="C602" s="739" t="s">
        <v>3347</v>
      </c>
      <c r="D602" s="740" t="s">
        <v>4506</v>
      </c>
      <c r="E602" s="741" t="s">
        <v>3361</v>
      </c>
      <c r="F602" s="739" t="s">
        <v>3344</v>
      </c>
      <c r="G602" s="739" t="s">
        <v>3917</v>
      </c>
      <c r="H602" s="739" t="s">
        <v>508</v>
      </c>
      <c r="I602" s="739" t="s">
        <v>2003</v>
      </c>
      <c r="J602" s="739" t="s">
        <v>2004</v>
      </c>
      <c r="K602" s="739" t="s">
        <v>3995</v>
      </c>
      <c r="L602" s="742">
        <v>31.42</v>
      </c>
      <c r="M602" s="742">
        <v>31.42</v>
      </c>
      <c r="N602" s="739">
        <v>1</v>
      </c>
      <c r="O602" s="743">
        <v>0.5</v>
      </c>
      <c r="P602" s="742"/>
      <c r="Q602" s="744">
        <v>0</v>
      </c>
      <c r="R602" s="739"/>
      <c r="S602" s="744">
        <v>0</v>
      </c>
      <c r="T602" s="743"/>
      <c r="U602" s="738">
        <v>0</v>
      </c>
    </row>
    <row r="603" spans="1:21" ht="14.4" customHeight="1" x14ac:dyDescent="0.3">
      <c r="A603" s="737">
        <v>30</v>
      </c>
      <c r="B603" s="739" t="s">
        <v>507</v>
      </c>
      <c r="C603" s="739" t="s">
        <v>3347</v>
      </c>
      <c r="D603" s="740" t="s">
        <v>4506</v>
      </c>
      <c r="E603" s="741" t="s">
        <v>3361</v>
      </c>
      <c r="F603" s="739" t="s">
        <v>3344</v>
      </c>
      <c r="G603" s="739" t="s">
        <v>3920</v>
      </c>
      <c r="H603" s="739" t="s">
        <v>508</v>
      </c>
      <c r="I603" s="739" t="s">
        <v>768</v>
      </c>
      <c r="J603" s="739" t="s">
        <v>3922</v>
      </c>
      <c r="K603" s="739" t="s">
        <v>3996</v>
      </c>
      <c r="L603" s="742">
        <v>149.69</v>
      </c>
      <c r="M603" s="742">
        <v>449.07</v>
      </c>
      <c r="N603" s="739">
        <v>3</v>
      </c>
      <c r="O603" s="743">
        <v>1</v>
      </c>
      <c r="P603" s="742">
        <v>299.38</v>
      </c>
      <c r="Q603" s="744">
        <v>0.66666666666666663</v>
      </c>
      <c r="R603" s="739">
        <v>2</v>
      </c>
      <c r="S603" s="744">
        <v>0.66666666666666663</v>
      </c>
      <c r="T603" s="743">
        <v>0.5</v>
      </c>
      <c r="U603" s="738">
        <v>0.5</v>
      </c>
    </row>
    <row r="604" spans="1:21" ht="14.4" customHeight="1" x14ac:dyDescent="0.3">
      <c r="A604" s="737">
        <v>30</v>
      </c>
      <c r="B604" s="739" t="s">
        <v>507</v>
      </c>
      <c r="C604" s="739" t="s">
        <v>3347</v>
      </c>
      <c r="D604" s="740" t="s">
        <v>4506</v>
      </c>
      <c r="E604" s="741" t="s">
        <v>3361</v>
      </c>
      <c r="F604" s="739" t="s">
        <v>3344</v>
      </c>
      <c r="G604" s="739" t="s">
        <v>3609</v>
      </c>
      <c r="H604" s="739" t="s">
        <v>508</v>
      </c>
      <c r="I604" s="739" t="s">
        <v>3614</v>
      </c>
      <c r="J604" s="739" t="s">
        <v>1999</v>
      </c>
      <c r="K604" s="739" t="s">
        <v>3615</v>
      </c>
      <c r="L604" s="742">
        <v>80.959999999999994</v>
      </c>
      <c r="M604" s="742">
        <v>80.959999999999994</v>
      </c>
      <c r="N604" s="739">
        <v>1</v>
      </c>
      <c r="O604" s="743">
        <v>0.5</v>
      </c>
      <c r="P604" s="742"/>
      <c r="Q604" s="744">
        <v>0</v>
      </c>
      <c r="R604" s="739"/>
      <c r="S604" s="744">
        <v>0</v>
      </c>
      <c r="T604" s="743"/>
      <c r="U604" s="738">
        <v>0</v>
      </c>
    </row>
    <row r="605" spans="1:21" ht="14.4" customHeight="1" x14ac:dyDescent="0.3">
      <c r="A605" s="737">
        <v>30</v>
      </c>
      <c r="B605" s="739" t="s">
        <v>507</v>
      </c>
      <c r="C605" s="739" t="s">
        <v>3347</v>
      </c>
      <c r="D605" s="740" t="s">
        <v>4506</v>
      </c>
      <c r="E605" s="741" t="s">
        <v>3361</v>
      </c>
      <c r="F605" s="739" t="s">
        <v>3344</v>
      </c>
      <c r="G605" s="739" t="s">
        <v>3617</v>
      </c>
      <c r="H605" s="739" t="s">
        <v>508</v>
      </c>
      <c r="I605" s="739" t="s">
        <v>1803</v>
      </c>
      <c r="J605" s="739" t="s">
        <v>813</v>
      </c>
      <c r="K605" s="739" t="s">
        <v>3928</v>
      </c>
      <c r="L605" s="742">
        <v>103.09</v>
      </c>
      <c r="M605" s="742">
        <v>103.09</v>
      </c>
      <c r="N605" s="739">
        <v>1</v>
      </c>
      <c r="O605" s="743">
        <v>0.5</v>
      </c>
      <c r="P605" s="742"/>
      <c r="Q605" s="744">
        <v>0</v>
      </c>
      <c r="R605" s="739"/>
      <c r="S605" s="744">
        <v>0</v>
      </c>
      <c r="T605" s="743"/>
      <c r="U605" s="738">
        <v>0</v>
      </c>
    </row>
    <row r="606" spans="1:21" ht="14.4" customHeight="1" x14ac:dyDescent="0.3">
      <c r="A606" s="737">
        <v>30</v>
      </c>
      <c r="B606" s="739" t="s">
        <v>507</v>
      </c>
      <c r="C606" s="739" t="s">
        <v>3347</v>
      </c>
      <c r="D606" s="740" t="s">
        <v>4506</v>
      </c>
      <c r="E606" s="741" t="s">
        <v>3361</v>
      </c>
      <c r="F606" s="739" t="s">
        <v>3344</v>
      </c>
      <c r="G606" s="739" t="s">
        <v>3617</v>
      </c>
      <c r="H606" s="739" t="s">
        <v>508</v>
      </c>
      <c r="I606" s="739" t="s">
        <v>812</v>
      </c>
      <c r="J606" s="739" t="s">
        <v>813</v>
      </c>
      <c r="K606" s="739" t="s">
        <v>3383</v>
      </c>
      <c r="L606" s="742">
        <v>122.73</v>
      </c>
      <c r="M606" s="742">
        <v>368.19</v>
      </c>
      <c r="N606" s="739">
        <v>3</v>
      </c>
      <c r="O606" s="743">
        <v>2</v>
      </c>
      <c r="P606" s="742"/>
      <c r="Q606" s="744">
        <v>0</v>
      </c>
      <c r="R606" s="739"/>
      <c r="S606" s="744">
        <v>0</v>
      </c>
      <c r="T606" s="743"/>
      <c r="U606" s="738">
        <v>0</v>
      </c>
    </row>
    <row r="607" spans="1:21" ht="14.4" customHeight="1" x14ac:dyDescent="0.3">
      <c r="A607" s="737">
        <v>30</v>
      </c>
      <c r="B607" s="739" t="s">
        <v>507</v>
      </c>
      <c r="C607" s="739" t="s">
        <v>3347</v>
      </c>
      <c r="D607" s="740" t="s">
        <v>4506</v>
      </c>
      <c r="E607" s="741" t="s">
        <v>3361</v>
      </c>
      <c r="F607" s="739" t="s">
        <v>3344</v>
      </c>
      <c r="G607" s="739" t="s">
        <v>3620</v>
      </c>
      <c r="H607" s="739" t="s">
        <v>508</v>
      </c>
      <c r="I607" s="739" t="s">
        <v>1317</v>
      </c>
      <c r="J607" s="739" t="s">
        <v>1318</v>
      </c>
      <c r="K607" s="739" t="s">
        <v>3622</v>
      </c>
      <c r="L607" s="742">
        <v>50.32</v>
      </c>
      <c r="M607" s="742">
        <v>452.88</v>
      </c>
      <c r="N607" s="739">
        <v>9</v>
      </c>
      <c r="O607" s="743">
        <v>3.5</v>
      </c>
      <c r="P607" s="742">
        <v>201.28</v>
      </c>
      <c r="Q607" s="744">
        <v>0.44444444444444448</v>
      </c>
      <c r="R607" s="739">
        <v>4</v>
      </c>
      <c r="S607" s="744">
        <v>0.44444444444444442</v>
      </c>
      <c r="T607" s="743">
        <v>1.5</v>
      </c>
      <c r="U607" s="738">
        <v>0.42857142857142855</v>
      </c>
    </row>
    <row r="608" spans="1:21" ht="14.4" customHeight="1" x14ac:dyDescent="0.3">
      <c r="A608" s="737">
        <v>30</v>
      </c>
      <c r="B608" s="739" t="s">
        <v>507</v>
      </c>
      <c r="C608" s="739" t="s">
        <v>3347</v>
      </c>
      <c r="D608" s="740" t="s">
        <v>4506</v>
      </c>
      <c r="E608" s="741" t="s">
        <v>3361</v>
      </c>
      <c r="F608" s="739" t="s">
        <v>3344</v>
      </c>
      <c r="G608" s="739" t="s">
        <v>3625</v>
      </c>
      <c r="H608" s="739" t="s">
        <v>508</v>
      </c>
      <c r="I608" s="739" t="s">
        <v>1244</v>
      </c>
      <c r="J608" s="739" t="s">
        <v>1245</v>
      </c>
      <c r="K608" s="739" t="s">
        <v>1246</v>
      </c>
      <c r="L608" s="742">
        <v>42.57</v>
      </c>
      <c r="M608" s="742">
        <v>42.57</v>
      </c>
      <c r="N608" s="739">
        <v>1</v>
      </c>
      <c r="O608" s="743">
        <v>0.5</v>
      </c>
      <c r="P608" s="742"/>
      <c r="Q608" s="744">
        <v>0</v>
      </c>
      <c r="R608" s="739"/>
      <c r="S608" s="744">
        <v>0</v>
      </c>
      <c r="T608" s="743"/>
      <c r="U608" s="738">
        <v>0</v>
      </c>
    </row>
    <row r="609" spans="1:21" ht="14.4" customHeight="1" x14ac:dyDescent="0.3">
      <c r="A609" s="737">
        <v>30</v>
      </c>
      <c r="B609" s="739" t="s">
        <v>507</v>
      </c>
      <c r="C609" s="739" t="s">
        <v>3347</v>
      </c>
      <c r="D609" s="740" t="s">
        <v>4506</v>
      </c>
      <c r="E609" s="741" t="s">
        <v>3361</v>
      </c>
      <c r="F609" s="739" t="s">
        <v>3344</v>
      </c>
      <c r="G609" s="739" t="s">
        <v>3628</v>
      </c>
      <c r="H609" s="739" t="s">
        <v>508</v>
      </c>
      <c r="I609" s="739" t="s">
        <v>790</v>
      </c>
      <c r="J609" s="739" t="s">
        <v>791</v>
      </c>
      <c r="K609" s="739" t="s">
        <v>3797</v>
      </c>
      <c r="L609" s="742">
        <v>150.19</v>
      </c>
      <c r="M609" s="742">
        <v>150.19</v>
      </c>
      <c r="N609" s="739">
        <v>1</v>
      </c>
      <c r="O609" s="743">
        <v>0.5</v>
      </c>
      <c r="P609" s="742"/>
      <c r="Q609" s="744">
        <v>0</v>
      </c>
      <c r="R609" s="739"/>
      <c r="S609" s="744">
        <v>0</v>
      </c>
      <c r="T609" s="743"/>
      <c r="U609" s="738">
        <v>0</v>
      </c>
    </row>
    <row r="610" spans="1:21" ht="14.4" customHeight="1" x14ac:dyDescent="0.3">
      <c r="A610" s="737">
        <v>30</v>
      </c>
      <c r="B610" s="739" t="s">
        <v>507</v>
      </c>
      <c r="C610" s="739" t="s">
        <v>3347</v>
      </c>
      <c r="D610" s="740" t="s">
        <v>4506</v>
      </c>
      <c r="E610" s="741" t="s">
        <v>3361</v>
      </c>
      <c r="F610" s="739" t="s">
        <v>3344</v>
      </c>
      <c r="G610" s="739" t="s">
        <v>3637</v>
      </c>
      <c r="H610" s="739" t="s">
        <v>508</v>
      </c>
      <c r="I610" s="739" t="s">
        <v>3640</v>
      </c>
      <c r="J610" s="739" t="s">
        <v>937</v>
      </c>
      <c r="K610" s="739" t="s">
        <v>3641</v>
      </c>
      <c r="L610" s="742">
        <v>87.89</v>
      </c>
      <c r="M610" s="742">
        <v>87.89</v>
      </c>
      <c r="N610" s="739">
        <v>1</v>
      </c>
      <c r="O610" s="743">
        <v>0.5</v>
      </c>
      <c r="P610" s="742"/>
      <c r="Q610" s="744">
        <v>0</v>
      </c>
      <c r="R610" s="739"/>
      <c r="S610" s="744">
        <v>0</v>
      </c>
      <c r="T610" s="743"/>
      <c r="U610" s="738">
        <v>0</v>
      </c>
    </row>
    <row r="611" spans="1:21" ht="14.4" customHeight="1" x14ac:dyDescent="0.3">
      <c r="A611" s="737">
        <v>30</v>
      </c>
      <c r="B611" s="739" t="s">
        <v>507</v>
      </c>
      <c r="C611" s="739" t="s">
        <v>3347</v>
      </c>
      <c r="D611" s="740" t="s">
        <v>4506</v>
      </c>
      <c r="E611" s="741" t="s">
        <v>3361</v>
      </c>
      <c r="F611" s="739" t="s">
        <v>3344</v>
      </c>
      <c r="G611" s="739" t="s">
        <v>3651</v>
      </c>
      <c r="H611" s="739" t="s">
        <v>2097</v>
      </c>
      <c r="I611" s="739" t="s">
        <v>3655</v>
      </c>
      <c r="J611" s="739" t="s">
        <v>3656</v>
      </c>
      <c r="K611" s="739" t="s">
        <v>3657</v>
      </c>
      <c r="L611" s="742">
        <v>251.52</v>
      </c>
      <c r="M611" s="742">
        <v>251.52</v>
      </c>
      <c r="N611" s="739">
        <v>1</v>
      </c>
      <c r="O611" s="743">
        <v>0.5</v>
      </c>
      <c r="P611" s="742"/>
      <c r="Q611" s="744">
        <v>0</v>
      </c>
      <c r="R611" s="739"/>
      <c r="S611" s="744">
        <v>0</v>
      </c>
      <c r="T611" s="743"/>
      <c r="U611" s="738">
        <v>0</v>
      </c>
    </row>
    <row r="612" spans="1:21" ht="14.4" customHeight="1" x14ac:dyDescent="0.3">
      <c r="A612" s="737">
        <v>30</v>
      </c>
      <c r="B612" s="739" t="s">
        <v>507</v>
      </c>
      <c r="C612" s="739" t="s">
        <v>3347</v>
      </c>
      <c r="D612" s="740" t="s">
        <v>4506</v>
      </c>
      <c r="E612" s="741" t="s">
        <v>3361</v>
      </c>
      <c r="F612" s="739" t="s">
        <v>3344</v>
      </c>
      <c r="G612" s="739" t="s">
        <v>3378</v>
      </c>
      <c r="H612" s="739" t="s">
        <v>2097</v>
      </c>
      <c r="I612" s="739" t="s">
        <v>2357</v>
      </c>
      <c r="J612" s="739" t="s">
        <v>3093</v>
      </c>
      <c r="K612" s="739" t="s">
        <v>3094</v>
      </c>
      <c r="L612" s="742">
        <v>120.61</v>
      </c>
      <c r="M612" s="742">
        <v>120.61</v>
      </c>
      <c r="N612" s="739">
        <v>1</v>
      </c>
      <c r="O612" s="743">
        <v>0.5</v>
      </c>
      <c r="P612" s="742"/>
      <c r="Q612" s="744">
        <v>0</v>
      </c>
      <c r="R612" s="739"/>
      <c r="S612" s="744">
        <v>0</v>
      </c>
      <c r="T612" s="743"/>
      <c r="U612" s="738">
        <v>0</v>
      </c>
    </row>
    <row r="613" spans="1:21" ht="14.4" customHeight="1" x14ac:dyDescent="0.3">
      <c r="A613" s="737">
        <v>30</v>
      </c>
      <c r="B613" s="739" t="s">
        <v>507</v>
      </c>
      <c r="C613" s="739" t="s">
        <v>3347</v>
      </c>
      <c r="D613" s="740" t="s">
        <v>4506</v>
      </c>
      <c r="E613" s="741" t="s">
        <v>3361</v>
      </c>
      <c r="F613" s="739" t="s">
        <v>3344</v>
      </c>
      <c r="G613" s="739" t="s">
        <v>3378</v>
      </c>
      <c r="H613" s="739" t="s">
        <v>2097</v>
      </c>
      <c r="I613" s="739" t="s">
        <v>2257</v>
      </c>
      <c r="J613" s="739" t="s">
        <v>3095</v>
      </c>
      <c r="K613" s="739" t="s">
        <v>3096</v>
      </c>
      <c r="L613" s="742">
        <v>184.74</v>
      </c>
      <c r="M613" s="742">
        <v>369.48</v>
      </c>
      <c r="N613" s="739">
        <v>2</v>
      </c>
      <c r="O613" s="743">
        <v>1</v>
      </c>
      <c r="P613" s="742"/>
      <c r="Q613" s="744">
        <v>0</v>
      </c>
      <c r="R613" s="739"/>
      <c r="S613" s="744">
        <v>0</v>
      </c>
      <c r="T613" s="743"/>
      <c r="U613" s="738">
        <v>0</v>
      </c>
    </row>
    <row r="614" spans="1:21" ht="14.4" customHeight="1" x14ac:dyDescent="0.3">
      <c r="A614" s="737">
        <v>30</v>
      </c>
      <c r="B614" s="739" t="s">
        <v>507</v>
      </c>
      <c r="C614" s="739" t="s">
        <v>3347</v>
      </c>
      <c r="D614" s="740" t="s">
        <v>4506</v>
      </c>
      <c r="E614" s="741" t="s">
        <v>3361</v>
      </c>
      <c r="F614" s="739" t="s">
        <v>3344</v>
      </c>
      <c r="G614" s="739" t="s">
        <v>3802</v>
      </c>
      <c r="H614" s="739" t="s">
        <v>508</v>
      </c>
      <c r="I614" s="739" t="s">
        <v>1909</v>
      </c>
      <c r="J614" s="739" t="s">
        <v>1910</v>
      </c>
      <c r="K614" s="739" t="s">
        <v>3972</v>
      </c>
      <c r="L614" s="742">
        <v>0</v>
      </c>
      <c r="M614" s="742">
        <v>0</v>
      </c>
      <c r="N614" s="739">
        <v>1</v>
      </c>
      <c r="O614" s="743">
        <v>0.5</v>
      </c>
      <c r="P614" s="742">
        <v>0</v>
      </c>
      <c r="Q614" s="744"/>
      <c r="R614" s="739">
        <v>1</v>
      </c>
      <c r="S614" s="744">
        <v>1</v>
      </c>
      <c r="T614" s="743">
        <v>0.5</v>
      </c>
      <c r="U614" s="738">
        <v>1</v>
      </c>
    </row>
    <row r="615" spans="1:21" ht="14.4" customHeight="1" x14ac:dyDescent="0.3">
      <c r="A615" s="737">
        <v>30</v>
      </c>
      <c r="B615" s="739" t="s">
        <v>507</v>
      </c>
      <c r="C615" s="739" t="s">
        <v>3347</v>
      </c>
      <c r="D615" s="740" t="s">
        <v>4506</v>
      </c>
      <c r="E615" s="741" t="s">
        <v>3361</v>
      </c>
      <c r="F615" s="739" t="s">
        <v>3344</v>
      </c>
      <c r="G615" s="739" t="s">
        <v>3802</v>
      </c>
      <c r="H615" s="739" t="s">
        <v>508</v>
      </c>
      <c r="I615" s="739" t="s">
        <v>3803</v>
      </c>
      <c r="J615" s="739" t="s">
        <v>1910</v>
      </c>
      <c r="K615" s="739" t="s">
        <v>3804</v>
      </c>
      <c r="L615" s="742">
        <v>0</v>
      </c>
      <c r="M615" s="742">
        <v>0</v>
      </c>
      <c r="N615" s="739">
        <v>1</v>
      </c>
      <c r="O615" s="743">
        <v>0.5</v>
      </c>
      <c r="P615" s="742"/>
      <c r="Q615" s="744"/>
      <c r="R615" s="739"/>
      <c r="S615" s="744">
        <v>0</v>
      </c>
      <c r="T615" s="743"/>
      <c r="U615" s="738">
        <v>0</v>
      </c>
    </row>
    <row r="616" spans="1:21" ht="14.4" customHeight="1" x14ac:dyDescent="0.3">
      <c r="A616" s="737">
        <v>30</v>
      </c>
      <c r="B616" s="739" t="s">
        <v>507</v>
      </c>
      <c r="C616" s="739" t="s">
        <v>3347</v>
      </c>
      <c r="D616" s="740" t="s">
        <v>4506</v>
      </c>
      <c r="E616" s="741" t="s">
        <v>3361</v>
      </c>
      <c r="F616" s="739" t="s">
        <v>3344</v>
      </c>
      <c r="G616" s="739" t="s">
        <v>3660</v>
      </c>
      <c r="H616" s="739" t="s">
        <v>2097</v>
      </c>
      <c r="I616" s="739" t="s">
        <v>3946</v>
      </c>
      <c r="J616" s="739" t="s">
        <v>2576</v>
      </c>
      <c r="K616" s="739" t="s">
        <v>3947</v>
      </c>
      <c r="L616" s="742">
        <v>2376.9299999999998</v>
      </c>
      <c r="M616" s="742">
        <v>2376.9299999999998</v>
      </c>
      <c r="N616" s="739">
        <v>1</v>
      </c>
      <c r="O616" s="743">
        <v>1</v>
      </c>
      <c r="P616" s="742"/>
      <c r="Q616" s="744">
        <v>0</v>
      </c>
      <c r="R616" s="739"/>
      <c r="S616" s="744">
        <v>0</v>
      </c>
      <c r="T616" s="743"/>
      <c r="U616" s="738">
        <v>0</v>
      </c>
    </row>
    <row r="617" spans="1:21" ht="14.4" customHeight="1" x14ac:dyDescent="0.3">
      <c r="A617" s="737">
        <v>30</v>
      </c>
      <c r="B617" s="739" t="s">
        <v>507</v>
      </c>
      <c r="C617" s="739" t="s">
        <v>3347</v>
      </c>
      <c r="D617" s="740" t="s">
        <v>4506</v>
      </c>
      <c r="E617" s="741" t="s">
        <v>3361</v>
      </c>
      <c r="F617" s="739" t="s">
        <v>3344</v>
      </c>
      <c r="G617" s="739" t="s">
        <v>3997</v>
      </c>
      <c r="H617" s="739" t="s">
        <v>508</v>
      </c>
      <c r="I617" s="739" t="s">
        <v>3998</v>
      </c>
      <c r="J617" s="739" t="s">
        <v>3999</v>
      </c>
      <c r="K617" s="739" t="s">
        <v>4000</v>
      </c>
      <c r="L617" s="742">
        <v>280.77</v>
      </c>
      <c r="M617" s="742">
        <v>280.77</v>
      </c>
      <c r="N617" s="739">
        <v>1</v>
      </c>
      <c r="O617" s="743">
        <v>0.5</v>
      </c>
      <c r="P617" s="742">
        <v>280.77</v>
      </c>
      <c r="Q617" s="744">
        <v>1</v>
      </c>
      <c r="R617" s="739">
        <v>1</v>
      </c>
      <c r="S617" s="744">
        <v>1</v>
      </c>
      <c r="T617" s="743">
        <v>0.5</v>
      </c>
      <c r="U617" s="738">
        <v>1</v>
      </c>
    </row>
    <row r="618" spans="1:21" ht="14.4" customHeight="1" x14ac:dyDescent="0.3">
      <c r="A618" s="737">
        <v>30</v>
      </c>
      <c r="B618" s="739" t="s">
        <v>507</v>
      </c>
      <c r="C618" s="739" t="s">
        <v>3347</v>
      </c>
      <c r="D618" s="740" t="s">
        <v>4506</v>
      </c>
      <c r="E618" s="741" t="s">
        <v>3361</v>
      </c>
      <c r="F618" s="739" t="s">
        <v>3344</v>
      </c>
      <c r="G618" s="739" t="s">
        <v>3661</v>
      </c>
      <c r="H618" s="739" t="s">
        <v>2097</v>
      </c>
      <c r="I618" s="739" t="s">
        <v>2217</v>
      </c>
      <c r="J618" s="739" t="s">
        <v>2218</v>
      </c>
      <c r="K618" s="739" t="s">
        <v>3070</v>
      </c>
      <c r="L618" s="742">
        <v>53.57</v>
      </c>
      <c r="M618" s="742">
        <v>160.71</v>
      </c>
      <c r="N618" s="739">
        <v>3</v>
      </c>
      <c r="O618" s="743">
        <v>1</v>
      </c>
      <c r="P618" s="742">
        <v>53.57</v>
      </c>
      <c r="Q618" s="744">
        <v>0.33333333333333331</v>
      </c>
      <c r="R618" s="739">
        <v>1</v>
      </c>
      <c r="S618" s="744">
        <v>0.33333333333333331</v>
      </c>
      <c r="T618" s="743">
        <v>0.5</v>
      </c>
      <c r="U618" s="738">
        <v>0.5</v>
      </c>
    </row>
    <row r="619" spans="1:21" ht="14.4" customHeight="1" x14ac:dyDescent="0.3">
      <c r="A619" s="737">
        <v>30</v>
      </c>
      <c r="B619" s="739" t="s">
        <v>507</v>
      </c>
      <c r="C619" s="739" t="s">
        <v>3347</v>
      </c>
      <c r="D619" s="740" t="s">
        <v>4506</v>
      </c>
      <c r="E619" s="741" t="s">
        <v>3361</v>
      </c>
      <c r="F619" s="739" t="s">
        <v>3344</v>
      </c>
      <c r="G619" s="739" t="s">
        <v>3661</v>
      </c>
      <c r="H619" s="739" t="s">
        <v>2097</v>
      </c>
      <c r="I619" s="739" t="s">
        <v>2468</v>
      </c>
      <c r="J619" s="739" t="s">
        <v>2218</v>
      </c>
      <c r="K619" s="739" t="s">
        <v>3071</v>
      </c>
      <c r="L619" s="742">
        <v>133.94</v>
      </c>
      <c r="M619" s="742">
        <v>267.88</v>
      </c>
      <c r="N619" s="739">
        <v>2</v>
      </c>
      <c r="O619" s="743">
        <v>1.5</v>
      </c>
      <c r="P619" s="742">
        <v>133.94</v>
      </c>
      <c r="Q619" s="744">
        <v>0.5</v>
      </c>
      <c r="R619" s="739">
        <v>1</v>
      </c>
      <c r="S619" s="744">
        <v>0.5</v>
      </c>
      <c r="T619" s="743">
        <v>0.5</v>
      </c>
      <c r="U619" s="738">
        <v>0.33333333333333331</v>
      </c>
    </row>
    <row r="620" spans="1:21" ht="14.4" customHeight="1" x14ac:dyDescent="0.3">
      <c r="A620" s="737">
        <v>30</v>
      </c>
      <c r="B620" s="739" t="s">
        <v>507</v>
      </c>
      <c r="C620" s="739" t="s">
        <v>3347</v>
      </c>
      <c r="D620" s="740" t="s">
        <v>4506</v>
      </c>
      <c r="E620" s="741" t="s">
        <v>3361</v>
      </c>
      <c r="F620" s="739" t="s">
        <v>3345</v>
      </c>
      <c r="G620" s="739" t="s">
        <v>3662</v>
      </c>
      <c r="H620" s="739" t="s">
        <v>508</v>
      </c>
      <c r="I620" s="739" t="s">
        <v>4001</v>
      </c>
      <c r="J620" s="739" t="s">
        <v>3664</v>
      </c>
      <c r="K620" s="739"/>
      <c r="L620" s="742">
        <v>0</v>
      </c>
      <c r="M620" s="742">
        <v>0</v>
      </c>
      <c r="N620" s="739">
        <v>1</v>
      </c>
      <c r="O620" s="743">
        <v>1</v>
      </c>
      <c r="P620" s="742">
        <v>0</v>
      </c>
      <c r="Q620" s="744"/>
      <c r="R620" s="739">
        <v>1</v>
      </c>
      <c r="S620" s="744">
        <v>1</v>
      </c>
      <c r="T620" s="743">
        <v>1</v>
      </c>
      <c r="U620" s="738">
        <v>1</v>
      </c>
    </row>
    <row r="621" spans="1:21" ht="14.4" customHeight="1" x14ac:dyDescent="0.3">
      <c r="A621" s="737">
        <v>30</v>
      </c>
      <c r="B621" s="739" t="s">
        <v>507</v>
      </c>
      <c r="C621" s="739" t="s">
        <v>3347</v>
      </c>
      <c r="D621" s="740" t="s">
        <v>4506</v>
      </c>
      <c r="E621" s="741" t="s">
        <v>3363</v>
      </c>
      <c r="F621" s="739" t="s">
        <v>3344</v>
      </c>
      <c r="G621" s="739" t="s">
        <v>3371</v>
      </c>
      <c r="H621" s="739" t="s">
        <v>2097</v>
      </c>
      <c r="I621" s="739" t="s">
        <v>2533</v>
      </c>
      <c r="J621" s="739" t="s">
        <v>2534</v>
      </c>
      <c r="K621" s="739" t="s">
        <v>3107</v>
      </c>
      <c r="L621" s="742">
        <v>93.43</v>
      </c>
      <c r="M621" s="742">
        <v>186.86</v>
      </c>
      <c r="N621" s="739">
        <v>2</v>
      </c>
      <c r="O621" s="743">
        <v>2</v>
      </c>
      <c r="P621" s="742">
        <v>93.43</v>
      </c>
      <c r="Q621" s="744">
        <v>0.5</v>
      </c>
      <c r="R621" s="739">
        <v>1</v>
      </c>
      <c r="S621" s="744">
        <v>0.5</v>
      </c>
      <c r="T621" s="743">
        <v>1</v>
      </c>
      <c r="U621" s="738">
        <v>0.5</v>
      </c>
    </row>
    <row r="622" spans="1:21" ht="14.4" customHeight="1" x14ac:dyDescent="0.3">
      <c r="A622" s="737">
        <v>30</v>
      </c>
      <c r="B622" s="739" t="s">
        <v>507</v>
      </c>
      <c r="C622" s="739" t="s">
        <v>3347</v>
      </c>
      <c r="D622" s="740" t="s">
        <v>4506</v>
      </c>
      <c r="E622" s="741" t="s">
        <v>3363</v>
      </c>
      <c r="F622" s="739" t="s">
        <v>3344</v>
      </c>
      <c r="G622" s="739" t="s">
        <v>3492</v>
      </c>
      <c r="H622" s="739" t="s">
        <v>508</v>
      </c>
      <c r="I622" s="739" t="s">
        <v>3493</v>
      </c>
      <c r="J622" s="739" t="s">
        <v>3494</v>
      </c>
      <c r="K622" s="739" t="s">
        <v>3257</v>
      </c>
      <c r="L622" s="742">
        <v>0</v>
      </c>
      <c r="M622" s="742">
        <v>0</v>
      </c>
      <c r="N622" s="739">
        <v>1</v>
      </c>
      <c r="O622" s="743">
        <v>1</v>
      </c>
      <c r="P622" s="742">
        <v>0</v>
      </c>
      <c r="Q622" s="744"/>
      <c r="R622" s="739">
        <v>1</v>
      </c>
      <c r="S622" s="744">
        <v>1</v>
      </c>
      <c r="T622" s="743">
        <v>1</v>
      </c>
      <c r="U622" s="738">
        <v>1</v>
      </c>
    </row>
    <row r="623" spans="1:21" ht="14.4" customHeight="1" x14ac:dyDescent="0.3">
      <c r="A623" s="737">
        <v>30</v>
      </c>
      <c r="B623" s="739" t="s">
        <v>507</v>
      </c>
      <c r="C623" s="739" t="s">
        <v>3347</v>
      </c>
      <c r="D623" s="740" t="s">
        <v>4506</v>
      </c>
      <c r="E623" s="741" t="s">
        <v>3363</v>
      </c>
      <c r="F623" s="739" t="s">
        <v>3344</v>
      </c>
      <c r="G623" s="739" t="s">
        <v>3544</v>
      </c>
      <c r="H623" s="739" t="s">
        <v>508</v>
      </c>
      <c r="I623" s="739" t="s">
        <v>3550</v>
      </c>
      <c r="J623" s="739" t="s">
        <v>784</v>
      </c>
      <c r="K623" s="739" t="s">
        <v>3551</v>
      </c>
      <c r="L623" s="742">
        <v>0</v>
      </c>
      <c r="M623" s="742">
        <v>0</v>
      </c>
      <c r="N623" s="739">
        <v>1</v>
      </c>
      <c r="O623" s="743">
        <v>0.5</v>
      </c>
      <c r="P623" s="742"/>
      <c r="Q623" s="744"/>
      <c r="R623" s="739"/>
      <c r="S623" s="744">
        <v>0</v>
      </c>
      <c r="T623" s="743"/>
      <c r="U623" s="738">
        <v>0</v>
      </c>
    </row>
    <row r="624" spans="1:21" ht="14.4" customHeight="1" x14ac:dyDescent="0.3">
      <c r="A624" s="737">
        <v>30</v>
      </c>
      <c r="B624" s="739" t="s">
        <v>507</v>
      </c>
      <c r="C624" s="739" t="s">
        <v>3347</v>
      </c>
      <c r="D624" s="740" t="s">
        <v>4506</v>
      </c>
      <c r="E624" s="741" t="s">
        <v>3363</v>
      </c>
      <c r="F624" s="739" t="s">
        <v>3344</v>
      </c>
      <c r="G624" s="739" t="s">
        <v>3582</v>
      </c>
      <c r="H624" s="739" t="s">
        <v>2097</v>
      </c>
      <c r="I624" s="739" t="s">
        <v>3583</v>
      </c>
      <c r="J624" s="739" t="s">
        <v>2099</v>
      </c>
      <c r="K624" s="739" t="s">
        <v>3584</v>
      </c>
      <c r="L624" s="742">
        <v>0</v>
      </c>
      <c r="M624" s="742">
        <v>0</v>
      </c>
      <c r="N624" s="739">
        <v>1</v>
      </c>
      <c r="O624" s="743">
        <v>0.5</v>
      </c>
      <c r="P624" s="742"/>
      <c r="Q624" s="744"/>
      <c r="R624" s="739"/>
      <c r="S624" s="744">
        <v>0</v>
      </c>
      <c r="T624" s="743"/>
      <c r="U624" s="738">
        <v>0</v>
      </c>
    </row>
    <row r="625" spans="1:21" ht="14.4" customHeight="1" x14ac:dyDescent="0.3">
      <c r="A625" s="737">
        <v>30</v>
      </c>
      <c r="B625" s="739" t="s">
        <v>507</v>
      </c>
      <c r="C625" s="739" t="s">
        <v>3347</v>
      </c>
      <c r="D625" s="740" t="s">
        <v>4506</v>
      </c>
      <c r="E625" s="741" t="s">
        <v>3364</v>
      </c>
      <c r="F625" s="739" t="s">
        <v>3344</v>
      </c>
      <c r="G625" s="739" t="s">
        <v>3387</v>
      </c>
      <c r="H625" s="739" t="s">
        <v>508</v>
      </c>
      <c r="I625" s="739" t="s">
        <v>3392</v>
      </c>
      <c r="J625" s="739" t="s">
        <v>1131</v>
      </c>
      <c r="K625" s="739" t="s">
        <v>3154</v>
      </c>
      <c r="L625" s="742">
        <v>0</v>
      </c>
      <c r="M625" s="742">
        <v>0</v>
      </c>
      <c r="N625" s="739">
        <v>1</v>
      </c>
      <c r="O625" s="743">
        <v>0.5</v>
      </c>
      <c r="P625" s="742"/>
      <c r="Q625" s="744"/>
      <c r="R625" s="739"/>
      <c r="S625" s="744">
        <v>0</v>
      </c>
      <c r="T625" s="743"/>
      <c r="U625" s="738">
        <v>0</v>
      </c>
    </row>
    <row r="626" spans="1:21" ht="14.4" customHeight="1" x14ac:dyDescent="0.3">
      <c r="A626" s="737">
        <v>30</v>
      </c>
      <c r="B626" s="739" t="s">
        <v>507</v>
      </c>
      <c r="C626" s="739" t="s">
        <v>3347</v>
      </c>
      <c r="D626" s="740" t="s">
        <v>4506</v>
      </c>
      <c r="E626" s="741" t="s">
        <v>3364</v>
      </c>
      <c r="F626" s="739" t="s">
        <v>3344</v>
      </c>
      <c r="G626" s="739" t="s">
        <v>3366</v>
      </c>
      <c r="H626" s="739" t="s">
        <v>2097</v>
      </c>
      <c r="I626" s="739" t="s">
        <v>4002</v>
      </c>
      <c r="J626" s="739" t="s">
        <v>4003</v>
      </c>
      <c r="K626" s="739" t="s">
        <v>4004</v>
      </c>
      <c r="L626" s="742">
        <v>181.13</v>
      </c>
      <c r="M626" s="742">
        <v>181.13</v>
      </c>
      <c r="N626" s="739">
        <v>1</v>
      </c>
      <c r="O626" s="743">
        <v>1</v>
      </c>
      <c r="P626" s="742"/>
      <c r="Q626" s="744">
        <v>0</v>
      </c>
      <c r="R626" s="739"/>
      <c r="S626" s="744">
        <v>0</v>
      </c>
      <c r="T626" s="743"/>
      <c r="U626" s="738">
        <v>0</v>
      </c>
    </row>
    <row r="627" spans="1:21" ht="14.4" customHeight="1" x14ac:dyDescent="0.3">
      <c r="A627" s="737">
        <v>30</v>
      </c>
      <c r="B627" s="739" t="s">
        <v>507</v>
      </c>
      <c r="C627" s="739" t="s">
        <v>3347</v>
      </c>
      <c r="D627" s="740" t="s">
        <v>4506</v>
      </c>
      <c r="E627" s="741" t="s">
        <v>3364</v>
      </c>
      <c r="F627" s="739" t="s">
        <v>3344</v>
      </c>
      <c r="G627" s="739" t="s">
        <v>3366</v>
      </c>
      <c r="H627" s="739" t="s">
        <v>2097</v>
      </c>
      <c r="I627" s="739" t="s">
        <v>2246</v>
      </c>
      <c r="J627" s="739" t="s">
        <v>3179</v>
      </c>
      <c r="K627" s="739" t="s">
        <v>3130</v>
      </c>
      <c r="L627" s="742">
        <v>58.86</v>
      </c>
      <c r="M627" s="742">
        <v>58.86</v>
      </c>
      <c r="N627" s="739">
        <v>1</v>
      </c>
      <c r="O627" s="743">
        <v>0.5</v>
      </c>
      <c r="P627" s="742"/>
      <c r="Q627" s="744">
        <v>0</v>
      </c>
      <c r="R627" s="739"/>
      <c r="S627" s="744">
        <v>0</v>
      </c>
      <c r="T627" s="743"/>
      <c r="U627" s="738">
        <v>0</v>
      </c>
    </row>
    <row r="628" spans="1:21" ht="14.4" customHeight="1" x14ac:dyDescent="0.3">
      <c r="A628" s="737">
        <v>30</v>
      </c>
      <c r="B628" s="739" t="s">
        <v>507</v>
      </c>
      <c r="C628" s="739" t="s">
        <v>3347</v>
      </c>
      <c r="D628" s="740" t="s">
        <v>4506</v>
      </c>
      <c r="E628" s="741" t="s">
        <v>3364</v>
      </c>
      <c r="F628" s="739" t="s">
        <v>3344</v>
      </c>
      <c r="G628" s="739" t="s">
        <v>3366</v>
      </c>
      <c r="H628" s="739" t="s">
        <v>2097</v>
      </c>
      <c r="I628" s="739" t="s">
        <v>2249</v>
      </c>
      <c r="J628" s="739" t="s">
        <v>2254</v>
      </c>
      <c r="K628" s="739" t="s">
        <v>3177</v>
      </c>
      <c r="L628" s="742">
        <v>117.73</v>
      </c>
      <c r="M628" s="742">
        <v>353.19</v>
      </c>
      <c r="N628" s="739">
        <v>3</v>
      </c>
      <c r="O628" s="743">
        <v>1.5</v>
      </c>
      <c r="P628" s="742">
        <v>117.73</v>
      </c>
      <c r="Q628" s="744">
        <v>0.33333333333333337</v>
      </c>
      <c r="R628" s="739">
        <v>1</v>
      </c>
      <c r="S628" s="744">
        <v>0.33333333333333331</v>
      </c>
      <c r="T628" s="743">
        <v>0.5</v>
      </c>
      <c r="U628" s="738">
        <v>0.33333333333333331</v>
      </c>
    </row>
    <row r="629" spans="1:21" ht="14.4" customHeight="1" x14ac:dyDescent="0.3">
      <c r="A629" s="737">
        <v>30</v>
      </c>
      <c r="B629" s="739" t="s">
        <v>507</v>
      </c>
      <c r="C629" s="739" t="s">
        <v>3347</v>
      </c>
      <c r="D629" s="740" t="s">
        <v>4506</v>
      </c>
      <c r="E629" s="741" t="s">
        <v>3364</v>
      </c>
      <c r="F629" s="739" t="s">
        <v>3344</v>
      </c>
      <c r="G629" s="739" t="s">
        <v>3366</v>
      </c>
      <c r="H629" s="739" t="s">
        <v>2097</v>
      </c>
      <c r="I629" s="739" t="s">
        <v>2349</v>
      </c>
      <c r="J629" s="739" t="s">
        <v>2354</v>
      </c>
      <c r="K629" s="739" t="s">
        <v>3181</v>
      </c>
      <c r="L629" s="742">
        <v>181.13</v>
      </c>
      <c r="M629" s="742">
        <v>1449.04</v>
      </c>
      <c r="N629" s="739">
        <v>8</v>
      </c>
      <c r="O629" s="743">
        <v>4</v>
      </c>
      <c r="P629" s="742">
        <v>181.13</v>
      </c>
      <c r="Q629" s="744">
        <v>0.125</v>
      </c>
      <c r="R629" s="739">
        <v>1</v>
      </c>
      <c r="S629" s="744">
        <v>0.125</v>
      </c>
      <c r="T629" s="743">
        <v>0.5</v>
      </c>
      <c r="U629" s="738">
        <v>0.125</v>
      </c>
    </row>
    <row r="630" spans="1:21" ht="14.4" customHeight="1" x14ac:dyDescent="0.3">
      <c r="A630" s="737">
        <v>30</v>
      </c>
      <c r="B630" s="739" t="s">
        <v>507</v>
      </c>
      <c r="C630" s="739" t="s">
        <v>3347</v>
      </c>
      <c r="D630" s="740" t="s">
        <v>4506</v>
      </c>
      <c r="E630" s="741" t="s">
        <v>3364</v>
      </c>
      <c r="F630" s="739" t="s">
        <v>3344</v>
      </c>
      <c r="G630" s="739" t="s">
        <v>3367</v>
      </c>
      <c r="H630" s="739" t="s">
        <v>508</v>
      </c>
      <c r="I630" s="739" t="s">
        <v>3368</v>
      </c>
      <c r="J630" s="739" t="s">
        <v>3369</v>
      </c>
      <c r="K630" s="739" t="s">
        <v>3370</v>
      </c>
      <c r="L630" s="742">
        <v>0</v>
      </c>
      <c r="M630" s="742">
        <v>0</v>
      </c>
      <c r="N630" s="739">
        <v>1</v>
      </c>
      <c r="O630" s="743">
        <v>1</v>
      </c>
      <c r="P630" s="742">
        <v>0</v>
      </c>
      <c r="Q630" s="744"/>
      <c r="R630" s="739">
        <v>1</v>
      </c>
      <c r="S630" s="744">
        <v>1</v>
      </c>
      <c r="T630" s="743">
        <v>1</v>
      </c>
      <c r="U630" s="738">
        <v>1</v>
      </c>
    </row>
    <row r="631" spans="1:21" ht="14.4" customHeight="1" x14ac:dyDescent="0.3">
      <c r="A631" s="737">
        <v>30</v>
      </c>
      <c r="B631" s="739" t="s">
        <v>507</v>
      </c>
      <c r="C631" s="739" t="s">
        <v>3347</v>
      </c>
      <c r="D631" s="740" t="s">
        <v>4506</v>
      </c>
      <c r="E631" s="741" t="s">
        <v>3364</v>
      </c>
      <c r="F631" s="739" t="s">
        <v>3344</v>
      </c>
      <c r="G631" s="739" t="s">
        <v>3468</v>
      </c>
      <c r="H631" s="739" t="s">
        <v>508</v>
      </c>
      <c r="I631" s="739" t="s">
        <v>3982</v>
      </c>
      <c r="J631" s="739" t="s">
        <v>1225</v>
      </c>
      <c r="K631" s="739" t="s">
        <v>3474</v>
      </c>
      <c r="L631" s="742">
        <v>118.65</v>
      </c>
      <c r="M631" s="742">
        <v>118.65</v>
      </c>
      <c r="N631" s="739">
        <v>1</v>
      </c>
      <c r="O631" s="743">
        <v>0.5</v>
      </c>
      <c r="P631" s="742"/>
      <c r="Q631" s="744">
        <v>0</v>
      </c>
      <c r="R631" s="739"/>
      <c r="S631" s="744">
        <v>0</v>
      </c>
      <c r="T631" s="743"/>
      <c r="U631" s="738">
        <v>0</v>
      </c>
    </row>
    <row r="632" spans="1:21" ht="14.4" customHeight="1" x14ac:dyDescent="0.3">
      <c r="A632" s="737">
        <v>30</v>
      </c>
      <c r="B632" s="739" t="s">
        <v>507</v>
      </c>
      <c r="C632" s="739" t="s">
        <v>3347</v>
      </c>
      <c r="D632" s="740" t="s">
        <v>4506</v>
      </c>
      <c r="E632" s="741" t="s">
        <v>3364</v>
      </c>
      <c r="F632" s="739" t="s">
        <v>3344</v>
      </c>
      <c r="G632" s="739" t="s">
        <v>3371</v>
      </c>
      <c r="H632" s="739" t="s">
        <v>2097</v>
      </c>
      <c r="I632" s="739" t="s">
        <v>2533</v>
      </c>
      <c r="J632" s="739" t="s">
        <v>2534</v>
      </c>
      <c r="K632" s="739" t="s">
        <v>3107</v>
      </c>
      <c r="L632" s="742">
        <v>93.43</v>
      </c>
      <c r="M632" s="742">
        <v>1027.73</v>
      </c>
      <c r="N632" s="739">
        <v>11</v>
      </c>
      <c r="O632" s="743">
        <v>8</v>
      </c>
      <c r="P632" s="742">
        <v>280.29000000000002</v>
      </c>
      <c r="Q632" s="744">
        <v>0.27272727272727276</v>
      </c>
      <c r="R632" s="739">
        <v>3</v>
      </c>
      <c r="S632" s="744">
        <v>0.27272727272727271</v>
      </c>
      <c r="T632" s="743">
        <v>2.5</v>
      </c>
      <c r="U632" s="738">
        <v>0.3125</v>
      </c>
    </row>
    <row r="633" spans="1:21" ht="14.4" customHeight="1" x14ac:dyDescent="0.3">
      <c r="A633" s="737">
        <v>30</v>
      </c>
      <c r="B633" s="739" t="s">
        <v>507</v>
      </c>
      <c r="C633" s="739" t="s">
        <v>3347</v>
      </c>
      <c r="D633" s="740" t="s">
        <v>4506</v>
      </c>
      <c r="E633" s="741" t="s">
        <v>3364</v>
      </c>
      <c r="F633" s="739" t="s">
        <v>3344</v>
      </c>
      <c r="G633" s="739" t="s">
        <v>3371</v>
      </c>
      <c r="H633" s="739" t="s">
        <v>508</v>
      </c>
      <c r="I633" s="739" t="s">
        <v>4005</v>
      </c>
      <c r="J633" s="739" t="s">
        <v>3984</v>
      </c>
      <c r="K633" s="739" t="s">
        <v>3987</v>
      </c>
      <c r="L633" s="742">
        <v>0</v>
      </c>
      <c r="M633" s="742">
        <v>0</v>
      </c>
      <c r="N633" s="739">
        <v>1</v>
      </c>
      <c r="O633" s="743">
        <v>0.5</v>
      </c>
      <c r="P633" s="742">
        <v>0</v>
      </c>
      <c r="Q633" s="744"/>
      <c r="R633" s="739">
        <v>1</v>
      </c>
      <c r="S633" s="744">
        <v>1</v>
      </c>
      <c r="T633" s="743">
        <v>0.5</v>
      </c>
      <c r="U633" s="738">
        <v>1</v>
      </c>
    </row>
    <row r="634" spans="1:21" ht="14.4" customHeight="1" x14ac:dyDescent="0.3">
      <c r="A634" s="737">
        <v>30</v>
      </c>
      <c r="B634" s="739" t="s">
        <v>507</v>
      </c>
      <c r="C634" s="739" t="s">
        <v>3347</v>
      </c>
      <c r="D634" s="740" t="s">
        <v>4506</v>
      </c>
      <c r="E634" s="741" t="s">
        <v>3364</v>
      </c>
      <c r="F634" s="739" t="s">
        <v>3344</v>
      </c>
      <c r="G634" s="739" t="s">
        <v>3492</v>
      </c>
      <c r="H634" s="739" t="s">
        <v>508</v>
      </c>
      <c r="I634" s="739" t="s">
        <v>3493</v>
      </c>
      <c r="J634" s="739" t="s">
        <v>3494</v>
      </c>
      <c r="K634" s="739" t="s">
        <v>3257</v>
      </c>
      <c r="L634" s="742">
        <v>0</v>
      </c>
      <c r="M634" s="742">
        <v>0</v>
      </c>
      <c r="N634" s="739">
        <v>7</v>
      </c>
      <c r="O634" s="743">
        <v>4.5</v>
      </c>
      <c r="P634" s="742">
        <v>0</v>
      </c>
      <c r="Q634" s="744"/>
      <c r="R634" s="739">
        <v>1</v>
      </c>
      <c r="S634" s="744">
        <v>0.14285714285714285</v>
      </c>
      <c r="T634" s="743">
        <v>0.5</v>
      </c>
      <c r="U634" s="738">
        <v>0.1111111111111111</v>
      </c>
    </row>
    <row r="635" spans="1:21" ht="14.4" customHeight="1" x14ac:dyDescent="0.3">
      <c r="A635" s="737">
        <v>30</v>
      </c>
      <c r="B635" s="739" t="s">
        <v>507</v>
      </c>
      <c r="C635" s="739" t="s">
        <v>3347</v>
      </c>
      <c r="D635" s="740" t="s">
        <v>4506</v>
      </c>
      <c r="E635" s="741" t="s">
        <v>3364</v>
      </c>
      <c r="F635" s="739" t="s">
        <v>3344</v>
      </c>
      <c r="G635" s="739" t="s">
        <v>3492</v>
      </c>
      <c r="H635" s="739" t="s">
        <v>508</v>
      </c>
      <c r="I635" s="739" t="s">
        <v>1127</v>
      </c>
      <c r="J635" s="739" t="s">
        <v>1117</v>
      </c>
      <c r="K635" s="739" t="s">
        <v>3722</v>
      </c>
      <c r="L635" s="742">
        <v>26.37</v>
      </c>
      <c r="M635" s="742">
        <v>26.37</v>
      </c>
      <c r="N635" s="739">
        <v>1</v>
      </c>
      <c r="O635" s="743">
        <v>0.5</v>
      </c>
      <c r="P635" s="742">
        <v>26.37</v>
      </c>
      <c r="Q635" s="744">
        <v>1</v>
      </c>
      <c r="R635" s="739">
        <v>1</v>
      </c>
      <c r="S635" s="744">
        <v>1</v>
      </c>
      <c r="T635" s="743">
        <v>0.5</v>
      </c>
      <c r="U635" s="738">
        <v>1</v>
      </c>
    </row>
    <row r="636" spans="1:21" ht="14.4" customHeight="1" x14ac:dyDescent="0.3">
      <c r="A636" s="737">
        <v>30</v>
      </c>
      <c r="B636" s="739" t="s">
        <v>507</v>
      </c>
      <c r="C636" s="739" t="s">
        <v>3347</v>
      </c>
      <c r="D636" s="740" t="s">
        <v>4506</v>
      </c>
      <c r="E636" s="741" t="s">
        <v>3364</v>
      </c>
      <c r="F636" s="739" t="s">
        <v>3344</v>
      </c>
      <c r="G636" s="739" t="s">
        <v>3544</v>
      </c>
      <c r="H636" s="739" t="s">
        <v>508</v>
      </c>
      <c r="I636" s="739" t="s">
        <v>787</v>
      </c>
      <c r="J636" s="739" t="s">
        <v>784</v>
      </c>
      <c r="K636" s="739" t="s">
        <v>3546</v>
      </c>
      <c r="L636" s="742">
        <v>10.65</v>
      </c>
      <c r="M636" s="742">
        <v>42.6</v>
      </c>
      <c r="N636" s="739">
        <v>4</v>
      </c>
      <c r="O636" s="743">
        <v>2.5</v>
      </c>
      <c r="P636" s="742"/>
      <c r="Q636" s="744">
        <v>0</v>
      </c>
      <c r="R636" s="739"/>
      <c r="S636" s="744">
        <v>0</v>
      </c>
      <c r="T636" s="743"/>
      <c r="U636" s="738">
        <v>0</v>
      </c>
    </row>
    <row r="637" spans="1:21" ht="14.4" customHeight="1" x14ac:dyDescent="0.3">
      <c r="A637" s="737">
        <v>30</v>
      </c>
      <c r="B637" s="739" t="s">
        <v>507</v>
      </c>
      <c r="C637" s="739" t="s">
        <v>3347</v>
      </c>
      <c r="D637" s="740" t="s">
        <v>4506</v>
      </c>
      <c r="E637" s="741" t="s">
        <v>3364</v>
      </c>
      <c r="F637" s="739" t="s">
        <v>3344</v>
      </c>
      <c r="G637" s="739" t="s">
        <v>3544</v>
      </c>
      <c r="H637" s="739" t="s">
        <v>508</v>
      </c>
      <c r="I637" s="739" t="s">
        <v>3550</v>
      </c>
      <c r="J637" s="739" t="s">
        <v>784</v>
      </c>
      <c r="K637" s="739" t="s">
        <v>3551</v>
      </c>
      <c r="L637" s="742">
        <v>0</v>
      </c>
      <c r="M637" s="742">
        <v>0</v>
      </c>
      <c r="N637" s="739">
        <v>1</v>
      </c>
      <c r="O637" s="743">
        <v>0.5</v>
      </c>
      <c r="P637" s="742"/>
      <c r="Q637" s="744"/>
      <c r="R637" s="739"/>
      <c r="S637" s="744">
        <v>0</v>
      </c>
      <c r="T637" s="743"/>
      <c r="U637" s="738">
        <v>0</v>
      </c>
    </row>
    <row r="638" spans="1:21" ht="14.4" customHeight="1" x14ac:dyDescent="0.3">
      <c r="A638" s="737">
        <v>30</v>
      </c>
      <c r="B638" s="739" t="s">
        <v>507</v>
      </c>
      <c r="C638" s="739" t="s">
        <v>3347</v>
      </c>
      <c r="D638" s="740" t="s">
        <v>4506</v>
      </c>
      <c r="E638" s="741" t="s">
        <v>3364</v>
      </c>
      <c r="F638" s="739" t="s">
        <v>3344</v>
      </c>
      <c r="G638" s="739" t="s">
        <v>3372</v>
      </c>
      <c r="H638" s="739" t="s">
        <v>2097</v>
      </c>
      <c r="I638" s="739" t="s">
        <v>3373</v>
      </c>
      <c r="J638" s="739" t="s">
        <v>2210</v>
      </c>
      <c r="K638" s="739" t="s">
        <v>3099</v>
      </c>
      <c r="L638" s="742">
        <v>1385.62</v>
      </c>
      <c r="M638" s="742">
        <v>5542.48</v>
      </c>
      <c r="N638" s="739">
        <v>4</v>
      </c>
      <c r="O638" s="743">
        <v>2.5</v>
      </c>
      <c r="P638" s="742">
        <v>1385.62</v>
      </c>
      <c r="Q638" s="744">
        <v>0.25</v>
      </c>
      <c r="R638" s="739">
        <v>1</v>
      </c>
      <c r="S638" s="744">
        <v>0.25</v>
      </c>
      <c r="T638" s="743">
        <v>0.5</v>
      </c>
      <c r="U638" s="738">
        <v>0.2</v>
      </c>
    </row>
    <row r="639" spans="1:21" ht="14.4" customHeight="1" x14ac:dyDescent="0.3">
      <c r="A639" s="737">
        <v>30</v>
      </c>
      <c r="B639" s="739" t="s">
        <v>507</v>
      </c>
      <c r="C639" s="739" t="s">
        <v>3347</v>
      </c>
      <c r="D639" s="740" t="s">
        <v>4506</v>
      </c>
      <c r="E639" s="741" t="s">
        <v>3364</v>
      </c>
      <c r="F639" s="739" t="s">
        <v>3344</v>
      </c>
      <c r="G639" s="739" t="s">
        <v>3372</v>
      </c>
      <c r="H639" s="739" t="s">
        <v>2097</v>
      </c>
      <c r="I639" s="739" t="s">
        <v>2209</v>
      </c>
      <c r="J639" s="739" t="s">
        <v>2210</v>
      </c>
      <c r="K639" s="739" t="s">
        <v>3105</v>
      </c>
      <c r="L639" s="742">
        <v>1847.49</v>
      </c>
      <c r="M639" s="742">
        <v>5542.47</v>
      </c>
      <c r="N639" s="739">
        <v>3</v>
      </c>
      <c r="O639" s="743">
        <v>2.5</v>
      </c>
      <c r="P639" s="742">
        <v>1847.49</v>
      </c>
      <c r="Q639" s="744">
        <v>0.33333333333333331</v>
      </c>
      <c r="R639" s="739">
        <v>1</v>
      </c>
      <c r="S639" s="744">
        <v>0.33333333333333331</v>
      </c>
      <c r="T639" s="743">
        <v>1</v>
      </c>
      <c r="U639" s="738">
        <v>0.4</v>
      </c>
    </row>
    <row r="640" spans="1:21" ht="14.4" customHeight="1" x14ac:dyDescent="0.3">
      <c r="A640" s="737">
        <v>30</v>
      </c>
      <c r="B640" s="739" t="s">
        <v>507</v>
      </c>
      <c r="C640" s="739" t="s">
        <v>3347</v>
      </c>
      <c r="D640" s="740" t="s">
        <v>4506</v>
      </c>
      <c r="E640" s="741" t="s">
        <v>3364</v>
      </c>
      <c r="F640" s="739" t="s">
        <v>3344</v>
      </c>
      <c r="G640" s="739" t="s">
        <v>3755</v>
      </c>
      <c r="H640" s="739" t="s">
        <v>508</v>
      </c>
      <c r="I640" s="739" t="s">
        <v>3756</v>
      </c>
      <c r="J640" s="739" t="s">
        <v>3757</v>
      </c>
      <c r="K640" s="739" t="s">
        <v>3391</v>
      </c>
      <c r="L640" s="742">
        <v>32.76</v>
      </c>
      <c r="M640" s="742">
        <v>32.76</v>
      </c>
      <c r="N640" s="739">
        <v>1</v>
      </c>
      <c r="O640" s="743">
        <v>0.5</v>
      </c>
      <c r="P640" s="742">
        <v>32.76</v>
      </c>
      <c r="Q640" s="744">
        <v>1</v>
      </c>
      <c r="R640" s="739">
        <v>1</v>
      </c>
      <c r="S640" s="744">
        <v>1</v>
      </c>
      <c r="T640" s="743">
        <v>0.5</v>
      </c>
      <c r="U640" s="738">
        <v>1</v>
      </c>
    </row>
    <row r="641" spans="1:21" ht="14.4" customHeight="1" x14ac:dyDescent="0.3">
      <c r="A641" s="737">
        <v>30</v>
      </c>
      <c r="B641" s="739" t="s">
        <v>507</v>
      </c>
      <c r="C641" s="739" t="s">
        <v>3347</v>
      </c>
      <c r="D641" s="740" t="s">
        <v>4506</v>
      </c>
      <c r="E641" s="741" t="s">
        <v>3364</v>
      </c>
      <c r="F641" s="739" t="s">
        <v>3344</v>
      </c>
      <c r="G641" s="739" t="s">
        <v>3374</v>
      </c>
      <c r="H641" s="739" t="s">
        <v>2097</v>
      </c>
      <c r="I641" s="739" t="s">
        <v>3375</v>
      </c>
      <c r="J641" s="739" t="s">
        <v>560</v>
      </c>
      <c r="K641" s="739" t="s">
        <v>3061</v>
      </c>
      <c r="L641" s="742">
        <v>28.81</v>
      </c>
      <c r="M641" s="742">
        <v>28.81</v>
      </c>
      <c r="N641" s="739">
        <v>1</v>
      </c>
      <c r="O641" s="743">
        <v>0.5</v>
      </c>
      <c r="P641" s="742"/>
      <c r="Q641" s="744">
        <v>0</v>
      </c>
      <c r="R641" s="739"/>
      <c r="S641" s="744">
        <v>0</v>
      </c>
      <c r="T641" s="743"/>
      <c r="U641" s="738">
        <v>0</v>
      </c>
    </row>
    <row r="642" spans="1:21" ht="14.4" customHeight="1" x14ac:dyDescent="0.3">
      <c r="A642" s="737">
        <v>30</v>
      </c>
      <c r="B642" s="739" t="s">
        <v>507</v>
      </c>
      <c r="C642" s="739" t="s">
        <v>3347</v>
      </c>
      <c r="D642" s="740" t="s">
        <v>4506</v>
      </c>
      <c r="E642" s="741" t="s">
        <v>3364</v>
      </c>
      <c r="F642" s="739" t="s">
        <v>3344</v>
      </c>
      <c r="G642" s="739" t="s">
        <v>3374</v>
      </c>
      <c r="H642" s="739" t="s">
        <v>2097</v>
      </c>
      <c r="I642" s="739" t="s">
        <v>4006</v>
      </c>
      <c r="J642" s="739" t="s">
        <v>560</v>
      </c>
      <c r="K642" s="739" t="s">
        <v>4007</v>
      </c>
      <c r="L642" s="742">
        <v>0</v>
      </c>
      <c r="M642" s="742">
        <v>0</v>
      </c>
      <c r="N642" s="739">
        <v>1</v>
      </c>
      <c r="O642" s="743">
        <v>1</v>
      </c>
      <c r="P642" s="742">
        <v>0</v>
      </c>
      <c r="Q642" s="744"/>
      <c r="R642" s="739">
        <v>1</v>
      </c>
      <c r="S642" s="744">
        <v>1</v>
      </c>
      <c r="T642" s="743">
        <v>1</v>
      </c>
      <c r="U642" s="738">
        <v>1</v>
      </c>
    </row>
    <row r="643" spans="1:21" ht="14.4" customHeight="1" x14ac:dyDescent="0.3">
      <c r="A643" s="737">
        <v>30</v>
      </c>
      <c r="B643" s="739" t="s">
        <v>507</v>
      </c>
      <c r="C643" s="739" t="s">
        <v>3347</v>
      </c>
      <c r="D643" s="740" t="s">
        <v>4506</v>
      </c>
      <c r="E643" s="741" t="s">
        <v>3364</v>
      </c>
      <c r="F643" s="739" t="s">
        <v>3344</v>
      </c>
      <c r="G643" s="739" t="s">
        <v>3374</v>
      </c>
      <c r="H643" s="739" t="s">
        <v>2097</v>
      </c>
      <c r="I643" s="739" t="s">
        <v>2170</v>
      </c>
      <c r="J643" s="739" t="s">
        <v>563</v>
      </c>
      <c r="K643" s="739" t="s">
        <v>3064</v>
      </c>
      <c r="L643" s="742">
        <v>57.64</v>
      </c>
      <c r="M643" s="742">
        <v>57.64</v>
      </c>
      <c r="N643" s="739">
        <v>1</v>
      </c>
      <c r="O643" s="743">
        <v>0.5</v>
      </c>
      <c r="P643" s="742"/>
      <c r="Q643" s="744">
        <v>0</v>
      </c>
      <c r="R643" s="739"/>
      <c r="S643" s="744">
        <v>0</v>
      </c>
      <c r="T643" s="743"/>
      <c r="U643" s="738">
        <v>0</v>
      </c>
    </row>
    <row r="644" spans="1:21" ht="14.4" customHeight="1" x14ac:dyDescent="0.3">
      <c r="A644" s="737">
        <v>30</v>
      </c>
      <c r="B644" s="739" t="s">
        <v>507</v>
      </c>
      <c r="C644" s="739" t="s">
        <v>3347</v>
      </c>
      <c r="D644" s="740" t="s">
        <v>4506</v>
      </c>
      <c r="E644" s="741" t="s">
        <v>3364</v>
      </c>
      <c r="F644" s="739" t="s">
        <v>3344</v>
      </c>
      <c r="G644" s="739" t="s">
        <v>3374</v>
      </c>
      <c r="H644" s="739" t="s">
        <v>2097</v>
      </c>
      <c r="I644" s="739" t="s">
        <v>3892</v>
      </c>
      <c r="J644" s="739" t="s">
        <v>563</v>
      </c>
      <c r="K644" s="739" t="s">
        <v>3893</v>
      </c>
      <c r="L644" s="742">
        <v>0</v>
      </c>
      <c r="M644" s="742">
        <v>0</v>
      </c>
      <c r="N644" s="739">
        <v>2</v>
      </c>
      <c r="O644" s="743">
        <v>1.5</v>
      </c>
      <c r="P644" s="742">
        <v>0</v>
      </c>
      <c r="Q644" s="744"/>
      <c r="R644" s="739">
        <v>1</v>
      </c>
      <c r="S644" s="744">
        <v>0.5</v>
      </c>
      <c r="T644" s="743">
        <v>1</v>
      </c>
      <c r="U644" s="738">
        <v>0.66666666666666663</v>
      </c>
    </row>
    <row r="645" spans="1:21" ht="14.4" customHeight="1" x14ac:dyDescent="0.3">
      <c r="A645" s="737">
        <v>30</v>
      </c>
      <c r="B645" s="739" t="s">
        <v>507</v>
      </c>
      <c r="C645" s="739" t="s">
        <v>3347</v>
      </c>
      <c r="D645" s="740" t="s">
        <v>4506</v>
      </c>
      <c r="E645" s="741" t="s">
        <v>3364</v>
      </c>
      <c r="F645" s="739" t="s">
        <v>3344</v>
      </c>
      <c r="G645" s="739" t="s">
        <v>3582</v>
      </c>
      <c r="H645" s="739" t="s">
        <v>2097</v>
      </c>
      <c r="I645" s="739" t="s">
        <v>2098</v>
      </c>
      <c r="J645" s="739" t="s">
        <v>2099</v>
      </c>
      <c r="K645" s="739" t="s">
        <v>3151</v>
      </c>
      <c r="L645" s="742">
        <v>10.41</v>
      </c>
      <c r="M645" s="742">
        <v>20.82</v>
      </c>
      <c r="N645" s="739">
        <v>2</v>
      </c>
      <c r="O645" s="743">
        <v>1</v>
      </c>
      <c r="P645" s="742"/>
      <c r="Q645" s="744">
        <v>0</v>
      </c>
      <c r="R645" s="739"/>
      <c r="S645" s="744">
        <v>0</v>
      </c>
      <c r="T645" s="743"/>
      <c r="U645" s="738">
        <v>0</v>
      </c>
    </row>
    <row r="646" spans="1:21" ht="14.4" customHeight="1" x14ac:dyDescent="0.3">
      <c r="A646" s="737">
        <v>30</v>
      </c>
      <c r="B646" s="739" t="s">
        <v>507</v>
      </c>
      <c r="C646" s="739" t="s">
        <v>3347</v>
      </c>
      <c r="D646" s="740" t="s">
        <v>4506</v>
      </c>
      <c r="E646" s="741" t="s">
        <v>3364</v>
      </c>
      <c r="F646" s="739" t="s">
        <v>3344</v>
      </c>
      <c r="G646" s="739" t="s">
        <v>3582</v>
      </c>
      <c r="H646" s="739" t="s">
        <v>2097</v>
      </c>
      <c r="I646" s="739" t="s">
        <v>3583</v>
      </c>
      <c r="J646" s="739" t="s">
        <v>2099</v>
      </c>
      <c r="K646" s="739" t="s">
        <v>3584</v>
      </c>
      <c r="L646" s="742">
        <v>0</v>
      </c>
      <c r="M646" s="742">
        <v>0</v>
      </c>
      <c r="N646" s="739">
        <v>7</v>
      </c>
      <c r="O646" s="743">
        <v>5</v>
      </c>
      <c r="P646" s="742"/>
      <c r="Q646" s="744"/>
      <c r="R646" s="739"/>
      <c r="S646" s="744">
        <v>0</v>
      </c>
      <c r="T646" s="743"/>
      <c r="U646" s="738">
        <v>0</v>
      </c>
    </row>
    <row r="647" spans="1:21" ht="14.4" customHeight="1" x14ac:dyDescent="0.3">
      <c r="A647" s="737">
        <v>30</v>
      </c>
      <c r="B647" s="739" t="s">
        <v>507</v>
      </c>
      <c r="C647" s="739" t="s">
        <v>3347</v>
      </c>
      <c r="D647" s="740" t="s">
        <v>4506</v>
      </c>
      <c r="E647" s="741" t="s">
        <v>3364</v>
      </c>
      <c r="F647" s="739" t="s">
        <v>3344</v>
      </c>
      <c r="G647" s="739" t="s">
        <v>3593</v>
      </c>
      <c r="H647" s="739" t="s">
        <v>2097</v>
      </c>
      <c r="I647" s="739" t="s">
        <v>2292</v>
      </c>
      <c r="J647" s="739" t="s">
        <v>2289</v>
      </c>
      <c r="K647" s="739" t="s">
        <v>3177</v>
      </c>
      <c r="L647" s="742">
        <v>181.13</v>
      </c>
      <c r="M647" s="742">
        <v>181.13</v>
      </c>
      <c r="N647" s="739">
        <v>1</v>
      </c>
      <c r="O647" s="743">
        <v>0.5</v>
      </c>
      <c r="P647" s="742"/>
      <c r="Q647" s="744">
        <v>0</v>
      </c>
      <c r="R647" s="739"/>
      <c r="S647" s="744">
        <v>0</v>
      </c>
      <c r="T647" s="743"/>
      <c r="U647" s="738">
        <v>0</v>
      </c>
    </row>
    <row r="648" spans="1:21" ht="14.4" customHeight="1" x14ac:dyDescent="0.3">
      <c r="A648" s="737">
        <v>30</v>
      </c>
      <c r="B648" s="739" t="s">
        <v>507</v>
      </c>
      <c r="C648" s="739" t="s">
        <v>3347</v>
      </c>
      <c r="D648" s="740" t="s">
        <v>4506</v>
      </c>
      <c r="E648" s="741" t="s">
        <v>3364</v>
      </c>
      <c r="F648" s="739" t="s">
        <v>3344</v>
      </c>
      <c r="G648" s="739" t="s">
        <v>3593</v>
      </c>
      <c r="H648" s="739" t="s">
        <v>2097</v>
      </c>
      <c r="I648" s="739" t="s">
        <v>4008</v>
      </c>
      <c r="J648" s="739" t="s">
        <v>4009</v>
      </c>
      <c r="K648" s="739" t="s">
        <v>3181</v>
      </c>
      <c r="L648" s="742">
        <v>278.64</v>
      </c>
      <c r="M648" s="742">
        <v>278.64</v>
      </c>
      <c r="N648" s="739">
        <v>1</v>
      </c>
      <c r="O648" s="743">
        <v>0.5</v>
      </c>
      <c r="P648" s="742">
        <v>278.64</v>
      </c>
      <c r="Q648" s="744">
        <v>1</v>
      </c>
      <c r="R648" s="739">
        <v>1</v>
      </c>
      <c r="S648" s="744">
        <v>1</v>
      </c>
      <c r="T648" s="743">
        <v>0.5</v>
      </c>
      <c r="U648" s="738">
        <v>1</v>
      </c>
    </row>
    <row r="649" spans="1:21" ht="14.4" customHeight="1" x14ac:dyDescent="0.3">
      <c r="A649" s="737">
        <v>30</v>
      </c>
      <c r="B649" s="739" t="s">
        <v>507</v>
      </c>
      <c r="C649" s="739" t="s">
        <v>3347</v>
      </c>
      <c r="D649" s="740" t="s">
        <v>4506</v>
      </c>
      <c r="E649" s="741" t="s">
        <v>3364</v>
      </c>
      <c r="F649" s="739" t="s">
        <v>3344</v>
      </c>
      <c r="G649" s="739" t="s">
        <v>3628</v>
      </c>
      <c r="H649" s="739" t="s">
        <v>508</v>
      </c>
      <c r="I649" s="739" t="s">
        <v>3629</v>
      </c>
      <c r="J649" s="739" t="s">
        <v>791</v>
      </c>
      <c r="K649" s="739" t="s">
        <v>3630</v>
      </c>
      <c r="L649" s="742">
        <v>0</v>
      </c>
      <c r="M649" s="742">
        <v>0</v>
      </c>
      <c r="N649" s="739">
        <v>1</v>
      </c>
      <c r="O649" s="743">
        <v>0.5</v>
      </c>
      <c r="P649" s="742"/>
      <c r="Q649" s="744"/>
      <c r="R649" s="739"/>
      <c r="S649" s="744">
        <v>0</v>
      </c>
      <c r="T649" s="743"/>
      <c r="U649" s="738">
        <v>0</v>
      </c>
    </row>
    <row r="650" spans="1:21" ht="14.4" customHeight="1" x14ac:dyDescent="0.3">
      <c r="A650" s="737">
        <v>30</v>
      </c>
      <c r="B650" s="739" t="s">
        <v>507</v>
      </c>
      <c r="C650" s="739" t="s">
        <v>3347</v>
      </c>
      <c r="D650" s="740" t="s">
        <v>4506</v>
      </c>
      <c r="E650" s="741" t="s">
        <v>3364</v>
      </c>
      <c r="F650" s="739" t="s">
        <v>3344</v>
      </c>
      <c r="G650" s="739" t="s">
        <v>3628</v>
      </c>
      <c r="H650" s="739" t="s">
        <v>508</v>
      </c>
      <c r="I650" s="739" t="s">
        <v>790</v>
      </c>
      <c r="J650" s="739" t="s">
        <v>791</v>
      </c>
      <c r="K650" s="739" t="s">
        <v>3797</v>
      </c>
      <c r="L650" s="742">
        <v>131.32</v>
      </c>
      <c r="M650" s="742">
        <v>262.64</v>
      </c>
      <c r="N650" s="739">
        <v>2</v>
      </c>
      <c r="O650" s="743">
        <v>2</v>
      </c>
      <c r="P650" s="742"/>
      <c r="Q650" s="744">
        <v>0</v>
      </c>
      <c r="R650" s="739"/>
      <c r="S650" s="744">
        <v>0</v>
      </c>
      <c r="T650" s="743"/>
      <c r="U650" s="738">
        <v>0</v>
      </c>
    </row>
    <row r="651" spans="1:21" ht="14.4" customHeight="1" x14ac:dyDescent="0.3">
      <c r="A651" s="737">
        <v>30</v>
      </c>
      <c r="B651" s="739" t="s">
        <v>507</v>
      </c>
      <c r="C651" s="739" t="s">
        <v>3347</v>
      </c>
      <c r="D651" s="740" t="s">
        <v>4506</v>
      </c>
      <c r="E651" s="741" t="s">
        <v>3364</v>
      </c>
      <c r="F651" s="739" t="s">
        <v>3344</v>
      </c>
      <c r="G651" s="739" t="s">
        <v>3378</v>
      </c>
      <c r="H651" s="739" t="s">
        <v>2097</v>
      </c>
      <c r="I651" s="739" t="s">
        <v>3942</v>
      </c>
      <c r="J651" s="739" t="s">
        <v>3943</v>
      </c>
      <c r="K651" s="739" t="s">
        <v>3944</v>
      </c>
      <c r="L651" s="742">
        <v>0</v>
      </c>
      <c r="M651" s="742">
        <v>0</v>
      </c>
      <c r="N651" s="739">
        <v>2</v>
      </c>
      <c r="O651" s="743">
        <v>1</v>
      </c>
      <c r="P651" s="742">
        <v>0</v>
      </c>
      <c r="Q651" s="744"/>
      <c r="R651" s="739">
        <v>1</v>
      </c>
      <c r="S651" s="744">
        <v>0.5</v>
      </c>
      <c r="T651" s="743">
        <v>0.5</v>
      </c>
      <c r="U651" s="738">
        <v>0.5</v>
      </c>
    </row>
    <row r="652" spans="1:21" ht="14.4" customHeight="1" x14ac:dyDescent="0.3">
      <c r="A652" s="737">
        <v>30</v>
      </c>
      <c r="B652" s="739" t="s">
        <v>507</v>
      </c>
      <c r="C652" s="739" t="s">
        <v>3347</v>
      </c>
      <c r="D652" s="740" t="s">
        <v>4506</v>
      </c>
      <c r="E652" s="741" t="s">
        <v>3365</v>
      </c>
      <c r="F652" s="739" t="s">
        <v>3344</v>
      </c>
      <c r="G652" s="739" t="s">
        <v>3381</v>
      </c>
      <c r="H652" s="739" t="s">
        <v>508</v>
      </c>
      <c r="I652" s="739" t="s">
        <v>645</v>
      </c>
      <c r="J652" s="739" t="s">
        <v>646</v>
      </c>
      <c r="K652" s="739" t="s">
        <v>3385</v>
      </c>
      <c r="L652" s="742">
        <v>65.28</v>
      </c>
      <c r="M652" s="742">
        <v>65.28</v>
      </c>
      <c r="N652" s="739">
        <v>1</v>
      </c>
      <c r="O652" s="743">
        <v>1</v>
      </c>
      <c r="P652" s="742"/>
      <c r="Q652" s="744">
        <v>0</v>
      </c>
      <c r="R652" s="739"/>
      <c r="S652" s="744">
        <v>0</v>
      </c>
      <c r="T652" s="743"/>
      <c r="U652" s="738">
        <v>0</v>
      </c>
    </row>
    <row r="653" spans="1:21" ht="14.4" customHeight="1" x14ac:dyDescent="0.3">
      <c r="A653" s="737">
        <v>30</v>
      </c>
      <c r="B653" s="739" t="s">
        <v>507</v>
      </c>
      <c r="C653" s="739" t="s">
        <v>3347</v>
      </c>
      <c r="D653" s="740" t="s">
        <v>4506</v>
      </c>
      <c r="E653" s="741" t="s">
        <v>3365</v>
      </c>
      <c r="F653" s="739" t="s">
        <v>3344</v>
      </c>
      <c r="G653" s="739" t="s">
        <v>3674</v>
      </c>
      <c r="H653" s="739" t="s">
        <v>2097</v>
      </c>
      <c r="I653" s="739" t="s">
        <v>3675</v>
      </c>
      <c r="J653" s="739" t="s">
        <v>2115</v>
      </c>
      <c r="K653" s="739" t="s">
        <v>3676</v>
      </c>
      <c r="L653" s="742">
        <v>72</v>
      </c>
      <c r="M653" s="742">
        <v>72</v>
      </c>
      <c r="N653" s="739">
        <v>1</v>
      </c>
      <c r="O653" s="743">
        <v>1</v>
      </c>
      <c r="P653" s="742"/>
      <c r="Q653" s="744">
        <v>0</v>
      </c>
      <c r="R653" s="739"/>
      <c r="S653" s="744">
        <v>0</v>
      </c>
      <c r="T653" s="743"/>
      <c r="U653" s="738">
        <v>0</v>
      </c>
    </row>
    <row r="654" spans="1:21" ht="14.4" customHeight="1" x14ac:dyDescent="0.3">
      <c r="A654" s="737">
        <v>30</v>
      </c>
      <c r="B654" s="739" t="s">
        <v>507</v>
      </c>
      <c r="C654" s="739" t="s">
        <v>3347</v>
      </c>
      <c r="D654" s="740" t="s">
        <v>4506</v>
      </c>
      <c r="E654" s="741" t="s">
        <v>3365</v>
      </c>
      <c r="F654" s="739" t="s">
        <v>3344</v>
      </c>
      <c r="G654" s="739" t="s">
        <v>3387</v>
      </c>
      <c r="H654" s="739" t="s">
        <v>508</v>
      </c>
      <c r="I654" s="739" t="s">
        <v>3392</v>
      </c>
      <c r="J654" s="739" t="s">
        <v>1131</v>
      </c>
      <c r="K654" s="739" t="s">
        <v>3154</v>
      </c>
      <c r="L654" s="742">
        <v>0</v>
      </c>
      <c r="M654" s="742">
        <v>0</v>
      </c>
      <c r="N654" s="739">
        <v>1</v>
      </c>
      <c r="O654" s="743">
        <v>1</v>
      </c>
      <c r="P654" s="742"/>
      <c r="Q654" s="744"/>
      <c r="R654" s="739"/>
      <c r="S654" s="744">
        <v>0</v>
      </c>
      <c r="T654" s="743"/>
      <c r="U654" s="738">
        <v>0</v>
      </c>
    </row>
    <row r="655" spans="1:21" ht="14.4" customHeight="1" x14ac:dyDescent="0.3">
      <c r="A655" s="737">
        <v>30</v>
      </c>
      <c r="B655" s="739" t="s">
        <v>507</v>
      </c>
      <c r="C655" s="739" t="s">
        <v>3347</v>
      </c>
      <c r="D655" s="740" t="s">
        <v>4506</v>
      </c>
      <c r="E655" s="741" t="s">
        <v>3365</v>
      </c>
      <c r="F655" s="739" t="s">
        <v>3344</v>
      </c>
      <c r="G655" s="739" t="s">
        <v>3387</v>
      </c>
      <c r="H655" s="739" t="s">
        <v>508</v>
      </c>
      <c r="I655" s="739" t="s">
        <v>4010</v>
      </c>
      <c r="J655" s="739" t="s">
        <v>4011</v>
      </c>
      <c r="K655" s="739" t="s">
        <v>3391</v>
      </c>
      <c r="L655" s="742">
        <v>0</v>
      </c>
      <c r="M655" s="742">
        <v>0</v>
      </c>
      <c r="N655" s="739">
        <v>1</v>
      </c>
      <c r="O655" s="743">
        <v>0.5</v>
      </c>
      <c r="P655" s="742">
        <v>0</v>
      </c>
      <c r="Q655" s="744"/>
      <c r="R655" s="739">
        <v>1</v>
      </c>
      <c r="S655" s="744">
        <v>1</v>
      </c>
      <c r="T655" s="743">
        <v>0.5</v>
      </c>
      <c r="U655" s="738">
        <v>1</v>
      </c>
    </row>
    <row r="656" spans="1:21" ht="14.4" customHeight="1" x14ac:dyDescent="0.3">
      <c r="A656" s="737">
        <v>30</v>
      </c>
      <c r="B656" s="739" t="s">
        <v>507</v>
      </c>
      <c r="C656" s="739" t="s">
        <v>3347</v>
      </c>
      <c r="D656" s="740" t="s">
        <v>4506</v>
      </c>
      <c r="E656" s="741" t="s">
        <v>3365</v>
      </c>
      <c r="F656" s="739" t="s">
        <v>3344</v>
      </c>
      <c r="G656" s="739" t="s">
        <v>3366</v>
      </c>
      <c r="H656" s="739" t="s">
        <v>2097</v>
      </c>
      <c r="I656" s="739" t="s">
        <v>3820</v>
      </c>
      <c r="J656" s="739" t="s">
        <v>3821</v>
      </c>
      <c r="K656" s="739" t="s">
        <v>3822</v>
      </c>
      <c r="L656" s="742">
        <v>278.64</v>
      </c>
      <c r="M656" s="742">
        <v>1671.84</v>
      </c>
      <c r="N656" s="739">
        <v>6</v>
      </c>
      <c r="O656" s="743">
        <v>3</v>
      </c>
      <c r="P656" s="742">
        <v>557.28</v>
      </c>
      <c r="Q656" s="744">
        <v>0.33333333333333331</v>
      </c>
      <c r="R656" s="739">
        <v>2</v>
      </c>
      <c r="S656" s="744">
        <v>0.33333333333333331</v>
      </c>
      <c r="T656" s="743">
        <v>1</v>
      </c>
      <c r="U656" s="738">
        <v>0.33333333333333331</v>
      </c>
    </row>
    <row r="657" spans="1:21" ht="14.4" customHeight="1" x14ac:dyDescent="0.3">
      <c r="A657" s="737">
        <v>30</v>
      </c>
      <c r="B657" s="739" t="s">
        <v>507</v>
      </c>
      <c r="C657" s="739" t="s">
        <v>3347</v>
      </c>
      <c r="D657" s="740" t="s">
        <v>4506</v>
      </c>
      <c r="E657" s="741" t="s">
        <v>3365</v>
      </c>
      <c r="F657" s="739" t="s">
        <v>3344</v>
      </c>
      <c r="G657" s="739" t="s">
        <v>3366</v>
      </c>
      <c r="H657" s="739" t="s">
        <v>2097</v>
      </c>
      <c r="I657" s="739" t="s">
        <v>4002</v>
      </c>
      <c r="J657" s="739" t="s">
        <v>4003</v>
      </c>
      <c r="K657" s="739" t="s">
        <v>4004</v>
      </c>
      <c r="L657" s="742">
        <v>181.13</v>
      </c>
      <c r="M657" s="742">
        <v>181.13</v>
      </c>
      <c r="N657" s="739">
        <v>1</v>
      </c>
      <c r="O657" s="743">
        <v>0.5</v>
      </c>
      <c r="P657" s="742"/>
      <c r="Q657" s="744">
        <v>0</v>
      </c>
      <c r="R657" s="739"/>
      <c r="S657" s="744">
        <v>0</v>
      </c>
      <c r="T657" s="743"/>
      <c r="U657" s="738">
        <v>0</v>
      </c>
    </row>
    <row r="658" spans="1:21" ht="14.4" customHeight="1" x14ac:dyDescent="0.3">
      <c r="A658" s="737">
        <v>30</v>
      </c>
      <c r="B658" s="739" t="s">
        <v>507</v>
      </c>
      <c r="C658" s="739" t="s">
        <v>3347</v>
      </c>
      <c r="D658" s="740" t="s">
        <v>4506</v>
      </c>
      <c r="E658" s="741" t="s">
        <v>3365</v>
      </c>
      <c r="F658" s="739" t="s">
        <v>3344</v>
      </c>
      <c r="G658" s="739" t="s">
        <v>3366</v>
      </c>
      <c r="H658" s="739" t="s">
        <v>2097</v>
      </c>
      <c r="I658" s="739" t="s">
        <v>2249</v>
      </c>
      <c r="J658" s="739" t="s">
        <v>2254</v>
      </c>
      <c r="K658" s="739" t="s">
        <v>3177</v>
      </c>
      <c r="L658" s="742">
        <v>117.73</v>
      </c>
      <c r="M658" s="742">
        <v>235.46</v>
      </c>
      <c r="N658" s="739">
        <v>2</v>
      </c>
      <c r="O658" s="743">
        <v>2</v>
      </c>
      <c r="P658" s="742"/>
      <c r="Q658" s="744">
        <v>0</v>
      </c>
      <c r="R658" s="739"/>
      <c r="S658" s="744">
        <v>0</v>
      </c>
      <c r="T658" s="743"/>
      <c r="U658" s="738">
        <v>0</v>
      </c>
    </row>
    <row r="659" spans="1:21" ht="14.4" customHeight="1" x14ac:dyDescent="0.3">
      <c r="A659" s="737">
        <v>30</v>
      </c>
      <c r="B659" s="739" t="s">
        <v>507</v>
      </c>
      <c r="C659" s="739" t="s">
        <v>3347</v>
      </c>
      <c r="D659" s="740" t="s">
        <v>4506</v>
      </c>
      <c r="E659" s="741" t="s">
        <v>3365</v>
      </c>
      <c r="F659" s="739" t="s">
        <v>3344</v>
      </c>
      <c r="G659" s="739" t="s">
        <v>3366</v>
      </c>
      <c r="H659" s="739" t="s">
        <v>2097</v>
      </c>
      <c r="I659" s="739" t="s">
        <v>2349</v>
      </c>
      <c r="J659" s="739" t="s">
        <v>2354</v>
      </c>
      <c r="K659" s="739" t="s">
        <v>3181</v>
      </c>
      <c r="L659" s="742">
        <v>181.13</v>
      </c>
      <c r="M659" s="742">
        <v>724.52</v>
      </c>
      <c r="N659" s="739">
        <v>4</v>
      </c>
      <c r="O659" s="743">
        <v>3</v>
      </c>
      <c r="P659" s="742"/>
      <c r="Q659" s="744">
        <v>0</v>
      </c>
      <c r="R659" s="739"/>
      <c r="S659" s="744">
        <v>0</v>
      </c>
      <c r="T659" s="743"/>
      <c r="U659" s="738">
        <v>0</v>
      </c>
    </row>
    <row r="660" spans="1:21" ht="14.4" customHeight="1" x14ac:dyDescent="0.3">
      <c r="A660" s="737">
        <v>30</v>
      </c>
      <c r="B660" s="739" t="s">
        <v>507</v>
      </c>
      <c r="C660" s="739" t="s">
        <v>3347</v>
      </c>
      <c r="D660" s="740" t="s">
        <v>4506</v>
      </c>
      <c r="E660" s="741" t="s">
        <v>3365</v>
      </c>
      <c r="F660" s="739" t="s">
        <v>3344</v>
      </c>
      <c r="G660" s="739" t="s">
        <v>3703</v>
      </c>
      <c r="H660" s="739" t="s">
        <v>2097</v>
      </c>
      <c r="I660" s="739" t="s">
        <v>2329</v>
      </c>
      <c r="J660" s="739" t="s">
        <v>2330</v>
      </c>
      <c r="K660" s="739" t="s">
        <v>3124</v>
      </c>
      <c r="L660" s="742">
        <v>131.54</v>
      </c>
      <c r="M660" s="742">
        <v>131.54</v>
      </c>
      <c r="N660" s="739">
        <v>1</v>
      </c>
      <c r="O660" s="743">
        <v>1</v>
      </c>
      <c r="P660" s="742"/>
      <c r="Q660" s="744">
        <v>0</v>
      </c>
      <c r="R660" s="739"/>
      <c r="S660" s="744">
        <v>0</v>
      </c>
      <c r="T660" s="743"/>
      <c r="U660" s="738">
        <v>0</v>
      </c>
    </row>
    <row r="661" spans="1:21" ht="14.4" customHeight="1" x14ac:dyDescent="0.3">
      <c r="A661" s="737">
        <v>30</v>
      </c>
      <c r="B661" s="739" t="s">
        <v>507</v>
      </c>
      <c r="C661" s="739" t="s">
        <v>3347</v>
      </c>
      <c r="D661" s="740" t="s">
        <v>4506</v>
      </c>
      <c r="E661" s="741" t="s">
        <v>3365</v>
      </c>
      <c r="F661" s="739" t="s">
        <v>3344</v>
      </c>
      <c r="G661" s="739" t="s">
        <v>3831</v>
      </c>
      <c r="H661" s="739" t="s">
        <v>508</v>
      </c>
      <c r="I661" s="739" t="s">
        <v>4012</v>
      </c>
      <c r="J661" s="739" t="s">
        <v>4013</v>
      </c>
      <c r="K661" s="739" t="s">
        <v>3855</v>
      </c>
      <c r="L661" s="742">
        <v>0</v>
      </c>
      <c r="M661" s="742">
        <v>0</v>
      </c>
      <c r="N661" s="739">
        <v>1</v>
      </c>
      <c r="O661" s="743">
        <v>0.5</v>
      </c>
      <c r="P661" s="742"/>
      <c r="Q661" s="744"/>
      <c r="R661" s="739"/>
      <c r="S661" s="744">
        <v>0</v>
      </c>
      <c r="T661" s="743"/>
      <c r="U661" s="738">
        <v>0</v>
      </c>
    </row>
    <row r="662" spans="1:21" ht="14.4" customHeight="1" x14ac:dyDescent="0.3">
      <c r="A662" s="737">
        <v>30</v>
      </c>
      <c r="B662" s="739" t="s">
        <v>507</v>
      </c>
      <c r="C662" s="739" t="s">
        <v>3347</v>
      </c>
      <c r="D662" s="740" t="s">
        <v>4506</v>
      </c>
      <c r="E662" s="741" t="s">
        <v>3365</v>
      </c>
      <c r="F662" s="739" t="s">
        <v>3344</v>
      </c>
      <c r="G662" s="739" t="s">
        <v>3704</v>
      </c>
      <c r="H662" s="739" t="s">
        <v>2097</v>
      </c>
      <c r="I662" s="739" t="s">
        <v>2378</v>
      </c>
      <c r="J662" s="739" t="s">
        <v>2379</v>
      </c>
      <c r="K662" s="739" t="s">
        <v>3130</v>
      </c>
      <c r="L662" s="742">
        <v>132</v>
      </c>
      <c r="M662" s="742">
        <v>132</v>
      </c>
      <c r="N662" s="739">
        <v>1</v>
      </c>
      <c r="O662" s="743">
        <v>0.5</v>
      </c>
      <c r="P662" s="742"/>
      <c r="Q662" s="744">
        <v>0</v>
      </c>
      <c r="R662" s="739"/>
      <c r="S662" s="744">
        <v>0</v>
      </c>
      <c r="T662" s="743"/>
      <c r="U662" s="738">
        <v>0</v>
      </c>
    </row>
    <row r="663" spans="1:21" ht="14.4" customHeight="1" x14ac:dyDescent="0.3">
      <c r="A663" s="737">
        <v>30</v>
      </c>
      <c r="B663" s="739" t="s">
        <v>507</v>
      </c>
      <c r="C663" s="739" t="s">
        <v>3347</v>
      </c>
      <c r="D663" s="740" t="s">
        <v>4506</v>
      </c>
      <c r="E663" s="741" t="s">
        <v>3365</v>
      </c>
      <c r="F663" s="739" t="s">
        <v>3344</v>
      </c>
      <c r="G663" s="739" t="s">
        <v>3367</v>
      </c>
      <c r="H663" s="739" t="s">
        <v>508</v>
      </c>
      <c r="I663" s="739" t="s">
        <v>3368</v>
      </c>
      <c r="J663" s="739" t="s">
        <v>3369</v>
      </c>
      <c r="K663" s="739" t="s">
        <v>3370</v>
      </c>
      <c r="L663" s="742">
        <v>0</v>
      </c>
      <c r="M663" s="742">
        <v>0</v>
      </c>
      <c r="N663" s="739">
        <v>1</v>
      </c>
      <c r="O663" s="743">
        <v>0.5</v>
      </c>
      <c r="P663" s="742"/>
      <c r="Q663" s="744"/>
      <c r="R663" s="739"/>
      <c r="S663" s="744">
        <v>0</v>
      </c>
      <c r="T663" s="743"/>
      <c r="U663" s="738">
        <v>0</v>
      </c>
    </row>
    <row r="664" spans="1:21" ht="14.4" customHeight="1" x14ac:dyDescent="0.3">
      <c r="A664" s="737">
        <v>30</v>
      </c>
      <c r="B664" s="739" t="s">
        <v>507</v>
      </c>
      <c r="C664" s="739" t="s">
        <v>3347</v>
      </c>
      <c r="D664" s="740" t="s">
        <v>4506</v>
      </c>
      <c r="E664" s="741" t="s">
        <v>3365</v>
      </c>
      <c r="F664" s="739" t="s">
        <v>3344</v>
      </c>
      <c r="G664" s="739" t="s">
        <v>3456</v>
      </c>
      <c r="H664" s="739" t="s">
        <v>508</v>
      </c>
      <c r="I664" s="739" t="s">
        <v>1096</v>
      </c>
      <c r="J664" s="739" t="s">
        <v>1097</v>
      </c>
      <c r="K664" s="739" t="s">
        <v>3457</v>
      </c>
      <c r="L664" s="742">
        <v>33</v>
      </c>
      <c r="M664" s="742">
        <v>33</v>
      </c>
      <c r="N664" s="739">
        <v>1</v>
      </c>
      <c r="O664" s="743">
        <v>0.5</v>
      </c>
      <c r="P664" s="742"/>
      <c r="Q664" s="744">
        <v>0</v>
      </c>
      <c r="R664" s="739"/>
      <c r="S664" s="744">
        <v>0</v>
      </c>
      <c r="T664" s="743"/>
      <c r="U664" s="738">
        <v>0</v>
      </c>
    </row>
    <row r="665" spans="1:21" ht="14.4" customHeight="1" x14ac:dyDescent="0.3">
      <c r="A665" s="737">
        <v>30</v>
      </c>
      <c r="B665" s="739" t="s">
        <v>507</v>
      </c>
      <c r="C665" s="739" t="s">
        <v>3347</v>
      </c>
      <c r="D665" s="740" t="s">
        <v>4506</v>
      </c>
      <c r="E665" s="741" t="s">
        <v>3365</v>
      </c>
      <c r="F665" s="739" t="s">
        <v>3344</v>
      </c>
      <c r="G665" s="739" t="s">
        <v>3468</v>
      </c>
      <c r="H665" s="739" t="s">
        <v>508</v>
      </c>
      <c r="I665" s="739" t="s">
        <v>3982</v>
      </c>
      <c r="J665" s="739" t="s">
        <v>1225</v>
      </c>
      <c r="K665" s="739" t="s">
        <v>3474</v>
      </c>
      <c r="L665" s="742">
        <v>118.65</v>
      </c>
      <c r="M665" s="742">
        <v>1423.8</v>
      </c>
      <c r="N665" s="739">
        <v>12</v>
      </c>
      <c r="O665" s="743">
        <v>8</v>
      </c>
      <c r="P665" s="742">
        <v>237.3</v>
      </c>
      <c r="Q665" s="744">
        <v>0.16666666666666669</v>
      </c>
      <c r="R665" s="739">
        <v>2</v>
      </c>
      <c r="S665" s="744">
        <v>0.16666666666666666</v>
      </c>
      <c r="T665" s="743">
        <v>1</v>
      </c>
      <c r="U665" s="738">
        <v>0.125</v>
      </c>
    </row>
    <row r="666" spans="1:21" ht="14.4" customHeight="1" x14ac:dyDescent="0.3">
      <c r="A666" s="737">
        <v>30</v>
      </c>
      <c r="B666" s="739" t="s">
        <v>507</v>
      </c>
      <c r="C666" s="739" t="s">
        <v>3347</v>
      </c>
      <c r="D666" s="740" t="s">
        <v>4506</v>
      </c>
      <c r="E666" s="741" t="s">
        <v>3365</v>
      </c>
      <c r="F666" s="739" t="s">
        <v>3344</v>
      </c>
      <c r="G666" s="739" t="s">
        <v>3662</v>
      </c>
      <c r="H666" s="739" t="s">
        <v>508</v>
      </c>
      <c r="I666" s="739" t="s">
        <v>4014</v>
      </c>
      <c r="J666" s="739" t="s">
        <v>3664</v>
      </c>
      <c r="K666" s="739"/>
      <c r="L666" s="742">
        <v>0</v>
      </c>
      <c r="M666" s="742">
        <v>0</v>
      </c>
      <c r="N666" s="739">
        <v>1</v>
      </c>
      <c r="O666" s="743">
        <v>0.5</v>
      </c>
      <c r="P666" s="742">
        <v>0</v>
      </c>
      <c r="Q666" s="744"/>
      <c r="R666" s="739">
        <v>1</v>
      </c>
      <c r="S666" s="744">
        <v>1</v>
      </c>
      <c r="T666" s="743">
        <v>0.5</v>
      </c>
      <c r="U666" s="738">
        <v>1</v>
      </c>
    </row>
    <row r="667" spans="1:21" ht="14.4" customHeight="1" x14ac:dyDescent="0.3">
      <c r="A667" s="737">
        <v>30</v>
      </c>
      <c r="B667" s="739" t="s">
        <v>507</v>
      </c>
      <c r="C667" s="739" t="s">
        <v>3347</v>
      </c>
      <c r="D667" s="740" t="s">
        <v>4506</v>
      </c>
      <c r="E667" s="741" t="s">
        <v>3365</v>
      </c>
      <c r="F667" s="739" t="s">
        <v>3344</v>
      </c>
      <c r="G667" s="739" t="s">
        <v>3371</v>
      </c>
      <c r="H667" s="739" t="s">
        <v>2097</v>
      </c>
      <c r="I667" s="739" t="s">
        <v>2533</v>
      </c>
      <c r="J667" s="739" t="s">
        <v>2534</v>
      </c>
      <c r="K667" s="739" t="s">
        <v>3107</v>
      </c>
      <c r="L667" s="742">
        <v>93.43</v>
      </c>
      <c r="M667" s="742">
        <v>1401.4500000000003</v>
      </c>
      <c r="N667" s="739">
        <v>15</v>
      </c>
      <c r="O667" s="743">
        <v>11.5</v>
      </c>
      <c r="P667" s="742">
        <v>280.29000000000002</v>
      </c>
      <c r="Q667" s="744">
        <v>0.19999999999999998</v>
      </c>
      <c r="R667" s="739">
        <v>3</v>
      </c>
      <c r="S667" s="744">
        <v>0.2</v>
      </c>
      <c r="T667" s="743">
        <v>2.5</v>
      </c>
      <c r="U667" s="738">
        <v>0.21739130434782608</v>
      </c>
    </row>
    <row r="668" spans="1:21" ht="14.4" customHeight="1" x14ac:dyDescent="0.3">
      <c r="A668" s="737">
        <v>30</v>
      </c>
      <c r="B668" s="739" t="s">
        <v>507</v>
      </c>
      <c r="C668" s="739" t="s">
        <v>3347</v>
      </c>
      <c r="D668" s="740" t="s">
        <v>4506</v>
      </c>
      <c r="E668" s="741" t="s">
        <v>3365</v>
      </c>
      <c r="F668" s="739" t="s">
        <v>3344</v>
      </c>
      <c r="G668" s="739" t="s">
        <v>3371</v>
      </c>
      <c r="H668" s="739" t="s">
        <v>508</v>
      </c>
      <c r="I668" s="739" t="s">
        <v>4005</v>
      </c>
      <c r="J668" s="739" t="s">
        <v>3984</v>
      </c>
      <c r="K668" s="739" t="s">
        <v>3987</v>
      </c>
      <c r="L668" s="742">
        <v>0</v>
      </c>
      <c r="M668" s="742">
        <v>0</v>
      </c>
      <c r="N668" s="739">
        <v>1</v>
      </c>
      <c r="O668" s="743">
        <v>1</v>
      </c>
      <c r="P668" s="742">
        <v>0</v>
      </c>
      <c r="Q668" s="744"/>
      <c r="R668" s="739">
        <v>1</v>
      </c>
      <c r="S668" s="744">
        <v>1</v>
      </c>
      <c r="T668" s="743">
        <v>1</v>
      </c>
      <c r="U668" s="738">
        <v>1</v>
      </c>
    </row>
    <row r="669" spans="1:21" ht="14.4" customHeight="1" x14ac:dyDescent="0.3">
      <c r="A669" s="737">
        <v>30</v>
      </c>
      <c r="B669" s="739" t="s">
        <v>507</v>
      </c>
      <c r="C669" s="739" t="s">
        <v>3347</v>
      </c>
      <c r="D669" s="740" t="s">
        <v>4506</v>
      </c>
      <c r="E669" s="741" t="s">
        <v>3365</v>
      </c>
      <c r="F669" s="739" t="s">
        <v>3344</v>
      </c>
      <c r="G669" s="739" t="s">
        <v>3492</v>
      </c>
      <c r="H669" s="739" t="s">
        <v>508</v>
      </c>
      <c r="I669" s="739" t="s">
        <v>1074</v>
      </c>
      <c r="J669" s="739" t="s">
        <v>3494</v>
      </c>
      <c r="K669" s="739" t="s">
        <v>3988</v>
      </c>
      <c r="L669" s="742">
        <v>31.65</v>
      </c>
      <c r="M669" s="742">
        <v>31.65</v>
      </c>
      <c r="N669" s="739">
        <v>1</v>
      </c>
      <c r="O669" s="743">
        <v>0.5</v>
      </c>
      <c r="P669" s="742"/>
      <c r="Q669" s="744">
        <v>0</v>
      </c>
      <c r="R669" s="739"/>
      <c r="S669" s="744">
        <v>0</v>
      </c>
      <c r="T669" s="743"/>
      <c r="U669" s="738">
        <v>0</v>
      </c>
    </row>
    <row r="670" spans="1:21" ht="14.4" customHeight="1" x14ac:dyDescent="0.3">
      <c r="A670" s="737">
        <v>30</v>
      </c>
      <c r="B670" s="739" t="s">
        <v>507</v>
      </c>
      <c r="C670" s="739" t="s">
        <v>3347</v>
      </c>
      <c r="D670" s="740" t="s">
        <v>4506</v>
      </c>
      <c r="E670" s="741" t="s">
        <v>3365</v>
      </c>
      <c r="F670" s="739" t="s">
        <v>3344</v>
      </c>
      <c r="G670" s="739" t="s">
        <v>3492</v>
      </c>
      <c r="H670" s="739" t="s">
        <v>508</v>
      </c>
      <c r="I670" s="739" t="s">
        <v>3493</v>
      </c>
      <c r="J670" s="739" t="s">
        <v>3494</v>
      </c>
      <c r="K670" s="739" t="s">
        <v>3257</v>
      </c>
      <c r="L670" s="742">
        <v>0</v>
      </c>
      <c r="M670" s="742">
        <v>0</v>
      </c>
      <c r="N670" s="739">
        <v>2</v>
      </c>
      <c r="O670" s="743">
        <v>1</v>
      </c>
      <c r="P670" s="742"/>
      <c r="Q670" s="744"/>
      <c r="R670" s="739"/>
      <c r="S670" s="744">
        <v>0</v>
      </c>
      <c r="T670" s="743"/>
      <c r="U670" s="738">
        <v>0</v>
      </c>
    </row>
    <row r="671" spans="1:21" ht="14.4" customHeight="1" x14ac:dyDescent="0.3">
      <c r="A671" s="737">
        <v>30</v>
      </c>
      <c r="B671" s="739" t="s">
        <v>507</v>
      </c>
      <c r="C671" s="739" t="s">
        <v>3347</v>
      </c>
      <c r="D671" s="740" t="s">
        <v>4506</v>
      </c>
      <c r="E671" s="741" t="s">
        <v>3365</v>
      </c>
      <c r="F671" s="739" t="s">
        <v>3344</v>
      </c>
      <c r="G671" s="739" t="s">
        <v>3492</v>
      </c>
      <c r="H671" s="739" t="s">
        <v>508</v>
      </c>
      <c r="I671" s="739" t="s">
        <v>1040</v>
      </c>
      <c r="J671" s="739" t="s">
        <v>3494</v>
      </c>
      <c r="K671" s="739" t="s">
        <v>3857</v>
      </c>
      <c r="L671" s="742">
        <v>10.55</v>
      </c>
      <c r="M671" s="742">
        <v>10.55</v>
      </c>
      <c r="N671" s="739">
        <v>1</v>
      </c>
      <c r="O671" s="743">
        <v>0.5</v>
      </c>
      <c r="P671" s="742"/>
      <c r="Q671" s="744">
        <v>0</v>
      </c>
      <c r="R671" s="739"/>
      <c r="S671" s="744">
        <v>0</v>
      </c>
      <c r="T671" s="743"/>
      <c r="U671" s="738">
        <v>0</v>
      </c>
    </row>
    <row r="672" spans="1:21" ht="14.4" customHeight="1" x14ac:dyDescent="0.3">
      <c r="A672" s="737">
        <v>30</v>
      </c>
      <c r="B672" s="739" t="s">
        <v>507</v>
      </c>
      <c r="C672" s="739" t="s">
        <v>3347</v>
      </c>
      <c r="D672" s="740" t="s">
        <v>4506</v>
      </c>
      <c r="E672" s="741" t="s">
        <v>3365</v>
      </c>
      <c r="F672" s="739" t="s">
        <v>3344</v>
      </c>
      <c r="G672" s="739" t="s">
        <v>3492</v>
      </c>
      <c r="H672" s="739" t="s">
        <v>508</v>
      </c>
      <c r="I672" s="739" t="s">
        <v>3496</v>
      </c>
      <c r="J672" s="739" t="s">
        <v>1117</v>
      </c>
      <c r="K672" s="739" t="s">
        <v>3497</v>
      </c>
      <c r="L672" s="742">
        <v>10.55</v>
      </c>
      <c r="M672" s="742">
        <v>10.55</v>
      </c>
      <c r="N672" s="739">
        <v>1</v>
      </c>
      <c r="O672" s="743">
        <v>0.5</v>
      </c>
      <c r="P672" s="742">
        <v>10.55</v>
      </c>
      <c r="Q672" s="744">
        <v>1</v>
      </c>
      <c r="R672" s="739">
        <v>1</v>
      </c>
      <c r="S672" s="744">
        <v>1</v>
      </c>
      <c r="T672" s="743">
        <v>0.5</v>
      </c>
      <c r="U672" s="738">
        <v>1</v>
      </c>
    </row>
    <row r="673" spans="1:21" ht="14.4" customHeight="1" x14ac:dyDescent="0.3">
      <c r="A673" s="737">
        <v>30</v>
      </c>
      <c r="B673" s="739" t="s">
        <v>507</v>
      </c>
      <c r="C673" s="739" t="s">
        <v>3347</v>
      </c>
      <c r="D673" s="740" t="s">
        <v>4506</v>
      </c>
      <c r="E673" s="741" t="s">
        <v>3365</v>
      </c>
      <c r="F673" s="739" t="s">
        <v>3344</v>
      </c>
      <c r="G673" s="739" t="s">
        <v>3530</v>
      </c>
      <c r="H673" s="739" t="s">
        <v>508</v>
      </c>
      <c r="I673" s="739" t="s">
        <v>4015</v>
      </c>
      <c r="J673" s="739" t="s">
        <v>4016</v>
      </c>
      <c r="K673" s="739" t="s">
        <v>4017</v>
      </c>
      <c r="L673" s="742">
        <v>0</v>
      </c>
      <c r="M673" s="742">
        <v>0</v>
      </c>
      <c r="N673" s="739">
        <v>3</v>
      </c>
      <c r="O673" s="743">
        <v>2.5</v>
      </c>
      <c r="P673" s="742">
        <v>0</v>
      </c>
      <c r="Q673" s="744"/>
      <c r="R673" s="739">
        <v>1</v>
      </c>
      <c r="S673" s="744">
        <v>0.33333333333333331</v>
      </c>
      <c r="T673" s="743">
        <v>1</v>
      </c>
      <c r="U673" s="738">
        <v>0.4</v>
      </c>
    </row>
    <row r="674" spans="1:21" ht="14.4" customHeight="1" x14ac:dyDescent="0.3">
      <c r="A674" s="737">
        <v>30</v>
      </c>
      <c r="B674" s="739" t="s">
        <v>507</v>
      </c>
      <c r="C674" s="739" t="s">
        <v>3347</v>
      </c>
      <c r="D674" s="740" t="s">
        <v>4506</v>
      </c>
      <c r="E674" s="741" t="s">
        <v>3365</v>
      </c>
      <c r="F674" s="739" t="s">
        <v>3344</v>
      </c>
      <c r="G674" s="739" t="s">
        <v>3544</v>
      </c>
      <c r="H674" s="739" t="s">
        <v>508</v>
      </c>
      <c r="I674" s="739" t="s">
        <v>787</v>
      </c>
      <c r="J674" s="739" t="s">
        <v>784</v>
      </c>
      <c r="K674" s="739" t="s">
        <v>3546</v>
      </c>
      <c r="L674" s="742">
        <v>10.65</v>
      </c>
      <c r="M674" s="742">
        <v>31.950000000000003</v>
      </c>
      <c r="N674" s="739">
        <v>3</v>
      </c>
      <c r="O674" s="743">
        <v>1.5</v>
      </c>
      <c r="P674" s="742">
        <v>10.65</v>
      </c>
      <c r="Q674" s="744">
        <v>0.33333333333333331</v>
      </c>
      <c r="R674" s="739">
        <v>1</v>
      </c>
      <c r="S674" s="744">
        <v>0.33333333333333331</v>
      </c>
      <c r="T674" s="743">
        <v>0.5</v>
      </c>
      <c r="U674" s="738">
        <v>0.33333333333333331</v>
      </c>
    </row>
    <row r="675" spans="1:21" ht="14.4" customHeight="1" x14ac:dyDescent="0.3">
      <c r="A675" s="737">
        <v>30</v>
      </c>
      <c r="B675" s="739" t="s">
        <v>507</v>
      </c>
      <c r="C675" s="739" t="s">
        <v>3347</v>
      </c>
      <c r="D675" s="740" t="s">
        <v>4506</v>
      </c>
      <c r="E675" s="741" t="s">
        <v>3365</v>
      </c>
      <c r="F675" s="739" t="s">
        <v>3344</v>
      </c>
      <c r="G675" s="739" t="s">
        <v>3544</v>
      </c>
      <c r="H675" s="739" t="s">
        <v>508</v>
      </c>
      <c r="I675" s="739" t="s">
        <v>3550</v>
      </c>
      <c r="J675" s="739" t="s">
        <v>784</v>
      </c>
      <c r="K675" s="739" t="s">
        <v>3551</v>
      </c>
      <c r="L675" s="742">
        <v>0</v>
      </c>
      <c r="M675" s="742">
        <v>0</v>
      </c>
      <c r="N675" s="739">
        <v>4</v>
      </c>
      <c r="O675" s="743">
        <v>2</v>
      </c>
      <c r="P675" s="742"/>
      <c r="Q675" s="744"/>
      <c r="R675" s="739"/>
      <c r="S675" s="744">
        <v>0</v>
      </c>
      <c r="T675" s="743"/>
      <c r="U675" s="738">
        <v>0</v>
      </c>
    </row>
    <row r="676" spans="1:21" ht="14.4" customHeight="1" x14ac:dyDescent="0.3">
      <c r="A676" s="737">
        <v>30</v>
      </c>
      <c r="B676" s="739" t="s">
        <v>507</v>
      </c>
      <c r="C676" s="739" t="s">
        <v>3347</v>
      </c>
      <c r="D676" s="740" t="s">
        <v>4506</v>
      </c>
      <c r="E676" s="741" t="s">
        <v>3365</v>
      </c>
      <c r="F676" s="739" t="s">
        <v>3344</v>
      </c>
      <c r="G676" s="739" t="s">
        <v>3889</v>
      </c>
      <c r="H676" s="739" t="s">
        <v>508</v>
      </c>
      <c r="I676" s="739" t="s">
        <v>4018</v>
      </c>
      <c r="J676" s="739" t="s">
        <v>4019</v>
      </c>
      <c r="K676" s="739" t="s">
        <v>4020</v>
      </c>
      <c r="L676" s="742">
        <v>77.510000000000005</v>
      </c>
      <c r="M676" s="742">
        <v>77.510000000000005</v>
      </c>
      <c r="N676" s="739">
        <v>1</v>
      </c>
      <c r="O676" s="743">
        <v>0.5</v>
      </c>
      <c r="P676" s="742">
        <v>77.510000000000005</v>
      </c>
      <c r="Q676" s="744">
        <v>1</v>
      </c>
      <c r="R676" s="739">
        <v>1</v>
      </c>
      <c r="S676" s="744">
        <v>1</v>
      </c>
      <c r="T676" s="743">
        <v>0.5</v>
      </c>
      <c r="U676" s="738">
        <v>1</v>
      </c>
    </row>
    <row r="677" spans="1:21" ht="14.4" customHeight="1" x14ac:dyDescent="0.3">
      <c r="A677" s="737">
        <v>30</v>
      </c>
      <c r="B677" s="739" t="s">
        <v>507</v>
      </c>
      <c r="C677" s="739" t="s">
        <v>3347</v>
      </c>
      <c r="D677" s="740" t="s">
        <v>4506</v>
      </c>
      <c r="E677" s="741" t="s">
        <v>3365</v>
      </c>
      <c r="F677" s="739" t="s">
        <v>3344</v>
      </c>
      <c r="G677" s="739" t="s">
        <v>3889</v>
      </c>
      <c r="H677" s="739" t="s">
        <v>508</v>
      </c>
      <c r="I677" s="739" t="s">
        <v>920</v>
      </c>
      <c r="J677" s="739" t="s">
        <v>921</v>
      </c>
      <c r="K677" s="739" t="s">
        <v>3124</v>
      </c>
      <c r="L677" s="742">
        <v>38.729999999999997</v>
      </c>
      <c r="M677" s="742">
        <v>38.729999999999997</v>
      </c>
      <c r="N677" s="739">
        <v>1</v>
      </c>
      <c r="O677" s="743">
        <v>1</v>
      </c>
      <c r="P677" s="742"/>
      <c r="Q677" s="744">
        <v>0</v>
      </c>
      <c r="R677" s="739"/>
      <c r="S677" s="744">
        <v>0</v>
      </c>
      <c r="T677" s="743"/>
      <c r="U677" s="738">
        <v>0</v>
      </c>
    </row>
    <row r="678" spans="1:21" ht="14.4" customHeight="1" x14ac:dyDescent="0.3">
      <c r="A678" s="737">
        <v>30</v>
      </c>
      <c r="B678" s="739" t="s">
        <v>507</v>
      </c>
      <c r="C678" s="739" t="s">
        <v>3347</v>
      </c>
      <c r="D678" s="740" t="s">
        <v>4506</v>
      </c>
      <c r="E678" s="741" t="s">
        <v>3365</v>
      </c>
      <c r="F678" s="739" t="s">
        <v>3344</v>
      </c>
      <c r="G678" s="739" t="s">
        <v>3372</v>
      </c>
      <c r="H678" s="739" t="s">
        <v>2097</v>
      </c>
      <c r="I678" s="739" t="s">
        <v>4021</v>
      </c>
      <c r="J678" s="739" t="s">
        <v>2210</v>
      </c>
      <c r="K678" s="739" t="s">
        <v>4022</v>
      </c>
      <c r="L678" s="742">
        <v>277.12</v>
      </c>
      <c r="M678" s="742">
        <v>1385.6</v>
      </c>
      <c r="N678" s="739">
        <v>5</v>
      </c>
      <c r="O678" s="743">
        <v>3</v>
      </c>
      <c r="P678" s="742">
        <v>831.36</v>
      </c>
      <c r="Q678" s="744">
        <v>0.60000000000000009</v>
      </c>
      <c r="R678" s="739">
        <v>3</v>
      </c>
      <c r="S678" s="744">
        <v>0.6</v>
      </c>
      <c r="T678" s="743">
        <v>2</v>
      </c>
      <c r="U678" s="738">
        <v>0.66666666666666663</v>
      </c>
    </row>
    <row r="679" spans="1:21" ht="14.4" customHeight="1" x14ac:dyDescent="0.3">
      <c r="A679" s="737">
        <v>30</v>
      </c>
      <c r="B679" s="739" t="s">
        <v>507</v>
      </c>
      <c r="C679" s="739" t="s">
        <v>3347</v>
      </c>
      <c r="D679" s="740" t="s">
        <v>4506</v>
      </c>
      <c r="E679" s="741" t="s">
        <v>3365</v>
      </c>
      <c r="F679" s="739" t="s">
        <v>3344</v>
      </c>
      <c r="G679" s="739" t="s">
        <v>3372</v>
      </c>
      <c r="H679" s="739" t="s">
        <v>2097</v>
      </c>
      <c r="I679" s="739" t="s">
        <v>4023</v>
      </c>
      <c r="J679" s="739" t="s">
        <v>2210</v>
      </c>
      <c r="K679" s="739" t="s">
        <v>4024</v>
      </c>
      <c r="L679" s="742">
        <v>369.5</v>
      </c>
      <c r="M679" s="742">
        <v>739</v>
      </c>
      <c r="N679" s="739">
        <v>2</v>
      </c>
      <c r="O679" s="743">
        <v>0.5</v>
      </c>
      <c r="P679" s="742"/>
      <c r="Q679" s="744">
        <v>0</v>
      </c>
      <c r="R679" s="739"/>
      <c r="S679" s="744">
        <v>0</v>
      </c>
      <c r="T679" s="743"/>
      <c r="U679" s="738">
        <v>0</v>
      </c>
    </row>
    <row r="680" spans="1:21" ht="14.4" customHeight="1" x14ac:dyDescent="0.3">
      <c r="A680" s="737">
        <v>30</v>
      </c>
      <c r="B680" s="739" t="s">
        <v>507</v>
      </c>
      <c r="C680" s="739" t="s">
        <v>3347</v>
      </c>
      <c r="D680" s="740" t="s">
        <v>4506</v>
      </c>
      <c r="E680" s="741" t="s">
        <v>3365</v>
      </c>
      <c r="F680" s="739" t="s">
        <v>3344</v>
      </c>
      <c r="G680" s="739" t="s">
        <v>3372</v>
      </c>
      <c r="H680" s="739" t="s">
        <v>2097</v>
      </c>
      <c r="I680" s="739" t="s">
        <v>2209</v>
      </c>
      <c r="J680" s="739" t="s">
        <v>2210</v>
      </c>
      <c r="K680" s="739" t="s">
        <v>3105</v>
      </c>
      <c r="L680" s="742">
        <v>1847.49</v>
      </c>
      <c r="M680" s="742">
        <v>1847.49</v>
      </c>
      <c r="N680" s="739">
        <v>1</v>
      </c>
      <c r="O680" s="743">
        <v>1</v>
      </c>
      <c r="P680" s="742"/>
      <c r="Q680" s="744">
        <v>0</v>
      </c>
      <c r="R680" s="739"/>
      <c r="S680" s="744">
        <v>0</v>
      </c>
      <c r="T680" s="743"/>
      <c r="U680" s="738">
        <v>0</v>
      </c>
    </row>
    <row r="681" spans="1:21" ht="14.4" customHeight="1" x14ac:dyDescent="0.3">
      <c r="A681" s="737">
        <v>30</v>
      </c>
      <c r="B681" s="739" t="s">
        <v>507</v>
      </c>
      <c r="C681" s="739" t="s">
        <v>3347</v>
      </c>
      <c r="D681" s="740" t="s">
        <v>4506</v>
      </c>
      <c r="E681" s="741" t="s">
        <v>3365</v>
      </c>
      <c r="F681" s="739" t="s">
        <v>3344</v>
      </c>
      <c r="G681" s="739" t="s">
        <v>3372</v>
      </c>
      <c r="H681" s="739" t="s">
        <v>2097</v>
      </c>
      <c r="I681" s="739" t="s">
        <v>4025</v>
      </c>
      <c r="J681" s="739" t="s">
        <v>2210</v>
      </c>
      <c r="K681" s="739" t="s">
        <v>4026</v>
      </c>
      <c r="L681" s="742">
        <v>2309.36</v>
      </c>
      <c r="M681" s="742">
        <v>4618.72</v>
      </c>
      <c r="N681" s="739">
        <v>2</v>
      </c>
      <c r="O681" s="743">
        <v>2</v>
      </c>
      <c r="P681" s="742">
        <v>2309.36</v>
      </c>
      <c r="Q681" s="744">
        <v>0.5</v>
      </c>
      <c r="R681" s="739">
        <v>1</v>
      </c>
      <c r="S681" s="744">
        <v>0.5</v>
      </c>
      <c r="T681" s="743">
        <v>1</v>
      </c>
      <c r="U681" s="738">
        <v>0.5</v>
      </c>
    </row>
    <row r="682" spans="1:21" ht="14.4" customHeight="1" x14ac:dyDescent="0.3">
      <c r="A682" s="737">
        <v>30</v>
      </c>
      <c r="B682" s="739" t="s">
        <v>507</v>
      </c>
      <c r="C682" s="739" t="s">
        <v>3347</v>
      </c>
      <c r="D682" s="740" t="s">
        <v>4506</v>
      </c>
      <c r="E682" s="741" t="s">
        <v>3365</v>
      </c>
      <c r="F682" s="739" t="s">
        <v>3344</v>
      </c>
      <c r="G682" s="739" t="s">
        <v>3372</v>
      </c>
      <c r="H682" s="739" t="s">
        <v>2097</v>
      </c>
      <c r="I682" s="739" t="s">
        <v>4027</v>
      </c>
      <c r="J682" s="739" t="s">
        <v>2210</v>
      </c>
      <c r="K682" s="739" t="s">
        <v>4022</v>
      </c>
      <c r="L682" s="742">
        <v>277.12</v>
      </c>
      <c r="M682" s="742">
        <v>554.24</v>
      </c>
      <c r="N682" s="739">
        <v>2</v>
      </c>
      <c r="O682" s="743">
        <v>0.5</v>
      </c>
      <c r="P682" s="742">
        <v>554.24</v>
      </c>
      <c r="Q682" s="744">
        <v>1</v>
      </c>
      <c r="R682" s="739">
        <v>2</v>
      </c>
      <c r="S682" s="744">
        <v>1</v>
      </c>
      <c r="T682" s="743">
        <v>0.5</v>
      </c>
      <c r="U682" s="738">
        <v>1</v>
      </c>
    </row>
    <row r="683" spans="1:21" ht="14.4" customHeight="1" x14ac:dyDescent="0.3">
      <c r="A683" s="737">
        <v>30</v>
      </c>
      <c r="B683" s="739" t="s">
        <v>507</v>
      </c>
      <c r="C683" s="739" t="s">
        <v>3347</v>
      </c>
      <c r="D683" s="740" t="s">
        <v>4506</v>
      </c>
      <c r="E683" s="741" t="s">
        <v>3365</v>
      </c>
      <c r="F683" s="739" t="s">
        <v>3344</v>
      </c>
      <c r="G683" s="739" t="s">
        <v>3374</v>
      </c>
      <c r="H683" s="739" t="s">
        <v>2097</v>
      </c>
      <c r="I683" s="739" t="s">
        <v>4028</v>
      </c>
      <c r="J683" s="739" t="s">
        <v>560</v>
      </c>
      <c r="K683" s="739" t="s">
        <v>4029</v>
      </c>
      <c r="L683" s="742">
        <v>23.42</v>
      </c>
      <c r="M683" s="742">
        <v>23.42</v>
      </c>
      <c r="N683" s="739">
        <v>1</v>
      </c>
      <c r="O683" s="743">
        <v>1</v>
      </c>
      <c r="P683" s="742"/>
      <c r="Q683" s="744">
        <v>0</v>
      </c>
      <c r="R683" s="739"/>
      <c r="S683" s="744">
        <v>0</v>
      </c>
      <c r="T683" s="743"/>
      <c r="U683" s="738">
        <v>0</v>
      </c>
    </row>
    <row r="684" spans="1:21" ht="14.4" customHeight="1" x14ac:dyDescent="0.3">
      <c r="A684" s="737">
        <v>30</v>
      </c>
      <c r="B684" s="739" t="s">
        <v>507</v>
      </c>
      <c r="C684" s="739" t="s">
        <v>3347</v>
      </c>
      <c r="D684" s="740" t="s">
        <v>4506</v>
      </c>
      <c r="E684" s="741" t="s">
        <v>3365</v>
      </c>
      <c r="F684" s="739" t="s">
        <v>3344</v>
      </c>
      <c r="G684" s="739" t="s">
        <v>3374</v>
      </c>
      <c r="H684" s="739" t="s">
        <v>2097</v>
      </c>
      <c r="I684" s="739" t="s">
        <v>3894</v>
      </c>
      <c r="J684" s="739" t="s">
        <v>563</v>
      </c>
      <c r="K684" s="739" t="s">
        <v>3895</v>
      </c>
      <c r="L684" s="742">
        <v>100.18</v>
      </c>
      <c r="M684" s="742">
        <v>400.72</v>
      </c>
      <c r="N684" s="739">
        <v>4</v>
      </c>
      <c r="O684" s="743">
        <v>3.5</v>
      </c>
      <c r="P684" s="742">
        <v>100.18</v>
      </c>
      <c r="Q684" s="744">
        <v>0.25</v>
      </c>
      <c r="R684" s="739">
        <v>1</v>
      </c>
      <c r="S684" s="744">
        <v>0.25</v>
      </c>
      <c r="T684" s="743">
        <v>1</v>
      </c>
      <c r="U684" s="738">
        <v>0.2857142857142857</v>
      </c>
    </row>
    <row r="685" spans="1:21" ht="14.4" customHeight="1" x14ac:dyDescent="0.3">
      <c r="A685" s="737">
        <v>30</v>
      </c>
      <c r="B685" s="739" t="s">
        <v>507</v>
      </c>
      <c r="C685" s="739" t="s">
        <v>3347</v>
      </c>
      <c r="D685" s="740" t="s">
        <v>4506</v>
      </c>
      <c r="E685" s="741" t="s">
        <v>3365</v>
      </c>
      <c r="F685" s="739" t="s">
        <v>3344</v>
      </c>
      <c r="G685" s="739" t="s">
        <v>3582</v>
      </c>
      <c r="H685" s="739" t="s">
        <v>2097</v>
      </c>
      <c r="I685" s="739" t="s">
        <v>2098</v>
      </c>
      <c r="J685" s="739" t="s">
        <v>2099</v>
      </c>
      <c r="K685" s="739" t="s">
        <v>3151</v>
      </c>
      <c r="L685" s="742">
        <v>10.41</v>
      </c>
      <c r="M685" s="742">
        <v>10.41</v>
      </c>
      <c r="N685" s="739">
        <v>1</v>
      </c>
      <c r="O685" s="743">
        <v>0.5</v>
      </c>
      <c r="P685" s="742">
        <v>10.41</v>
      </c>
      <c r="Q685" s="744">
        <v>1</v>
      </c>
      <c r="R685" s="739">
        <v>1</v>
      </c>
      <c r="S685" s="744">
        <v>1</v>
      </c>
      <c r="T685" s="743">
        <v>0.5</v>
      </c>
      <c r="U685" s="738">
        <v>1</v>
      </c>
    </row>
    <row r="686" spans="1:21" ht="14.4" customHeight="1" x14ac:dyDescent="0.3">
      <c r="A686" s="737">
        <v>30</v>
      </c>
      <c r="B686" s="739" t="s">
        <v>507</v>
      </c>
      <c r="C686" s="739" t="s">
        <v>3347</v>
      </c>
      <c r="D686" s="740" t="s">
        <v>4506</v>
      </c>
      <c r="E686" s="741" t="s">
        <v>3365</v>
      </c>
      <c r="F686" s="739" t="s">
        <v>3344</v>
      </c>
      <c r="G686" s="739" t="s">
        <v>3582</v>
      </c>
      <c r="H686" s="739" t="s">
        <v>2097</v>
      </c>
      <c r="I686" s="739" t="s">
        <v>3583</v>
      </c>
      <c r="J686" s="739" t="s">
        <v>2099</v>
      </c>
      <c r="K686" s="739" t="s">
        <v>3584</v>
      </c>
      <c r="L686" s="742">
        <v>0</v>
      </c>
      <c r="M686" s="742">
        <v>0</v>
      </c>
      <c r="N686" s="739">
        <v>5</v>
      </c>
      <c r="O686" s="743">
        <v>3</v>
      </c>
      <c r="P686" s="742">
        <v>0</v>
      </c>
      <c r="Q686" s="744"/>
      <c r="R686" s="739">
        <v>1</v>
      </c>
      <c r="S686" s="744">
        <v>0.2</v>
      </c>
      <c r="T686" s="743">
        <v>0.5</v>
      </c>
      <c r="U686" s="738">
        <v>0.16666666666666666</v>
      </c>
    </row>
    <row r="687" spans="1:21" ht="14.4" customHeight="1" x14ac:dyDescent="0.3">
      <c r="A687" s="737">
        <v>30</v>
      </c>
      <c r="B687" s="739" t="s">
        <v>507</v>
      </c>
      <c r="C687" s="739" t="s">
        <v>3347</v>
      </c>
      <c r="D687" s="740" t="s">
        <v>4506</v>
      </c>
      <c r="E687" s="741" t="s">
        <v>3365</v>
      </c>
      <c r="F687" s="739" t="s">
        <v>3344</v>
      </c>
      <c r="G687" s="739" t="s">
        <v>3593</v>
      </c>
      <c r="H687" s="739" t="s">
        <v>2097</v>
      </c>
      <c r="I687" s="739" t="s">
        <v>2375</v>
      </c>
      <c r="J687" s="739" t="s">
        <v>2376</v>
      </c>
      <c r="K687" s="739" t="s">
        <v>3130</v>
      </c>
      <c r="L687" s="742">
        <v>117.73</v>
      </c>
      <c r="M687" s="742">
        <v>117.73</v>
      </c>
      <c r="N687" s="739">
        <v>1</v>
      </c>
      <c r="O687" s="743">
        <v>0.5</v>
      </c>
      <c r="P687" s="742"/>
      <c r="Q687" s="744">
        <v>0</v>
      </c>
      <c r="R687" s="739"/>
      <c r="S687" s="744">
        <v>0</v>
      </c>
      <c r="T687" s="743"/>
      <c r="U687" s="738">
        <v>0</v>
      </c>
    </row>
    <row r="688" spans="1:21" ht="14.4" customHeight="1" x14ac:dyDescent="0.3">
      <c r="A688" s="737">
        <v>30</v>
      </c>
      <c r="B688" s="739" t="s">
        <v>507</v>
      </c>
      <c r="C688" s="739" t="s">
        <v>3347</v>
      </c>
      <c r="D688" s="740" t="s">
        <v>4506</v>
      </c>
      <c r="E688" s="741" t="s">
        <v>3365</v>
      </c>
      <c r="F688" s="739" t="s">
        <v>3344</v>
      </c>
      <c r="G688" s="739" t="s">
        <v>3593</v>
      </c>
      <c r="H688" s="739" t="s">
        <v>2097</v>
      </c>
      <c r="I688" s="739" t="s">
        <v>4008</v>
      </c>
      <c r="J688" s="739" t="s">
        <v>4009</v>
      </c>
      <c r="K688" s="739" t="s">
        <v>3181</v>
      </c>
      <c r="L688" s="742">
        <v>278.64</v>
      </c>
      <c r="M688" s="742">
        <v>278.64</v>
      </c>
      <c r="N688" s="739">
        <v>1</v>
      </c>
      <c r="O688" s="743">
        <v>1</v>
      </c>
      <c r="P688" s="742"/>
      <c r="Q688" s="744">
        <v>0</v>
      </c>
      <c r="R688" s="739"/>
      <c r="S688" s="744">
        <v>0</v>
      </c>
      <c r="T688" s="743"/>
      <c r="U688" s="738">
        <v>0</v>
      </c>
    </row>
    <row r="689" spans="1:21" ht="14.4" customHeight="1" x14ac:dyDescent="0.3">
      <c r="A689" s="737">
        <v>30</v>
      </c>
      <c r="B689" s="739" t="s">
        <v>507</v>
      </c>
      <c r="C689" s="739" t="s">
        <v>3347</v>
      </c>
      <c r="D689" s="740" t="s">
        <v>4506</v>
      </c>
      <c r="E689" s="741" t="s">
        <v>3365</v>
      </c>
      <c r="F689" s="739" t="s">
        <v>3344</v>
      </c>
      <c r="G689" s="739" t="s">
        <v>3911</v>
      </c>
      <c r="H689" s="739" t="s">
        <v>2097</v>
      </c>
      <c r="I689" s="739" t="s">
        <v>2591</v>
      </c>
      <c r="J689" s="739" t="s">
        <v>2592</v>
      </c>
      <c r="K689" s="739" t="s">
        <v>3304</v>
      </c>
      <c r="L689" s="742">
        <v>324.38</v>
      </c>
      <c r="M689" s="742">
        <v>324.38</v>
      </c>
      <c r="N689" s="739">
        <v>1</v>
      </c>
      <c r="O689" s="743">
        <v>0.5</v>
      </c>
      <c r="P689" s="742">
        <v>324.38</v>
      </c>
      <c r="Q689" s="744">
        <v>1</v>
      </c>
      <c r="R689" s="739">
        <v>1</v>
      </c>
      <c r="S689" s="744">
        <v>1</v>
      </c>
      <c r="T689" s="743">
        <v>0.5</v>
      </c>
      <c r="U689" s="738">
        <v>1</v>
      </c>
    </row>
    <row r="690" spans="1:21" ht="14.4" customHeight="1" x14ac:dyDescent="0.3">
      <c r="A690" s="737">
        <v>30</v>
      </c>
      <c r="B690" s="739" t="s">
        <v>507</v>
      </c>
      <c r="C690" s="739" t="s">
        <v>3347</v>
      </c>
      <c r="D690" s="740" t="s">
        <v>4506</v>
      </c>
      <c r="E690" s="741" t="s">
        <v>3365</v>
      </c>
      <c r="F690" s="739" t="s">
        <v>3344</v>
      </c>
      <c r="G690" s="739" t="s">
        <v>3376</v>
      </c>
      <c r="H690" s="739" t="s">
        <v>508</v>
      </c>
      <c r="I690" s="739" t="s">
        <v>683</v>
      </c>
      <c r="J690" s="739" t="s">
        <v>684</v>
      </c>
      <c r="K690" s="739" t="s">
        <v>3603</v>
      </c>
      <c r="L690" s="742">
        <v>42.08</v>
      </c>
      <c r="M690" s="742">
        <v>126.24</v>
      </c>
      <c r="N690" s="739">
        <v>3</v>
      </c>
      <c r="O690" s="743">
        <v>3</v>
      </c>
      <c r="P690" s="742"/>
      <c r="Q690" s="744">
        <v>0</v>
      </c>
      <c r="R690" s="739"/>
      <c r="S690" s="744">
        <v>0</v>
      </c>
      <c r="T690" s="743"/>
      <c r="U690" s="738">
        <v>0</v>
      </c>
    </row>
    <row r="691" spans="1:21" ht="14.4" customHeight="1" x14ac:dyDescent="0.3">
      <c r="A691" s="737">
        <v>30</v>
      </c>
      <c r="B691" s="739" t="s">
        <v>507</v>
      </c>
      <c r="C691" s="739" t="s">
        <v>3347</v>
      </c>
      <c r="D691" s="740" t="s">
        <v>4506</v>
      </c>
      <c r="E691" s="741" t="s">
        <v>3365</v>
      </c>
      <c r="F691" s="739" t="s">
        <v>3344</v>
      </c>
      <c r="G691" s="739" t="s">
        <v>3376</v>
      </c>
      <c r="H691" s="739" t="s">
        <v>508</v>
      </c>
      <c r="I691" s="739" t="s">
        <v>1511</v>
      </c>
      <c r="J691" s="739" t="s">
        <v>4030</v>
      </c>
      <c r="K691" s="739" t="s">
        <v>4031</v>
      </c>
      <c r="L691" s="742">
        <v>194.19</v>
      </c>
      <c r="M691" s="742">
        <v>194.19</v>
      </c>
      <c r="N691" s="739">
        <v>1</v>
      </c>
      <c r="O691" s="743">
        <v>1</v>
      </c>
      <c r="P691" s="742"/>
      <c r="Q691" s="744">
        <v>0</v>
      </c>
      <c r="R691" s="739"/>
      <c r="S691" s="744">
        <v>0</v>
      </c>
      <c r="T691" s="743"/>
      <c r="U691" s="738">
        <v>0</v>
      </c>
    </row>
    <row r="692" spans="1:21" ht="14.4" customHeight="1" x14ac:dyDescent="0.3">
      <c r="A692" s="737">
        <v>30</v>
      </c>
      <c r="B692" s="739" t="s">
        <v>507</v>
      </c>
      <c r="C692" s="739" t="s">
        <v>3347</v>
      </c>
      <c r="D692" s="740" t="s">
        <v>4506</v>
      </c>
      <c r="E692" s="741" t="s">
        <v>3365</v>
      </c>
      <c r="F692" s="739" t="s">
        <v>3344</v>
      </c>
      <c r="G692" s="739" t="s">
        <v>3376</v>
      </c>
      <c r="H692" s="739" t="s">
        <v>508</v>
      </c>
      <c r="I692" s="739" t="s">
        <v>3792</v>
      </c>
      <c r="J692" s="739" t="s">
        <v>3793</v>
      </c>
      <c r="K692" s="739" t="s">
        <v>3794</v>
      </c>
      <c r="L692" s="742">
        <v>126.23</v>
      </c>
      <c r="M692" s="742">
        <v>126.23</v>
      </c>
      <c r="N692" s="739">
        <v>1</v>
      </c>
      <c r="O692" s="743">
        <v>1</v>
      </c>
      <c r="P692" s="742">
        <v>126.23</v>
      </c>
      <c r="Q692" s="744">
        <v>1</v>
      </c>
      <c r="R692" s="739">
        <v>1</v>
      </c>
      <c r="S692" s="744">
        <v>1</v>
      </c>
      <c r="T692" s="743">
        <v>1</v>
      </c>
      <c r="U692" s="738">
        <v>1</v>
      </c>
    </row>
    <row r="693" spans="1:21" ht="14.4" customHeight="1" x14ac:dyDescent="0.3">
      <c r="A693" s="737">
        <v>30</v>
      </c>
      <c r="B693" s="739" t="s">
        <v>507</v>
      </c>
      <c r="C693" s="739" t="s">
        <v>3347</v>
      </c>
      <c r="D693" s="740" t="s">
        <v>4506</v>
      </c>
      <c r="E693" s="741" t="s">
        <v>3365</v>
      </c>
      <c r="F693" s="739" t="s">
        <v>3344</v>
      </c>
      <c r="G693" s="739" t="s">
        <v>3628</v>
      </c>
      <c r="H693" s="739" t="s">
        <v>508</v>
      </c>
      <c r="I693" s="739" t="s">
        <v>3631</v>
      </c>
      <c r="J693" s="739" t="s">
        <v>791</v>
      </c>
      <c r="K693" s="739" t="s">
        <v>3632</v>
      </c>
      <c r="L693" s="742">
        <v>0</v>
      </c>
      <c r="M693" s="742">
        <v>0</v>
      </c>
      <c r="N693" s="739">
        <v>2</v>
      </c>
      <c r="O693" s="743">
        <v>1</v>
      </c>
      <c r="P693" s="742"/>
      <c r="Q693" s="744"/>
      <c r="R693" s="739"/>
      <c r="S693" s="744">
        <v>0</v>
      </c>
      <c r="T693" s="743"/>
      <c r="U693" s="738">
        <v>0</v>
      </c>
    </row>
    <row r="694" spans="1:21" ht="14.4" customHeight="1" x14ac:dyDescent="0.3">
      <c r="A694" s="737">
        <v>30</v>
      </c>
      <c r="B694" s="739" t="s">
        <v>507</v>
      </c>
      <c r="C694" s="739" t="s">
        <v>3347</v>
      </c>
      <c r="D694" s="740" t="s">
        <v>4506</v>
      </c>
      <c r="E694" s="741" t="s">
        <v>3365</v>
      </c>
      <c r="F694" s="739" t="s">
        <v>3344</v>
      </c>
      <c r="G694" s="739" t="s">
        <v>3628</v>
      </c>
      <c r="H694" s="739" t="s">
        <v>508</v>
      </c>
      <c r="I694" s="739" t="s">
        <v>4032</v>
      </c>
      <c r="J694" s="739" t="s">
        <v>4033</v>
      </c>
      <c r="K694" s="739" t="s">
        <v>4034</v>
      </c>
      <c r="L694" s="742">
        <v>0</v>
      </c>
      <c r="M694" s="742">
        <v>0</v>
      </c>
      <c r="N694" s="739">
        <v>1</v>
      </c>
      <c r="O694" s="743">
        <v>0.5</v>
      </c>
      <c r="P694" s="742"/>
      <c r="Q694" s="744"/>
      <c r="R694" s="739"/>
      <c r="S694" s="744">
        <v>0</v>
      </c>
      <c r="T694" s="743"/>
      <c r="U694" s="738">
        <v>0</v>
      </c>
    </row>
    <row r="695" spans="1:21" ht="14.4" customHeight="1" x14ac:dyDescent="0.3">
      <c r="A695" s="737">
        <v>30</v>
      </c>
      <c r="B695" s="739" t="s">
        <v>507</v>
      </c>
      <c r="C695" s="739" t="s">
        <v>3347</v>
      </c>
      <c r="D695" s="740" t="s">
        <v>4506</v>
      </c>
      <c r="E695" s="741" t="s">
        <v>3365</v>
      </c>
      <c r="F695" s="739" t="s">
        <v>3344</v>
      </c>
      <c r="G695" s="739" t="s">
        <v>3997</v>
      </c>
      <c r="H695" s="739" t="s">
        <v>508</v>
      </c>
      <c r="I695" s="739" t="s">
        <v>4035</v>
      </c>
      <c r="J695" s="739" t="s">
        <v>4036</v>
      </c>
      <c r="K695" s="739" t="s">
        <v>4037</v>
      </c>
      <c r="L695" s="742">
        <v>227.8</v>
      </c>
      <c r="M695" s="742">
        <v>455.6</v>
      </c>
      <c r="N695" s="739">
        <v>2</v>
      </c>
      <c r="O695" s="743">
        <v>1.5</v>
      </c>
      <c r="P695" s="742"/>
      <c r="Q695" s="744">
        <v>0</v>
      </c>
      <c r="R695" s="739"/>
      <c r="S695" s="744">
        <v>0</v>
      </c>
      <c r="T695" s="743"/>
      <c r="U695" s="738">
        <v>0</v>
      </c>
    </row>
    <row r="696" spans="1:21" ht="14.4" customHeight="1" x14ac:dyDescent="0.3">
      <c r="A696" s="737">
        <v>30</v>
      </c>
      <c r="B696" s="739" t="s">
        <v>507</v>
      </c>
      <c r="C696" s="739" t="s">
        <v>3349</v>
      </c>
      <c r="D696" s="740" t="s">
        <v>4507</v>
      </c>
      <c r="E696" s="741" t="s">
        <v>3354</v>
      </c>
      <c r="F696" s="739" t="s">
        <v>3344</v>
      </c>
      <c r="G696" s="739" t="s">
        <v>3951</v>
      </c>
      <c r="H696" s="739" t="s">
        <v>508</v>
      </c>
      <c r="I696" s="739" t="s">
        <v>928</v>
      </c>
      <c r="J696" s="739" t="s">
        <v>3952</v>
      </c>
      <c r="K696" s="739" t="s">
        <v>3953</v>
      </c>
      <c r="L696" s="742">
        <v>35.11</v>
      </c>
      <c r="M696" s="742">
        <v>210.66</v>
      </c>
      <c r="N696" s="739">
        <v>6</v>
      </c>
      <c r="O696" s="743">
        <v>1</v>
      </c>
      <c r="P696" s="742">
        <v>105.33</v>
      </c>
      <c r="Q696" s="744">
        <v>0.5</v>
      </c>
      <c r="R696" s="739">
        <v>3</v>
      </c>
      <c r="S696" s="744">
        <v>0.5</v>
      </c>
      <c r="T696" s="743">
        <v>0.5</v>
      </c>
      <c r="U696" s="738">
        <v>0.5</v>
      </c>
    </row>
    <row r="697" spans="1:21" ht="14.4" customHeight="1" x14ac:dyDescent="0.3">
      <c r="A697" s="737">
        <v>30</v>
      </c>
      <c r="B697" s="739" t="s">
        <v>507</v>
      </c>
      <c r="C697" s="739" t="s">
        <v>3349</v>
      </c>
      <c r="D697" s="740" t="s">
        <v>4507</v>
      </c>
      <c r="E697" s="741" t="s">
        <v>3354</v>
      </c>
      <c r="F697" s="739" t="s">
        <v>3344</v>
      </c>
      <c r="G697" s="739" t="s">
        <v>4038</v>
      </c>
      <c r="H697" s="739" t="s">
        <v>508</v>
      </c>
      <c r="I697" s="739" t="s">
        <v>4039</v>
      </c>
      <c r="J697" s="739" t="s">
        <v>4040</v>
      </c>
      <c r="K697" s="739" t="s">
        <v>4041</v>
      </c>
      <c r="L697" s="742">
        <v>73.069999999999993</v>
      </c>
      <c r="M697" s="742">
        <v>73.069999999999993</v>
      </c>
      <c r="N697" s="739">
        <v>1</v>
      </c>
      <c r="O697" s="743">
        <v>0.5</v>
      </c>
      <c r="P697" s="742">
        <v>73.069999999999993</v>
      </c>
      <c r="Q697" s="744">
        <v>1</v>
      </c>
      <c r="R697" s="739">
        <v>1</v>
      </c>
      <c r="S697" s="744">
        <v>1</v>
      </c>
      <c r="T697" s="743">
        <v>0.5</v>
      </c>
      <c r="U697" s="738">
        <v>1</v>
      </c>
    </row>
    <row r="698" spans="1:21" ht="14.4" customHeight="1" x14ac:dyDescent="0.3">
      <c r="A698" s="737">
        <v>30</v>
      </c>
      <c r="B698" s="739" t="s">
        <v>507</v>
      </c>
      <c r="C698" s="739" t="s">
        <v>3349</v>
      </c>
      <c r="D698" s="740" t="s">
        <v>4507</v>
      </c>
      <c r="E698" s="741" t="s">
        <v>3354</v>
      </c>
      <c r="F698" s="739" t="s">
        <v>3344</v>
      </c>
      <c r="G698" s="739" t="s">
        <v>4042</v>
      </c>
      <c r="H698" s="739" t="s">
        <v>508</v>
      </c>
      <c r="I698" s="739" t="s">
        <v>4043</v>
      </c>
      <c r="J698" s="739" t="s">
        <v>4044</v>
      </c>
      <c r="K698" s="739" t="s">
        <v>3573</v>
      </c>
      <c r="L698" s="742">
        <v>254.83</v>
      </c>
      <c r="M698" s="742">
        <v>1528.98</v>
      </c>
      <c r="N698" s="739">
        <v>6</v>
      </c>
      <c r="O698" s="743">
        <v>2</v>
      </c>
      <c r="P698" s="742"/>
      <c r="Q698" s="744">
        <v>0</v>
      </c>
      <c r="R698" s="739"/>
      <c r="S698" s="744">
        <v>0</v>
      </c>
      <c r="T698" s="743"/>
      <c r="U698" s="738">
        <v>0</v>
      </c>
    </row>
    <row r="699" spans="1:21" ht="14.4" customHeight="1" x14ac:dyDescent="0.3">
      <c r="A699" s="737">
        <v>30</v>
      </c>
      <c r="B699" s="739" t="s">
        <v>507</v>
      </c>
      <c r="C699" s="739" t="s">
        <v>3349</v>
      </c>
      <c r="D699" s="740" t="s">
        <v>4507</v>
      </c>
      <c r="E699" s="741" t="s">
        <v>3354</v>
      </c>
      <c r="F699" s="739" t="s">
        <v>3344</v>
      </c>
      <c r="G699" s="739" t="s">
        <v>3381</v>
      </c>
      <c r="H699" s="739" t="s">
        <v>508</v>
      </c>
      <c r="I699" s="739" t="s">
        <v>3382</v>
      </c>
      <c r="J699" s="739" t="s">
        <v>1109</v>
      </c>
      <c r="K699" s="739" t="s">
        <v>3383</v>
      </c>
      <c r="L699" s="742">
        <v>0</v>
      </c>
      <c r="M699" s="742">
        <v>0</v>
      </c>
      <c r="N699" s="739">
        <v>1</v>
      </c>
      <c r="O699" s="743">
        <v>0.5</v>
      </c>
      <c r="P699" s="742"/>
      <c r="Q699" s="744"/>
      <c r="R699" s="739"/>
      <c r="S699" s="744">
        <v>0</v>
      </c>
      <c r="T699" s="743"/>
      <c r="U699" s="738">
        <v>0</v>
      </c>
    </row>
    <row r="700" spans="1:21" ht="14.4" customHeight="1" x14ac:dyDescent="0.3">
      <c r="A700" s="737">
        <v>30</v>
      </c>
      <c r="B700" s="739" t="s">
        <v>507</v>
      </c>
      <c r="C700" s="739" t="s">
        <v>3349</v>
      </c>
      <c r="D700" s="740" t="s">
        <v>4507</v>
      </c>
      <c r="E700" s="741" t="s">
        <v>3354</v>
      </c>
      <c r="F700" s="739" t="s">
        <v>3344</v>
      </c>
      <c r="G700" s="739" t="s">
        <v>3381</v>
      </c>
      <c r="H700" s="739" t="s">
        <v>508</v>
      </c>
      <c r="I700" s="739" t="s">
        <v>671</v>
      </c>
      <c r="J700" s="739" t="s">
        <v>2084</v>
      </c>
      <c r="K700" s="739" t="s">
        <v>3383</v>
      </c>
      <c r="L700" s="742">
        <v>36.270000000000003</v>
      </c>
      <c r="M700" s="742">
        <v>36.270000000000003</v>
      </c>
      <c r="N700" s="739">
        <v>1</v>
      </c>
      <c r="O700" s="743">
        <v>1</v>
      </c>
      <c r="P700" s="742">
        <v>36.270000000000003</v>
      </c>
      <c r="Q700" s="744">
        <v>1</v>
      </c>
      <c r="R700" s="739">
        <v>1</v>
      </c>
      <c r="S700" s="744">
        <v>1</v>
      </c>
      <c r="T700" s="743">
        <v>1</v>
      </c>
      <c r="U700" s="738">
        <v>1</v>
      </c>
    </row>
    <row r="701" spans="1:21" ht="14.4" customHeight="1" x14ac:dyDescent="0.3">
      <c r="A701" s="737">
        <v>30</v>
      </c>
      <c r="B701" s="739" t="s">
        <v>507</v>
      </c>
      <c r="C701" s="739" t="s">
        <v>3349</v>
      </c>
      <c r="D701" s="740" t="s">
        <v>4507</v>
      </c>
      <c r="E701" s="741" t="s">
        <v>3354</v>
      </c>
      <c r="F701" s="739" t="s">
        <v>3344</v>
      </c>
      <c r="G701" s="739" t="s">
        <v>3381</v>
      </c>
      <c r="H701" s="739" t="s">
        <v>508</v>
      </c>
      <c r="I701" s="739" t="s">
        <v>4045</v>
      </c>
      <c r="J701" s="739" t="s">
        <v>2084</v>
      </c>
      <c r="K701" s="739" t="s">
        <v>4046</v>
      </c>
      <c r="L701" s="742">
        <v>0</v>
      </c>
      <c r="M701" s="742">
        <v>0</v>
      </c>
      <c r="N701" s="739">
        <v>1</v>
      </c>
      <c r="O701" s="743">
        <v>0.5</v>
      </c>
      <c r="P701" s="742"/>
      <c r="Q701" s="744"/>
      <c r="R701" s="739"/>
      <c r="S701" s="744">
        <v>0</v>
      </c>
      <c r="T701" s="743"/>
      <c r="U701" s="738">
        <v>0</v>
      </c>
    </row>
    <row r="702" spans="1:21" ht="14.4" customHeight="1" x14ac:dyDescent="0.3">
      <c r="A702" s="737">
        <v>30</v>
      </c>
      <c r="B702" s="739" t="s">
        <v>507</v>
      </c>
      <c r="C702" s="739" t="s">
        <v>3349</v>
      </c>
      <c r="D702" s="740" t="s">
        <v>4507</v>
      </c>
      <c r="E702" s="741" t="s">
        <v>3354</v>
      </c>
      <c r="F702" s="739" t="s">
        <v>3344</v>
      </c>
      <c r="G702" s="739" t="s">
        <v>3386</v>
      </c>
      <c r="H702" s="739" t="s">
        <v>2097</v>
      </c>
      <c r="I702" s="739" t="s">
        <v>2239</v>
      </c>
      <c r="J702" s="739" t="s">
        <v>3294</v>
      </c>
      <c r="K702" s="739" t="s">
        <v>3295</v>
      </c>
      <c r="L702" s="742">
        <v>4.7</v>
      </c>
      <c r="M702" s="742">
        <v>18.8</v>
      </c>
      <c r="N702" s="739">
        <v>4</v>
      </c>
      <c r="O702" s="743">
        <v>1</v>
      </c>
      <c r="P702" s="742">
        <v>18.8</v>
      </c>
      <c r="Q702" s="744">
        <v>1</v>
      </c>
      <c r="R702" s="739">
        <v>4</v>
      </c>
      <c r="S702" s="744">
        <v>1</v>
      </c>
      <c r="T702" s="743">
        <v>1</v>
      </c>
      <c r="U702" s="738">
        <v>1</v>
      </c>
    </row>
    <row r="703" spans="1:21" ht="14.4" customHeight="1" x14ac:dyDescent="0.3">
      <c r="A703" s="737">
        <v>30</v>
      </c>
      <c r="B703" s="739" t="s">
        <v>507</v>
      </c>
      <c r="C703" s="739" t="s">
        <v>3349</v>
      </c>
      <c r="D703" s="740" t="s">
        <v>4507</v>
      </c>
      <c r="E703" s="741" t="s">
        <v>3354</v>
      </c>
      <c r="F703" s="739" t="s">
        <v>3344</v>
      </c>
      <c r="G703" s="739" t="s">
        <v>3386</v>
      </c>
      <c r="H703" s="739" t="s">
        <v>2097</v>
      </c>
      <c r="I703" s="739" t="s">
        <v>2430</v>
      </c>
      <c r="J703" s="739" t="s">
        <v>3296</v>
      </c>
      <c r="K703" s="739" t="s">
        <v>3297</v>
      </c>
      <c r="L703" s="742">
        <v>9.4</v>
      </c>
      <c r="M703" s="742">
        <v>28.200000000000003</v>
      </c>
      <c r="N703" s="739">
        <v>3</v>
      </c>
      <c r="O703" s="743">
        <v>0.5</v>
      </c>
      <c r="P703" s="742">
        <v>28.200000000000003</v>
      </c>
      <c r="Q703" s="744">
        <v>1</v>
      </c>
      <c r="R703" s="739">
        <v>3</v>
      </c>
      <c r="S703" s="744">
        <v>1</v>
      </c>
      <c r="T703" s="743">
        <v>0.5</v>
      </c>
      <c r="U703" s="738">
        <v>1</v>
      </c>
    </row>
    <row r="704" spans="1:21" ht="14.4" customHeight="1" x14ac:dyDescent="0.3">
      <c r="A704" s="737">
        <v>30</v>
      </c>
      <c r="B704" s="739" t="s">
        <v>507</v>
      </c>
      <c r="C704" s="739" t="s">
        <v>3349</v>
      </c>
      <c r="D704" s="740" t="s">
        <v>4507</v>
      </c>
      <c r="E704" s="741" t="s">
        <v>3354</v>
      </c>
      <c r="F704" s="739" t="s">
        <v>3344</v>
      </c>
      <c r="G704" s="739" t="s">
        <v>3674</v>
      </c>
      <c r="H704" s="739" t="s">
        <v>2097</v>
      </c>
      <c r="I704" s="739" t="s">
        <v>3675</v>
      </c>
      <c r="J704" s="739" t="s">
        <v>2115</v>
      </c>
      <c r="K704" s="739" t="s">
        <v>3676</v>
      </c>
      <c r="L704" s="742">
        <v>72</v>
      </c>
      <c r="M704" s="742">
        <v>72</v>
      </c>
      <c r="N704" s="739">
        <v>1</v>
      </c>
      <c r="O704" s="743">
        <v>1</v>
      </c>
      <c r="P704" s="742">
        <v>72</v>
      </c>
      <c r="Q704" s="744">
        <v>1</v>
      </c>
      <c r="R704" s="739">
        <v>1</v>
      </c>
      <c r="S704" s="744">
        <v>1</v>
      </c>
      <c r="T704" s="743">
        <v>1</v>
      </c>
      <c r="U704" s="738">
        <v>1</v>
      </c>
    </row>
    <row r="705" spans="1:21" ht="14.4" customHeight="1" x14ac:dyDescent="0.3">
      <c r="A705" s="737">
        <v>30</v>
      </c>
      <c r="B705" s="739" t="s">
        <v>507</v>
      </c>
      <c r="C705" s="739" t="s">
        <v>3349</v>
      </c>
      <c r="D705" s="740" t="s">
        <v>4507</v>
      </c>
      <c r="E705" s="741" t="s">
        <v>3354</v>
      </c>
      <c r="F705" s="739" t="s">
        <v>3344</v>
      </c>
      <c r="G705" s="739" t="s">
        <v>3674</v>
      </c>
      <c r="H705" s="739" t="s">
        <v>2097</v>
      </c>
      <c r="I705" s="739" t="s">
        <v>2114</v>
      </c>
      <c r="J705" s="739" t="s">
        <v>2115</v>
      </c>
      <c r="K705" s="739" t="s">
        <v>3115</v>
      </c>
      <c r="L705" s="742">
        <v>144.01</v>
      </c>
      <c r="M705" s="742">
        <v>432.03</v>
      </c>
      <c r="N705" s="739">
        <v>3</v>
      </c>
      <c r="O705" s="743">
        <v>1</v>
      </c>
      <c r="P705" s="742">
        <v>288.02</v>
      </c>
      <c r="Q705" s="744">
        <v>0.66666666666666663</v>
      </c>
      <c r="R705" s="739">
        <v>2</v>
      </c>
      <c r="S705" s="744">
        <v>0.66666666666666663</v>
      </c>
      <c r="T705" s="743">
        <v>0.5</v>
      </c>
      <c r="U705" s="738">
        <v>0.5</v>
      </c>
    </row>
    <row r="706" spans="1:21" ht="14.4" customHeight="1" x14ac:dyDescent="0.3">
      <c r="A706" s="737">
        <v>30</v>
      </c>
      <c r="B706" s="739" t="s">
        <v>507</v>
      </c>
      <c r="C706" s="739" t="s">
        <v>3349</v>
      </c>
      <c r="D706" s="740" t="s">
        <v>4507</v>
      </c>
      <c r="E706" s="741" t="s">
        <v>3354</v>
      </c>
      <c r="F706" s="739" t="s">
        <v>3344</v>
      </c>
      <c r="G706" s="739" t="s">
        <v>3387</v>
      </c>
      <c r="H706" s="739" t="s">
        <v>508</v>
      </c>
      <c r="I706" s="739" t="s">
        <v>3392</v>
      </c>
      <c r="J706" s="739" t="s">
        <v>1131</v>
      </c>
      <c r="K706" s="739" t="s">
        <v>3154</v>
      </c>
      <c r="L706" s="742">
        <v>0</v>
      </c>
      <c r="M706" s="742">
        <v>0</v>
      </c>
      <c r="N706" s="739">
        <v>1</v>
      </c>
      <c r="O706" s="743">
        <v>0.5</v>
      </c>
      <c r="P706" s="742">
        <v>0</v>
      </c>
      <c r="Q706" s="744"/>
      <c r="R706" s="739">
        <v>1</v>
      </c>
      <c r="S706" s="744">
        <v>1</v>
      </c>
      <c r="T706" s="743">
        <v>0.5</v>
      </c>
      <c r="U706" s="738">
        <v>1</v>
      </c>
    </row>
    <row r="707" spans="1:21" ht="14.4" customHeight="1" x14ac:dyDescent="0.3">
      <c r="A707" s="737">
        <v>30</v>
      </c>
      <c r="B707" s="739" t="s">
        <v>507</v>
      </c>
      <c r="C707" s="739" t="s">
        <v>3349</v>
      </c>
      <c r="D707" s="740" t="s">
        <v>4507</v>
      </c>
      <c r="E707" s="741" t="s">
        <v>3354</v>
      </c>
      <c r="F707" s="739" t="s">
        <v>3344</v>
      </c>
      <c r="G707" s="739" t="s">
        <v>3387</v>
      </c>
      <c r="H707" s="739" t="s">
        <v>508</v>
      </c>
      <c r="I707" s="739" t="s">
        <v>4047</v>
      </c>
      <c r="J707" s="739" t="s">
        <v>1131</v>
      </c>
      <c r="K707" s="739" t="s">
        <v>4048</v>
      </c>
      <c r="L707" s="742">
        <v>0</v>
      </c>
      <c r="M707" s="742">
        <v>0</v>
      </c>
      <c r="N707" s="739">
        <v>1</v>
      </c>
      <c r="O707" s="743">
        <v>0.5</v>
      </c>
      <c r="P707" s="742"/>
      <c r="Q707" s="744"/>
      <c r="R707" s="739"/>
      <c r="S707" s="744">
        <v>0</v>
      </c>
      <c r="T707" s="743"/>
      <c r="U707" s="738">
        <v>0</v>
      </c>
    </row>
    <row r="708" spans="1:21" ht="14.4" customHeight="1" x14ac:dyDescent="0.3">
      <c r="A708" s="737">
        <v>30</v>
      </c>
      <c r="B708" s="739" t="s">
        <v>507</v>
      </c>
      <c r="C708" s="739" t="s">
        <v>3349</v>
      </c>
      <c r="D708" s="740" t="s">
        <v>4507</v>
      </c>
      <c r="E708" s="741" t="s">
        <v>3354</v>
      </c>
      <c r="F708" s="739" t="s">
        <v>3344</v>
      </c>
      <c r="G708" s="739" t="s">
        <v>3393</v>
      </c>
      <c r="H708" s="739" t="s">
        <v>508</v>
      </c>
      <c r="I708" s="739" t="s">
        <v>4049</v>
      </c>
      <c r="J708" s="739" t="s">
        <v>4050</v>
      </c>
      <c r="K708" s="739" t="s">
        <v>4051</v>
      </c>
      <c r="L708" s="742">
        <v>154.36000000000001</v>
      </c>
      <c r="M708" s="742">
        <v>308.72000000000003</v>
      </c>
      <c r="N708" s="739">
        <v>2</v>
      </c>
      <c r="O708" s="743">
        <v>0.5</v>
      </c>
      <c r="P708" s="742"/>
      <c r="Q708" s="744">
        <v>0</v>
      </c>
      <c r="R708" s="739"/>
      <c r="S708" s="744">
        <v>0</v>
      </c>
      <c r="T708" s="743"/>
      <c r="U708" s="738">
        <v>0</v>
      </c>
    </row>
    <row r="709" spans="1:21" ht="14.4" customHeight="1" x14ac:dyDescent="0.3">
      <c r="A709" s="737">
        <v>30</v>
      </c>
      <c r="B709" s="739" t="s">
        <v>507</v>
      </c>
      <c r="C709" s="739" t="s">
        <v>3349</v>
      </c>
      <c r="D709" s="740" t="s">
        <v>4507</v>
      </c>
      <c r="E709" s="741" t="s">
        <v>3354</v>
      </c>
      <c r="F709" s="739" t="s">
        <v>3344</v>
      </c>
      <c r="G709" s="739" t="s">
        <v>3393</v>
      </c>
      <c r="H709" s="739" t="s">
        <v>508</v>
      </c>
      <c r="I709" s="739" t="s">
        <v>4052</v>
      </c>
      <c r="J709" s="739" t="s">
        <v>4050</v>
      </c>
      <c r="K709" s="739" t="s">
        <v>3213</v>
      </c>
      <c r="L709" s="742">
        <v>0</v>
      </c>
      <c r="M709" s="742">
        <v>0</v>
      </c>
      <c r="N709" s="739">
        <v>1</v>
      </c>
      <c r="O709" s="743">
        <v>1</v>
      </c>
      <c r="P709" s="742"/>
      <c r="Q709" s="744"/>
      <c r="R709" s="739"/>
      <c r="S709" s="744">
        <v>0</v>
      </c>
      <c r="T709" s="743"/>
      <c r="U709" s="738">
        <v>0</v>
      </c>
    </row>
    <row r="710" spans="1:21" ht="14.4" customHeight="1" x14ac:dyDescent="0.3">
      <c r="A710" s="737">
        <v>30</v>
      </c>
      <c r="B710" s="739" t="s">
        <v>507</v>
      </c>
      <c r="C710" s="739" t="s">
        <v>3349</v>
      </c>
      <c r="D710" s="740" t="s">
        <v>4507</v>
      </c>
      <c r="E710" s="741" t="s">
        <v>3354</v>
      </c>
      <c r="F710" s="739" t="s">
        <v>3344</v>
      </c>
      <c r="G710" s="739" t="s">
        <v>4053</v>
      </c>
      <c r="H710" s="739" t="s">
        <v>508</v>
      </c>
      <c r="I710" s="739" t="s">
        <v>4054</v>
      </c>
      <c r="J710" s="739" t="s">
        <v>4055</v>
      </c>
      <c r="K710" s="739" t="s">
        <v>4056</v>
      </c>
      <c r="L710" s="742">
        <v>303.47000000000003</v>
      </c>
      <c r="M710" s="742">
        <v>1213.8800000000001</v>
      </c>
      <c r="N710" s="739">
        <v>4</v>
      </c>
      <c r="O710" s="743">
        <v>1</v>
      </c>
      <c r="P710" s="742"/>
      <c r="Q710" s="744">
        <v>0</v>
      </c>
      <c r="R710" s="739"/>
      <c r="S710" s="744">
        <v>0</v>
      </c>
      <c r="T710" s="743"/>
      <c r="U710" s="738">
        <v>0</v>
      </c>
    </row>
    <row r="711" spans="1:21" ht="14.4" customHeight="1" x14ac:dyDescent="0.3">
      <c r="A711" s="737">
        <v>30</v>
      </c>
      <c r="B711" s="739" t="s">
        <v>507</v>
      </c>
      <c r="C711" s="739" t="s">
        <v>3349</v>
      </c>
      <c r="D711" s="740" t="s">
        <v>4507</v>
      </c>
      <c r="E711" s="741" t="s">
        <v>3354</v>
      </c>
      <c r="F711" s="739" t="s">
        <v>3344</v>
      </c>
      <c r="G711" s="739" t="s">
        <v>3366</v>
      </c>
      <c r="H711" s="739" t="s">
        <v>2097</v>
      </c>
      <c r="I711" s="739" t="s">
        <v>4057</v>
      </c>
      <c r="J711" s="739" t="s">
        <v>3679</v>
      </c>
      <c r="K711" s="739" t="s">
        <v>4058</v>
      </c>
      <c r="L711" s="742">
        <v>353.18</v>
      </c>
      <c r="M711" s="742">
        <v>353.18</v>
      </c>
      <c r="N711" s="739">
        <v>1</v>
      </c>
      <c r="O711" s="743">
        <v>0.5</v>
      </c>
      <c r="P711" s="742"/>
      <c r="Q711" s="744">
        <v>0</v>
      </c>
      <c r="R711" s="739"/>
      <c r="S711" s="744">
        <v>0</v>
      </c>
      <c r="T711" s="743"/>
      <c r="U711" s="738">
        <v>0</v>
      </c>
    </row>
    <row r="712" spans="1:21" ht="14.4" customHeight="1" x14ac:dyDescent="0.3">
      <c r="A712" s="737">
        <v>30</v>
      </c>
      <c r="B712" s="739" t="s">
        <v>507</v>
      </c>
      <c r="C712" s="739" t="s">
        <v>3349</v>
      </c>
      <c r="D712" s="740" t="s">
        <v>4507</v>
      </c>
      <c r="E712" s="741" t="s">
        <v>3354</v>
      </c>
      <c r="F712" s="739" t="s">
        <v>3344</v>
      </c>
      <c r="G712" s="739" t="s">
        <v>3366</v>
      </c>
      <c r="H712" s="739" t="s">
        <v>2097</v>
      </c>
      <c r="I712" s="739" t="s">
        <v>4059</v>
      </c>
      <c r="J712" s="739" t="s">
        <v>3679</v>
      </c>
      <c r="K712" s="739" t="s">
        <v>4060</v>
      </c>
      <c r="L712" s="742">
        <v>353.18</v>
      </c>
      <c r="M712" s="742">
        <v>353.18</v>
      </c>
      <c r="N712" s="739">
        <v>1</v>
      </c>
      <c r="O712" s="743">
        <v>0.5</v>
      </c>
      <c r="P712" s="742"/>
      <c r="Q712" s="744">
        <v>0</v>
      </c>
      <c r="R712" s="739"/>
      <c r="S712" s="744">
        <v>0</v>
      </c>
      <c r="T712" s="743"/>
      <c r="U712" s="738">
        <v>0</v>
      </c>
    </row>
    <row r="713" spans="1:21" ht="14.4" customHeight="1" x14ac:dyDescent="0.3">
      <c r="A713" s="737">
        <v>30</v>
      </c>
      <c r="B713" s="739" t="s">
        <v>507</v>
      </c>
      <c r="C713" s="739" t="s">
        <v>3349</v>
      </c>
      <c r="D713" s="740" t="s">
        <v>4507</v>
      </c>
      <c r="E713" s="741" t="s">
        <v>3354</v>
      </c>
      <c r="F713" s="739" t="s">
        <v>3344</v>
      </c>
      <c r="G713" s="739" t="s">
        <v>3366</v>
      </c>
      <c r="H713" s="739" t="s">
        <v>2097</v>
      </c>
      <c r="I713" s="739" t="s">
        <v>2246</v>
      </c>
      <c r="J713" s="739" t="s">
        <v>3179</v>
      </c>
      <c r="K713" s="739" t="s">
        <v>3130</v>
      </c>
      <c r="L713" s="742">
        <v>58.86</v>
      </c>
      <c r="M713" s="742">
        <v>1059.4799999999998</v>
      </c>
      <c r="N713" s="739">
        <v>18</v>
      </c>
      <c r="O713" s="743">
        <v>4.5</v>
      </c>
      <c r="P713" s="742"/>
      <c r="Q713" s="744">
        <v>0</v>
      </c>
      <c r="R713" s="739"/>
      <c r="S713" s="744">
        <v>0</v>
      </c>
      <c r="T713" s="743"/>
      <c r="U713" s="738">
        <v>0</v>
      </c>
    </row>
    <row r="714" spans="1:21" ht="14.4" customHeight="1" x14ac:dyDescent="0.3">
      <c r="A714" s="737">
        <v>30</v>
      </c>
      <c r="B714" s="739" t="s">
        <v>507</v>
      </c>
      <c r="C714" s="739" t="s">
        <v>3349</v>
      </c>
      <c r="D714" s="740" t="s">
        <v>4507</v>
      </c>
      <c r="E714" s="741" t="s">
        <v>3354</v>
      </c>
      <c r="F714" s="739" t="s">
        <v>3344</v>
      </c>
      <c r="G714" s="739" t="s">
        <v>3366</v>
      </c>
      <c r="H714" s="739" t="s">
        <v>2097</v>
      </c>
      <c r="I714" s="739" t="s">
        <v>2249</v>
      </c>
      <c r="J714" s="739" t="s">
        <v>2254</v>
      </c>
      <c r="K714" s="739" t="s">
        <v>3177</v>
      </c>
      <c r="L714" s="742">
        <v>117.73</v>
      </c>
      <c r="M714" s="742">
        <v>4120.55</v>
      </c>
      <c r="N714" s="739">
        <v>35</v>
      </c>
      <c r="O714" s="743">
        <v>8.5</v>
      </c>
      <c r="P714" s="742">
        <v>1765.95</v>
      </c>
      <c r="Q714" s="744">
        <v>0.42857142857142855</v>
      </c>
      <c r="R714" s="739">
        <v>15</v>
      </c>
      <c r="S714" s="744">
        <v>0.42857142857142855</v>
      </c>
      <c r="T714" s="743">
        <v>3.5</v>
      </c>
      <c r="U714" s="738">
        <v>0.41176470588235292</v>
      </c>
    </row>
    <row r="715" spans="1:21" ht="14.4" customHeight="1" x14ac:dyDescent="0.3">
      <c r="A715" s="737">
        <v>30</v>
      </c>
      <c r="B715" s="739" t="s">
        <v>507</v>
      </c>
      <c r="C715" s="739" t="s">
        <v>3349</v>
      </c>
      <c r="D715" s="740" t="s">
        <v>4507</v>
      </c>
      <c r="E715" s="741" t="s">
        <v>3354</v>
      </c>
      <c r="F715" s="739" t="s">
        <v>3344</v>
      </c>
      <c r="G715" s="739" t="s">
        <v>3366</v>
      </c>
      <c r="H715" s="739" t="s">
        <v>2097</v>
      </c>
      <c r="I715" s="739" t="s">
        <v>2349</v>
      </c>
      <c r="J715" s="739" t="s">
        <v>2354</v>
      </c>
      <c r="K715" s="739" t="s">
        <v>3181</v>
      </c>
      <c r="L715" s="742">
        <v>181.13</v>
      </c>
      <c r="M715" s="742">
        <v>2716.95</v>
      </c>
      <c r="N715" s="739">
        <v>15</v>
      </c>
      <c r="O715" s="743">
        <v>2.5</v>
      </c>
      <c r="P715" s="742">
        <v>1086.78</v>
      </c>
      <c r="Q715" s="744">
        <v>0.4</v>
      </c>
      <c r="R715" s="739">
        <v>6</v>
      </c>
      <c r="S715" s="744">
        <v>0.4</v>
      </c>
      <c r="T715" s="743">
        <v>1</v>
      </c>
      <c r="U715" s="738">
        <v>0.4</v>
      </c>
    </row>
    <row r="716" spans="1:21" ht="14.4" customHeight="1" x14ac:dyDescent="0.3">
      <c r="A716" s="737">
        <v>30</v>
      </c>
      <c r="B716" s="739" t="s">
        <v>507</v>
      </c>
      <c r="C716" s="739" t="s">
        <v>3349</v>
      </c>
      <c r="D716" s="740" t="s">
        <v>4507</v>
      </c>
      <c r="E716" s="741" t="s">
        <v>3354</v>
      </c>
      <c r="F716" s="739" t="s">
        <v>3344</v>
      </c>
      <c r="G716" s="739" t="s">
        <v>3400</v>
      </c>
      <c r="H716" s="739" t="s">
        <v>2097</v>
      </c>
      <c r="I716" s="739" t="s">
        <v>1336</v>
      </c>
      <c r="J716" s="739" t="s">
        <v>2360</v>
      </c>
      <c r="K716" s="739" t="s">
        <v>3315</v>
      </c>
      <c r="L716" s="742">
        <v>103.8</v>
      </c>
      <c r="M716" s="742">
        <v>103.8</v>
      </c>
      <c r="N716" s="739">
        <v>1</v>
      </c>
      <c r="O716" s="743">
        <v>1</v>
      </c>
      <c r="P716" s="742">
        <v>103.8</v>
      </c>
      <c r="Q716" s="744">
        <v>1</v>
      </c>
      <c r="R716" s="739">
        <v>1</v>
      </c>
      <c r="S716" s="744">
        <v>1</v>
      </c>
      <c r="T716" s="743">
        <v>1</v>
      </c>
      <c r="U716" s="738">
        <v>1</v>
      </c>
    </row>
    <row r="717" spans="1:21" ht="14.4" customHeight="1" x14ac:dyDescent="0.3">
      <c r="A717" s="737">
        <v>30</v>
      </c>
      <c r="B717" s="739" t="s">
        <v>507</v>
      </c>
      <c r="C717" s="739" t="s">
        <v>3349</v>
      </c>
      <c r="D717" s="740" t="s">
        <v>4507</v>
      </c>
      <c r="E717" s="741" t="s">
        <v>3354</v>
      </c>
      <c r="F717" s="739" t="s">
        <v>3344</v>
      </c>
      <c r="G717" s="739" t="s">
        <v>3400</v>
      </c>
      <c r="H717" s="739" t="s">
        <v>508</v>
      </c>
      <c r="I717" s="739" t="s">
        <v>4061</v>
      </c>
      <c r="J717" s="739" t="s">
        <v>2360</v>
      </c>
      <c r="K717" s="739" t="s">
        <v>4062</v>
      </c>
      <c r="L717" s="742">
        <v>0</v>
      </c>
      <c r="M717" s="742">
        <v>0</v>
      </c>
      <c r="N717" s="739">
        <v>1</v>
      </c>
      <c r="O717" s="743">
        <v>1</v>
      </c>
      <c r="P717" s="742">
        <v>0</v>
      </c>
      <c r="Q717" s="744"/>
      <c r="R717" s="739">
        <v>1</v>
      </c>
      <c r="S717" s="744">
        <v>1</v>
      </c>
      <c r="T717" s="743">
        <v>1</v>
      </c>
      <c r="U717" s="738">
        <v>1</v>
      </c>
    </row>
    <row r="718" spans="1:21" ht="14.4" customHeight="1" x14ac:dyDescent="0.3">
      <c r="A718" s="737">
        <v>30</v>
      </c>
      <c r="B718" s="739" t="s">
        <v>507</v>
      </c>
      <c r="C718" s="739" t="s">
        <v>3349</v>
      </c>
      <c r="D718" s="740" t="s">
        <v>4507</v>
      </c>
      <c r="E718" s="741" t="s">
        <v>3354</v>
      </c>
      <c r="F718" s="739" t="s">
        <v>3344</v>
      </c>
      <c r="G718" s="739" t="s">
        <v>3401</v>
      </c>
      <c r="H718" s="739" t="s">
        <v>2097</v>
      </c>
      <c r="I718" s="739" t="s">
        <v>2173</v>
      </c>
      <c r="J718" s="739" t="s">
        <v>2174</v>
      </c>
      <c r="K718" s="739" t="s">
        <v>3126</v>
      </c>
      <c r="L718" s="742">
        <v>65.540000000000006</v>
      </c>
      <c r="M718" s="742">
        <v>983.1</v>
      </c>
      <c r="N718" s="739">
        <v>15</v>
      </c>
      <c r="O718" s="743">
        <v>2.5</v>
      </c>
      <c r="P718" s="742">
        <v>393.24</v>
      </c>
      <c r="Q718" s="744">
        <v>0.4</v>
      </c>
      <c r="R718" s="739">
        <v>6</v>
      </c>
      <c r="S718" s="744">
        <v>0.4</v>
      </c>
      <c r="T718" s="743">
        <v>1</v>
      </c>
      <c r="U718" s="738">
        <v>0.4</v>
      </c>
    </row>
    <row r="719" spans="1:21" ht="14.4" customHeight="1" x14ac:dyDescent="0.3">
      <c r="A719" s="737">
        <v>30</v>
      </c>
      <c r="B719" s="739" t="s">
        <v>507</v>
      </c>
      <c r="C719" s="739" t="s">
        <v>3349</v>
      </c>
      <c r="D719" s="740" t="s">
        <v>4507</v>
      </c>
      <c r="E719" s="741" t="s">
        <v>3354</v>
      </c>
      <c r="F719" s="739" t="s">
        <v>3344</v>
      </c>
      <c r="G719" s="739" t="s">
        <v>3402</v>
      </c>
      <c r="H719" s="739" t="s">
        <v>2097</v>
      </c>
      <c r="I719" s="739" t="s">
        <v>3681</v>
      </c>
      <c r="J719" s="739" t="s">
        <v>2165</v>
      </c>
      <c r="K719" s="739" t="s">
        <v>3146</v>
      </c>
      <c r="L719" s="742">
        <v>105.32</v>
      </c>
      <c r="M719" s="742">
        <v>315.95999999999998</v>
      </c>
      <c r="N719" s="739">
        <v>3</v>
      </c>
      <c r="O719" s="743">
        <v>1.5</v>
      </c>
      <c r="P719" s="742">
        <v>105.32</v>
      </c>
      <c r="Q719" s="744">
        <v>0.33333333333333331</v>
      </c>
      <c r="R719" s="739">
        <v>1</v>
      </c>
      <c r="S719" s="744">
        <v>0.33333333333333331</v>
      </c>
      <c r="T719" s="743">
        <v>0.5</v>
      </c>
      <c r="U719" s="738">
        <v>0.33333333333333331</v>
      </c>
    </row>
    <row r="720" spans="1:21" ht="14.4" customHeight="1" x14ac:dyDescent="0.3">
      <c r="A720" s="737">
        <v>30</v>
      </c>
      <c r="B720" s="739" t="s">
        <v>507</v>
      </c>
      <c r="C720" s="739" t="s">
        <v>3349</v>
      </c>
      <c r="D720" s="740" t="s">
        <v>4507</v>
      </c>
      <c r="E720" s="741" t="s">
        <v>3354</v>
      </c>
      <c r="F720" s="739" t="s">
        <v>3344</v>
      </c>
      <c r="G720" s="739" t="s">
        <v>3402</v>
      </c>
      <c r="H720" s="739" t="s">
        <v>508</v>
      </c>
      <c r="I720" s="739" t="s">
        <v>4063</v>
      </c>
      <c r="J720" s="739" t="s">
        <v>4064</v>
      </c>
      <c r="K720" s="739" t="s">
        <v>4065</v>
      </c>
      <c r="L720" s="742">
        <v>16.38</v>
      </c>
      <c r="M720" s="742">
        <v>49.14</v>
      </c>
      <c r="N720" s="739">
        <v>3</v>
      </c>
      <c r="O720" s="743">
        <v>0.5</v>
      </c>
      <c r="P720" s="742"/>
      <c r="Q720" s="744">
        <v>0</v>
      </c>
      <c r="R720" s="739"/>
      <c r="S720" s="744">
        <v>0</v>
      </c>
      <c r="T720" s="743"/>
      <c r="U720" s="738">
        <v>0</v>
      </c>
    </row>
    <row r="721" spans="1:21" ht="14.4" customHeight="1" x14ac:dyDescent="0.3">
      <c r="A721" s="737">
        <v>30</v>
      </c>
      <c r="B721" s="739" t="s">
        <v>507</v>
      </c>
      <c r="C721" s="739" t="s">
        <v>3349</v>
      </c>
      <c r="D721" s="740" t="s">
        <v>4507</v>
      </c>
      <c r="E721" s="741" t="s">
        <v>3354</v>
      </c>
      <c r="F721" s="739" t="s">
        <v>3344</v>
      </c>
      <c r="G721" s="739" t="s">
        <v>3402</v>
      </c>
      <c r="H721" s="739" t="s">
        <v>508</v>
      </c>
      <c r="I721" s="739" t="s">
        <v>4066</v>
      </c>
      <c r="J721" s="739" t="s">
        <v>4064</v>
      </c>
      <c r="K721" s="739" t="s">
        <v>4067</v>
      </c>
      <c r="L721" s="742">
        <v>0</v>
      </c>
      <c r="M721" s="742">
        <v>0</v>
      </c>
      <c r="N721" s="739">
        <v>1</v>
      </c>
      <c r="O721" s="743">
        <v>0.5</v>
      </c>
      <c r="P721" s="742"/>
      <c r="Q721" s="744"/>
      <c r="R721" s="739"/>
      <c r="S721" s="744">
        <v>0</v>
      </c>
      <c r="T721" s="743"/>
      <c r="U721" s="738">
        <v>0</v>
      </c>
    </row>
    <row r="722" spans="1:21" ht="14.4" customHeight="1" x14ac:dyDescent="0.3">
      <c r="A722" s="737">
        <v>30</v>
      </c>
      <c r="B722" s="739" t="s">
        <v>507</v>
      </c>
      <c r="C722" s="739" t="s">
        <v>3349</v>
      </c>
      <c r="D722" s="740" t="s">
        <v>4507</v>
      </c>
      <c r="E722" s="741" t="s">
        <v>3354</v>
      </c>
      <c r="F722" s="739" t="s">
        <v>3344</v>
      </c>
      <c r="G722" s="739" t="s">
        <v>3402</v>
      </c>
      <c r="H722" s="739" t="s">
        <v>2097</v>
      </c>
      <c r="I722" s="739" t="s">
        <v>2164</v>
      </c>
      <c r="J722" s="739" t="s">
        <v>2165</v>
      </c>
      <c r="K722" s="739" t="s">
        <v>3129</v>
      </c>
      <c r="L722" s="742">
        <v>35.11</v>
      </c>
      <c r="M722" s="742">
        <v>70.22</v>
      </c>
      <c r="N722" s="739">
        <v>2</v>
      </c>
      <c r="O722" s="743">
        <v>1</v>
      </c>
      <c r="P722" s="742">
        <v>70.22</v>
      </c>
      <c r="Q722" s="744">
        <v>1</v>
      </c>
      <c r="R722" s="739">
        <v>2</v>
      </c>
      <c r="S722" s="744">
        <v>1</v>
      </c>
      <c r="T722" s="743">
        <v>1</v>
      </c>
      <c r="U722" s="738">
        <v>1</v>
      </c>
    </row>
    <row r="723" spans="1:21" ht="14.4" customHeight="1" x14ac:dyDescent="0.3">
      <c r="A723" s="737">
        <v>30</v>
      </c>
      <c r="B723" s="739" t="s">
        <v>507</v>
      </c>
      <c r="C723" s="739" t="s">
        <v>3349</v>
      </c>
      <c r="D723" s="740" t="s">
        <v>4507</v>
      </c>
      <c r="E723" s="741" t="s">
        <v>3354</v>
      </c>
      <c r="F723" s="739" t="s">
        <v>3344</v>
      </c>
      <c r="G723" s="739" t="s">
        <v>3402</v>
      </c>
      <c r="H723" s="739" t="s">
        <v>508</v>
      </c>
      <c r="I723" s="739" t="s">
        <v>4068</v>
      </c>
      <c r="J723" s="739" t="s">
        <v>4069</v>
      </c>
      <c r="K723" s="739" t="s">
        <v>3129</v>
      </c>
      <c r="L723" s="742">
        <v>35.11</v>
      </c>
      <c r="M723" s="742">
        <v>105.33</v>
      </c>
      <c r="N723" s="739">
        <v>3</v>
      </c>
      <c r="O723" s="743">
        <v>1</v>
      </c>
      <c r="P723" s="742"/>
      <c r="Q723" s="744">
        <v>0</v>
      </c>
      <c r="R723" s="739"/>
      <c r="S723" s="744">
        <v>0</v>
      </c>
      <c r="T723" s="743"/>
      <c r="U723" s="738">
        <v>0</v>
      </c>
    </row>
    <row r="724" spans="1:21" ht="14.4" customHeight="1" x14ac:dyDescent="0.3">
      <c r="A724" s="737">
        <v>30</v>
      </c>
      <c r="B724" s="739" t="s">
        <v>507</v>
      </c>
      <c r="C724" s="739" t="s">
        <v>3349</v>
      </c>
      <c r="D724" s="740" t="s">
        <v>4507</v>
      </c>
      <c r="E724" s="741" t="s">
        <v>3354</v>
      </c>
      <c r="F724" s="739" t="s">
        <v>3344</v>
      </c>
      <c r="G724" s="739" t="s">
        <v>4070</v>
      </c>
      <c r="H724" s="739" t="s">
        <v>508</v>
      </c>
      <c r="I724" s="739" t="s">
        <v>947</v>
      </c>
      <c r="J724" s="739" t="s">
        <v>948</v>
      </c>
      <c r="K724" s="739" t="s">
        <v>3166</v>
      </c>
      <c r="L724" s="742">
        <v>101.23</v>
      </c>
      <c r="M724" s="742">
        <v>303.69</v>
      </c>
      <c r="N724" s="739">
        <v>3</v>
      </c>
      <c r="O724" s="743">
        <v>1</v>
      </c>
      <c r="P724" s="742"/>
      <c r="Q724" s="744">
        <v>0</v>
      </c>
      <c r="R724" s="739"/>
      <c r="S724" s="744">
        <v>0</v>
      </c>
      <c r="T724" s="743"/>
      <c r="U724" s="738">
        <v>0</v>
      </c>
    </row>
    <row r="725" spans="1:21" ht="14.4" customHeight="1" x14ac:dyDescent="0.3">
      <c r="A725" s="737">
        <v>30</v>
      </c>
      <c r="B725" s="739" t="s">
        <v>507</v>
      </c>
      <c r="C725" s="739" t="s">
        <v>3349</v>
      </c>
      <c r="D725" s="740" t="s">
        <v>4507</v>
      </c>
      <c r="E725" s="741" t="s">
        <v>3354</v>
      </c>
      <c r="F725" s="739" t="s">
        <v>3344</v>
      </c>
      <c r="G725" s="739" t="s">
        <v>4070</v>
      </c>
      <c r="H725" s="739" t="s">
        <v>508</v>
      </c>
      <c r="I725" s="739" t="s">
        <v>4071</v>
      </c>
      <c r="J725" s="739" t="s">
        <v>948</v>
      </c>
      <c r="K725" s="739" t="s">
        <v>4072</v>
      </c>
      <c r="L725" s="742">
        <v>0</v>
      </c>
      <c r="M725" s="742">
        <v>0</v>
      </c>
      <c r="N725" s="739">
        <v>5</v>
      </c>
      <c r="O725" s="743">
        <v>3.5</v>
      </c>
      <c r="P725" s="742">
        <v>0</v>
      </c>
      <c r="Q725" s="744"/>
      <c r="R725" s="739">
        <v>3</v>
      </c>
      <c r="S725" s="744">
        <v>0.6</v>
      </c>
      <c r="T725" s="743">
        <v>2</v>
      </c>
      <c r="U725" s="738">
        <v>0.5714285714285714</v>
      </c>
    </row>
    <row r="726" spans="1:21" ht="14.4" customHeight="1" x14ac:dyDescent="0.3">
      <c r="A726" s="737">
        <v>30</v>
      </c>
      <c r="B726" s="739" t="s">
        <v>507</v>
      </c>
      <c r="C726" s="739" t="s">
        <v>3349</v>
      </c>
      <c r="D726" s="740" t="s">
        <v>4507</v>
      </c>
      <c r="E726" s="741" t="s">
        <v>3354</v>
      </c>
      <c r="F726" s="739" t="s">
        <v>3344</v>
      </c>
      <c r="G726" s="739" t="s">
        <v>4070</v>
      </c>
      <c r="H726" s="739" t="s">
        <v>508</v>
      </c>
      <c r="I726" s="739" t="s">
        <v>1367</v>
      </c>
      <c r="J726" s="739" t="s">
        <v>1368</v>
      </c>
      <c r="K726" s="739" t="s">
        <v>3994</v>
      </c>
      <c r="L726" s="742">
        <v>120.62</v>
      </c>
      <c r="M726" s="742">
        <v>723.72</v>
      </c>
      <c r="N726" s="739">
        <v>6</v>
      </c>
      <c r="O726" s="743">
        <v>0.5</v>
      </c>
      <c r="P726" s="742">
        <v>361.86</v>
      </c>
      <c r="Q726" s="744">
        <v>0.5</v>
      </c>
      <c r="R726" s="739">
        <v>3</v>
      </c>
      <c r="S726" s="744">
        <v>0.5</v>
      </c>
      <c r="T726" s="743"/>
      <c r="U726" s="738">
        <v>0</v>
      </c>
    </row>
    <row r="727" spans="1:21" ht="14.4" customHeight="1" x14ac:dyDescent="0.3">
      <c r="A727" s="737">
        <v>30</v>
      </c>
      <c r="B727" s="739" t="s">
        <v>507</v>
      </c>
      <c r="C727" s="739" t="s">
        <v>3349</v>
      </c>
      <c r="D727" s="740" t="s">
        <v>4507</v>
      </c>
      <c r="E727" s="741" t="s">
        <v>3354</v>
      </c>
      <c r="F727" s="739" t="s">
        <v>3344</v>
      </c>
      <c r="G727" s="739" t="s">
        <v>4070</v>
      </c>
      <c r="H727" s="739" t="s">
        <v>508</v>
      </c>
      <c r="I727" s="739" t="s">
        <v>4073</v>
      </c>
      <c r="J727" s="739" t="s">
        <v>1368</v>
      </c>
      <c r="K727" s="739" t="s">
        <v>4074</v>
      </c>
      <c r="L727" s="742">
        <v>0</v>
      </c>
      <c r="M727" s="742">
        <v>0</v>
      </c>
      <c r="N727" s="739">
        <v>1</v>
      </c>
      <c r="O727" s="743">
        <v>1</v>
      </c>
      <c r="P727" s="742"/>
      <c r="Q727" s="744"/>
      <c r="R727" s="739"/>
      <c r="S727" s="744">
        <v>0</v>
      </c>
      <c r="T727" s="743"/>
      <c r="U727" s="738">
        <v>0</v>
      </c>
    </row>
    <row r="728" spans="1:21" ht="14.4" customHeight="1" x14ac:dyDescent="0.3">
      <c r="A728" s="737">
        <v>30</v>
      </c>
      <c r="B728" s="739" t="s">
        <v>507</v>
      </c>
      <c r="C728" s="739" t="s">
        <v>3349</v>
      </c>
      <c r="D728" s="740" t="s">
        <v>4507</v>
      </c>
      <c r="E728" s="741" t="s">
        <v>3354</v>
      </c>
      <c r="F728" s="739" t="s">
        <v>3344</v>
      </c>
      <c r="G728" s="739" t="s">
        <v>3683</v>
      </c>
      <c r="H728" s="739" t="s">
        <v>508</v>
      </c>
      <c r="I728" s="739" t="s">
        <v>4075</v>
      </c>
      <c r="J728" s="739" t="s">
        <v>3684</v>
      </c>
      <c r="K728" s="739" t="s">
        <v>3685</v>
      </c>
      <c r="L728" s="742">
        <v>0</v>
      </c>
      <c r="M728" s="742">
        <v>0</v>
      </c>
      <c r="N728" s="739">
        <v>2</v>
      </c>
      <c r="O728" s="743">
        <v>0.5</v>
      </c>
      <c r="P728" s="742"/>
      <c r="Q728" s="744"/>
      <c r="R728" s="739"/>
      <c r="S728" s="744">
        <v>0</v>
      </c>
      <c r="T728" s="743"/>
      <c r="U728" s="738">
        <v>0</v>
      </c>
    </row>
    <row r="729" spans="1:21" ht="14.4" customHeight="1" x14ac:dyDescent="0.3">
      <c r="A729" s="737">
        <v>30</v>
      </c>
      <c r="B729" s="739" t="s">
        <v>507</v>
      </c>
      <c r="C729" s="739" t="s">
        <v>3349</v>
      </c>
      <c r="D729" s="740" t="s">
        <v>4507</v>
      </c>
      <c r="E729" s="741" t="s">
        <v>3354</v>
      </c>
      <c r="F729" s="739" t="s">
        <v>3344</v>
      </c>
      <c r="G729" s="739" t="s">
        <v>4076</v>
      </c>
      <c r="H729" s="739" t="s">
        <v>508</v>
      </c>
      <c r="I729" s="739" t="s">
        <v>4077</v>
      </c>
      <c r="J729" s="739" t="s">
        <v>4078</v>
      </c>
      <c r="K729" s="739" t="s">
        <v>4079</v>
      </c>
      <c r="L729" s="742">
        <v>0</v>
      </c>
      <c r="M729" s="742">
        <v>0</v>
      </c>
      <c r="N729" s="739">
        <v>1</v>
      </c>
      <c r="O729" s="743">
        <v>1</v>
      </c>
      <c r="P729" s="742">
        <v>0</v>
      </c>
      <c r="Q729" s="744"/>
      <c r="R729" s="739">
        <v>1</v>
      </c>
      <c r="S729" s="744">
        <v>1</v>
      </c>
      <c r="T729" s="743">
        <v>1</v>
      </c>
      <c r="U729" s="738">
        <v>1</v>
      </c>
    </row>
    <row r="730" spans="1:21" ht="14.4" customHeight="1" x14ac:dyDescent="0.3">
      <c r="A730" s="737">
        <v>30</v>
      </c>
      <c r="B730" s="739" t="s">
        <v>507</v>
      </c>
      <c r="C730" s="739" t="s">
        <v>3349</v>
      </c>
      <c r="D730" s="740" t="s">
        <v>4507</v>
      </c>
      <c r="E730" s="741" t="s">
        <v>3354</v>
      </c>
      <c r="F730" s="739" t="s">
        <v>3344</v>
      </c>
      <c r="G730" s="739" t="s">
        <v>3403</v>
      </c>
      <c r="H730" s="739" t="s">
        <v>2097</v>
      </c>
      <c r="I730" s="739" t="s">
        <v>2105</v>
      </c>
      <c r="J730" s="739" t="s">
        <v>2106</v>
      </c>
      <c r="K730" s="739" t="s">
        <v>3326</v>
      </c>
      <c r="L730" s="742">
        <v>138.31</v>
      </c>
      <c r="M730" s="742">
        <v>138.31</v>
      </c>
      <c r="N730" s="739">
        <v>1</v>
      </c>
      <c r="O730" s="743">
        <v>0.5</v>
      </c>
      <c r="P730" s="742"/>
      <c r="Q730" s="744">
        <v>0</v>
      </c>
      <c r="R730" s="739"/>
      <c r="S730" s="744">
        <v>0</v>
      </c>
      <c r="T730" s="743"/>
      <c r="U730" s="738">
        <v>0</v>
      </c>
    </row>
    <row r="731" spans="1:21" ht="14.4" customHeight="1" x14ac:dyDescent="0.3">
      <c r="A731" s="737">
        <v>30</v>
      </c>
      <c r="B731" s="739" t="s">
        <v>507</v>
      </c>
      <c r="C731" s="739" t="s">
        <v>3349</v>
      </c>
      <c r="D731" s="740" t="s">
        <v>4507</v>
      </c>
      <c r="E731" s="741" t="s">
        <v>3354</v>
      </c>
      <c r="F731" s="739" t="s">
        <v>3344</v>
      </c>
      <c r="G731" s="739" t="s">
        <v>3403</v>
      </c>
      <c r="H731" s="739" t="s">
        <v>2097</v>
      </c>
      <c r="I731" s="739" t="s">
        <v>2216</v>
      </c>
      <c r="J731" s="739" t="s">
        <v>2106</v>
      </c>
      <c r="K731" s="739" t="s">
        <v>3130</v>
      </c>
      <c r="L731" s="742">
        <v>69.16</v>
      </c>
      <c r="M731" s="742">
        <v>276.64</v>
      </c>
      <c r="N731" s="739">
        <v>4</v>
      </c>
      <c r="O731" s="743">
        <v>3</v>
      </c>
      <c r="P731" s="742">
        <v>207.48</v>
      </c>
      <c r="Q731" s="744">
        <v>0.75</v>
      </c>
      <c r="R731" s="739">
        <v>3</v>
      </c>
      <c r="S731" s="744">
        <v>0.75</v>
      </c>
      <c r="T731" s="743">
        <v>2</v>
      </c>
      <c r="U731" s="738">
        <v>0.66666666666666663</v>
      </c>
    </row>
    <row r="732" spans="1:21" ht="14.4" customHeight="1" x14ac:dyDescent="0.3">
      <c r="A732" s="737">
        <v>30</v>
      </c>
      <c r="B732" s="739" t="s">
        <v>507</v>
      </c>
      <c r="C732" s="739" t="s">
        <v>3349</v>
      </c>
      <c r="D732" s="740" t="s">
        <v>4507</v>
      </c>
      <c r="E732" s="741" t="s">
        <v>3354</v>
      </c>
      <c r="F732" s="739" t="s">
        <v>3344</v>
      </c>
      <c r="G732" s="739" t="s">
        <v>4080</v>
      </c>
      <c r="H732" s="739" t="s">
        <v>508</v>
      </c>
      <c r="I732" s="739" t="s">
        <v>2923</v>
      </c>
      <c r="J732" s="739" t="s">
        <v>4081</v>
      </c>
      <c r="K732" s="739" t="s">
        <v>4082</v>
      </c>
      <c r="L732" s="742">
        <v>72.5</v>
      </c>
      <c r="M732" s="742">
        <v>72.5</v>
      </c>
      <c r="N732" s="739">
        <v>1</v>
      </c>
      <c r="O732" s="743">
        <v>1</v>
      </c>
      <c r="P732" s="742"/>
      <c r="Q732" s="744">
        <v>0</v>
      </c>
      <c r="R732" s="739"/>
      <c r="S732" s="744">
        <v>0</v>
      </c>
      <c r="T732" s="743"/>
      <c r="U732" s="738">
        <v>0</v>
      </c>
    </row>
    <row r="733" spans="1:21" ht="14.4" customHeight="1" x14ac:dyDescent="0.3">
      <c r="A733" s="737">
        <v>30</v>
      </c>
      <c r="B733" s="739" t="s">
        <v>507</v>
      </c>
      <c r="C733" s="739" t="s">
        <v>3349</v>
      </c>
      <c r="D733" s="740" t="s">
        <v>4507</v>
      </c>
      <c r="E733" s="741" t="s">
        <v>3354</v>
      </c>
      <c r="F733" s="739" t="s">
        <v>3344</v>
      </c>
      <c r="G733" s="739" t="s">
        <v>3686</v>
      </c>
      <c r="H733" s="739" t="s">
        <v>508</v>
      </c>
      <c r="I733" s="739" t="s">
        <v>4083</v>
      </c>
      <c r="J733" s="739" t="s">
        <v>4084</v>
      </c>
      <c r="K733" s="739" t="s">
        <v>3825</v>
      </c>
      <c r="L733" s="742">
        <v>0</v>
      </c>
      <c r="M733" s="742">
        <v>0</v>
      </c>
      <c r="N733" s="739">
        <v>2</v>
      </c>
      <c r="O733" s="743">
        <v>0.5</v>
      </c>
      <c r="P733" s="742"/>
      <c r="Q733" s="744"/>
      <c r="R733" s="739"/>
      <c r="S733" s="744">
        <v>0</v>
      </c>
      <c r="T733" s="743"/>
      <c r="U733" s="738">
        <v>0</v>
      </c>
    </row>
    <row r="734" spans="1:21" ht="14.4" customHeight="1" x14ac:dyDescent="0.3">
      <c r="A734" s="737">
        <v>30</v>
      </c>
      <c r="B734" s="739" t="s">
        <v>507</v>
      </c>
      <c r="C734" s="739" t="s">
        <v>3349</v>
      </c>
      <c r="D734" s="740" t="s">
        <v>4507</v>
      </c>
      <c r="E734" s="741" t="s">
        <v>3354</v>
      </c>
      <c r="F734" s="739" t="s">
        <v>3344</v>
      </c>
      <c r="G734" s="739" t="s">
        <v>4085</v>
      </c>
      <c r="H734" s="739" t="s">
        <v>508</v>
      </c>
      <c r="I734" s="739" t="s">
        <v>4086</v>
      </c>
      <c r="J734" s="739" t="s">
        <v>4087</v>
      </c>
      <c r="K734" s="739" t="s">
        <v>3146</v>
      </c>
      <c r="L734" s="742">
        <v>207.45</v>
      </c>
      <c r="M734" s="742">
        <v>207.45</v>
      </c>
      <c r="N734" s="739">
        <v>1</v>
      </c>
      <c r="O734" s="743">
        <v>1</v>
      </c>
      <c r="P734" s="742"/>
      <c r="Q734" s="744">
        <v>0</v>
      </c>
      <c r="R734" s="739"/>
      <c r="S734" s="744">
        <v>0</v>
      </c>
      <c r="T734" s="743"/>
      <c r="U734" s="738">
        <v>0</v>
      </c>
    </row>
    <row r="735" spans="1:21" ht="14.4" customHeight="1" x14ac:dyDescent="0.3">
      <c r="A735" s="737">
        <v>30</v>
      </c>
      <c r="B735" s="739" t="s">
        <v>507</v>
      </c>
      <c r="C735" s="739" t="s">
        <v>3349</v>
      </c>
      <c r="D735" s="740" t="s">
        <v>4507</v>
      </c>
      <c r="E735" s="741" t="s">
        <v>3354</v>
      </c>
      <c r="F735" s="739" t="s">
        <v>3344</v>
      </c>
      <c r="G735" s="739" t="s">
        <v>3411</v>
      </c>
      <c r="H735" s="739" t="s">
        <v>508</v>
      </c>
      <c r="I735" s="739" t="s">
        <v>940</v>
      </c>
      <c r="J735" s="739" t="s">
        <v>3412</v>
      </c>
      <c r="K735" s="739" t="s">
        <v>3413</v>
      </c>
      <c r="L735" s="742">
        <v>23.72</v>
      </c>
      <c r="M735" s="742">
        <v>213.48</v>
      </c>
      <c r="N735" s="739">
        <v>9</v>
      </c>
      <c r="O735" s="743">
        <v>1.5</v>
      </c>
      <c r="P735" s="742">
        <v>142.32</v>
      </c>
      <c r="Q735" s="744">
        <v>0.66666666666666663</v>
      </c>
      <c r="R735" s="739">
        <v>6</v>
      </c>
      <c r="S735" s="744">
        <v>0.66666666666666663</v>
      </c>
      <c r="T735" s="743">
        <v>1</v>
      </c>
      <c r="U735" s="738">
        <v>0.66666666666666663</v>
      </c>
    </row>
    <row r="736" spans="1:21" ht="14.4" customHeight="1" x14ac:dyDescent="0.3">
      <c r="A736" s="737">
        <v>30</v>
      </c>
      <c r="B736" s="739" t="s">
        <v>507</v>
      </c>
      <c r="C736" s="739" t="s">
        <v>3349</v>
      </c>
      <c r="D736" s="740" t="s">
        <v>4507</v>
      </c>
      <c r="E736" s="741" t="s">
        <v>3354</v>
      </c>
      <c r="F736" s="739" t="s">
        <v>3344</v>
      </c>
      <c r="G736" s="739" t="s">
        <v>4088</v>
      </c>
      <c r="H736" s="739" t="s">
        <v>508</v>
      </c>
      <c r="I736" s="739" t="s">
        <v>4089</v>
      </c>
      <c r="J736" s="739" t="s">
        <v>4090</v>
      </c>
      <c r="K736" s="739" t="s">
        <v>4091</v>
      </c>
      <c r="L736" s="742">
        <v>0</v>
      </c>
      <c r="M736" s="742">
        <v>0</v>
      </c>
      <c r="N736" s="739">
        <v>1</v>
      </c>
      <c r="O736" s="743">
        <v>0.5</v>
      </c>
      <c r="P736" s="742">
        <v>0</v>
      </c>
      <c r="Q736" s="744"/>
      <c r="R736" s="739">
        <v>1</v>
      </c>
      <c r="S736" s="744">
        <v>1</v>
      </c>
      <c r="T736" s="743">
        <v>0.5</v>
      </c>
      <c r="U736" s="738">
        <v>1</v>
      </c>
    </row>
    <row r="737" spans="1:21" ht="14.4" customHeight="1" x14ac:dyDescent="0.3">
      <c r="A737" s="737">
        <v>30</v>
      </c>
      <c r="B737" s="739" t="s">
        <v>507</v>
      </c>
      <c r="C737" s="739" t="s">
        <v>3349</v>
      </c>
      <c r="D737" s="740" t="s">
        <v>4507</v>
      </c>
      <c r="E737" s="741" t="s">
        <v>3354</v>
      </c>
      <c r="F737" s="739" t="s">
        <v>3344</v>
      </c>
      <c r="G737" s="739" t="s">
        <v>4088</v>
      </c>
      <c r="H737" s="739" t="s">
        <v>508</v>
      </c>
      <c r="I737" s="739" t="s">
        <v>4092</v>
      </c>
      <c r="J737" s="739" t="s">
        <v>1691</v>
      </c>
      <c r="K737" s="739" t="s">
        <v>4093</v>
      </c>
      <c r="L737" s="742">
        <v>0</v>
      </c>
      <c r="M737" s="742">
        <v>0</v>
      </c>
      <c r="N737" s="739">
        <v>3</v>
      </c>
      <c r="O737" s="743">
        <v>0.5</v>
      </c>
      <c r="P737" s="742"/>
      <c r="Q737" s="744"/>
      <c r="R737" s="739"/>
      <c r="S737" s="744">
        <v>0</v>
      </c>
      <c r="T737" s="743"/>
      <c r="U737" s="738">
        <v>0</v>
      </c>
    </row>
    <row r="738" spans="1:21" ht="14.4" customHeight="1" x14ac:dyDescent="0.3">
      <c r="A738" s="737">
        <v>30</v>
      </c>
      <c r="B738" s="739" t="s">
        <v>507</v>
      </c>
      <c r="C738" s="739" t="s">
        <v>3349</v>
      </c>
      <c r="D738" s="740" t="s">
        <v>4507</v>
      </c>
      <c r="E738" s="741" t="s">
        <v>3354</v>
      </c>
      <c r="F738" s="739" t="s">
        <v>3344</v>
      </c>
      <c r="G738" s="739" t="s">
        <v>4094</v>
      </c>
      <c r="H738" s="739" t="s">
        <v>508</v>
      </c>
      <c r="I738" s="739" t="s">
        <v>1309</v>
      </c>
      <c r="J738" s="739" t="s">
        <v>1310</v>
      </c>
      <c r="K738" s="739" t="s">
        <v>4095</v>
      </c>
      <c r="L738" s="742">
        <v>54.81</v>
      </c>
      <c r="M738" s="742">
        <v>164.43</v>
      </c>
      <c r="N738" s="739">
        <v>3</v>
      </c>
      <c r="O738" s="743">
        <v>1.5</v>
      </c>
      <c r="P738" s="742">
        <v>54.81</v>
      </c>
      <c r="Q738" s="744">
        <v>0.33333333333333331</v>
      </c>
      <c r="R738" s="739">
        <v>1</v>
      </c>
      <c r="S738" s="744">
        <v>0.33333333333333331</v>
      </c>
      <c r="T738" s="743">
        <v>0.5</v>
      </c>
      <c r="U738" s="738">
        <v>0.33333333333333331</v>
      </c>
    </row>
    <row r="739" spans="1:21" ht="14.4" customHeight="1" x14ac:dyDescent="0.3">
      <c r="A739" s="737">
        <v>30</v>
      </c>
      <c r="B739" s="739" t="s">
        <v>507</v>
      </c>
      <c r="C739" s="739" t="s">
        <v>3349</v>
      </c>
      <c r="D739" s="740" t="s">
        <v>4507</v>
      </c>
      <c r="E739" s="741" t="s">
        <v>3354</v>
      </c>
      <c r="F739" s="739" t="s">
        <v>3344</v>
      </c>
      <c r="G739" s="739" t="s">
        <v>4094</v>
      </c>
      <c r="H739" s="739" t="s">
        <v>508</v>
      </c>
      <c r="I739" s="739" t="s">
        <v>4096</v>
      </c>
      <c r="J739" s="739" t="s">
        <v>4097</v>
      </c>
      <c r="K739" s="739" t="s">
        <v>802</v>
      </c>
      <c r="L739" s="742">
        <v>73.069999999999993</v>
      </c>
      <c r="M739" s="742">
        <v>146.13999999999999</v>
      </c>
      <c r="N739" s="739">
        <v>2</v>
      </c>
      <c r="O739" s="743">
        <v>0.5</v>
      </c>
      <c r="P739" s="742">
        <v>146.13999999999999</v>
      </c>
      <c r="Q739" s="744">
        <v>1</v>
      </c>
      <c r="R739" s="739">
        <v>2</v>
      </c>
      <c r="S739" s="744">
        <v>1</v>
      </c>
      <c r="T739" s="743">
        <v>0.5</v>
      </c>
      <c r="U739" s="738">
        <v>1</v>
      </c>
    </row>
    <row r="740" spans="1:21" ht="14.4" customHeight="1" x14ac:dyDescent="0.3">
      <c r="A740" s="737">
        <v>30</v>
      </c>
      <c r="B740" s="739" t="s">
        <v>507</v>
      </c>
      <c r="C740" s="739" t="s">
        <v>3349</v>
      </c>
      <c r="D740" s="740" t="s">
        <v>4507</v>
      </c>
      <c r="E740" s="741" t="s">
        <v>3354</v>
      </c>
      <c r="F740" s="739" t="s">
        <v>3344</v>
      </c>
      <c r="G740" s="739" t="s">
        <v>4094</v>
      </c>
      <c r="H740" s="739" t="s">
        <v>508</v>
      </c>
      <c r="I740" s="739" t="s">
        <v>4098</v>
      </c>
      <c r="J740" s="739" t="s">
        <v>4097</v>
      </c>
      <c r="K740" s="739" t="s">
        <v>907</v>
      </c>
      <c r="L740" s="742">
        <v>243.59</v>
      </c>
      <c r="M740" s="742">
        <v>243.59</v>
      </c>
      <c r="N740" s="739">
        <v>1</v>
      </c>
      <c r="O740" s="743">
        <v>0.5</v>
      </c>
      <c r="P740" s="742"/>
      <c r="Q740" s="744">
        <v>0</v>
      </c>
      <c r="R740" s="739"/>
      <c r="S740" s="744">
        <v>0</v>
      </c>
      <c r="T740" s="743"/>
      <c r="U740" s="738">
        <v>0</v>
      </c>
    </row>
    <row r="741" spans="1:21" ht="14.4" customHeight="1" x14ac:dyDescent="0.3">
      <c r="A741" s="737">
        <v>30</v>
      </c>
      <c r="B741" s="739" t="s">
        <v>507</v>
      </c>
      <c r="C741" s="739" t="s">
        <v>3349</v>
      </c>
      <c r="D741" s="740" t="s">
        <v>4507</v>
      </c>
      <c r="E741" s="741" t="s">
        <v>3354</v>
      </c>
      <c r="F741" s="739" t="s">
        <v>3344</v>
      </c>
      <c r="G741" s="739" t="s">
        <v>4094</v>
      </c>
      <c r="H741" s="739" t="s">
        <v>508</v>
      </c>
      <c r="I741" s="739" t="s">
        <v>4099</v>
      </c>
      <c r="J741" s="739" t="s">
        <v>1310</v>
      </c>
      <c r="K741" s="739" t="s">
        <v>4100</v>
      </c>
      <c r="L741" s="742">
        <v>0</v>
      </c>
      <c r="M741" s="742">
        <v>0</v>
      </c>
      <c r="N741" s="739">
        <v>2</v>
      </c>
      <c r="O741" s="743">
        <v>1</v>
      </c>
      <c r="P741" s="742"/>
      <c r="Q741" s="744"/>
      <c r="R741" s="739"/>
      <c r="S741" s="744">
        <v>0</v>
      </c>
      <c r="T741" s="743"/>
      <c r="U741" s="738">
        <v>0</v>
      </c>
    </row>
    <row r="742" spans="1:21" ht="14.4" customHeight="1" x14ac:dyDescent="0.3">
      <c r="A742" s="737">
        <v>30</v>
      </c>
      <c r="B742" s="739" t="s">
        <v>507</v>
      </c>
      <c r="C742" s="739" t="s">
        <v>3349</v>
      </c>
      <c r="D742" s="740" t="s">
        <v>4507</v>
      </c>
      <c r="E742" s="741" t="s">
        <v>3354</v>
      </c>
      <c r="F742" s="739" t="s">
        <v>3344</v>
      </c>
      <c r="G742" s="739" t="s">
        <v>3414</v>
      </c>
      <c r="H742" s="739" t="s">
        <v>508</v>
      </c>
      <c r="I742" s="739" t="s">
        <v>729</v>
      </c>
      <c r="J742" s="739" t="s">
        <v>730</v>
      </c>
      <c r="K742" s="739" t="s">
        <v>3415</v>
      </c>
      <c r="L742" s="742">
        <v>91.11</v>
      </c>
      <c r="M742" s="742">
        <v>728.88</v>
      </c>
      <c r="N742" s="739">
        <v>8</v>
      </c>
      <c r="O742" s="743">
        <v>2.5</v>
      </c>
      <c r="P742" s="742">
        <v>182.22</v>
      </c>
      <c r="Q742" s="744">
        <v>0.25</v>
      </c>
      <c r="R742" s="739">
        <v>2</v>
      </c>
      <c r="S742" s="744">
        <v>0.25</v>
      </c>
      <c r="T742" s="743">
        <v>0.5</v>
      </c>
      <c r="U742" s="738">
        <v>0.2</v>
      </c>
    </row>
    <row r="743" spans="1:21" ht="14.4" customHeight="1" x14ac:dyDescent="0.3">
      <c r="A743" s="737">
        <v>30</v>
      </c>
      <c r="B743" s="739" t="s">
        <v>507</v>
      </c>
      <c r="C743" s="739" t="s">
        <v>3349</v>
      </c>
      <c r="D743" s="740" t="s">
        <v>4507</v>
      </c>
      <c r="E743" s="741" t="s">
        <v>3354</v>
      </c>
      <c r="F743" s="739" t="s">
        <v>3344</v>
      </c>
      <c r="G743" s="739" t="s">
        <v>3414</v>
      </c>
      <c r="H743" s="739" t="s">
        <v>508</v>
      </c>
      <c r="I743" s="739" t="s">
        <v>4101</v>
      </c>
      <c r="J743" s="739" t="s">
        <v>730</v>
      </c>
      <c r="K743" s="739" t="s">
        <v>3415</v>
      </c>
      <c r="L743" s="742">
        <v>91.11</v>
      </c>
      <c r="M743" s="742">
        <v>91.11</v>
      </c>
      <c r="N743" s="739">
        <v>1</v>
      </c>
      <c r="O743" s="743">
        <v>1</v>
      </c>
      <c r="P743" s="742">
        <v>91.11</v>
      </c>
      <c r="Q743" s="744">
        <v>1</v>
      </c>
      <c r="R743" s="739">
        <v>1</v>
      </c>
      <c r="S743" s="744">
        <v>1</v>
      </c>
      <c r="T743" s="743">
        <v>1</v>
      </c>
      <c r="U743" s="738">
        <v>1</v>
      </c>
    </row>
    <row r="744" spans="1:21" ht="14.4" customHeight="1" x14ac:dyDescent="0.3">
      <c r="A744" s="737">
        <v>30</v>
      </c>
      <c r="B744" s="739" t="s">
        <v>507</v>
      </c>
      <c r="C744" s="739" t="s">
        <v>3349</v>
      </c>
      <c r="D744" s="740" t="s">
        <v>4507</v>
      </c>
      <c r="E744" s="741" t="s">
        <v>3354</v>
      </c>
      <c r="F744" s="739" t="s">
        <v>3344</v>
      </c>
      <c r="G744" s="739" t="s">
        <v>3414</v>
      </c>
      <c r="H744" s="739" t="s">
        <v>508</v>
      </c>
      <c r="I744" s="739" t="s">
        <v>3956</v>
      </c>
      <c r="J744" s="739" t="s">
        <v>730</v>
      </c>
      <c r="K744" s="739" t="s">
        <v>3415</v>
      </c>
      <c r="L744" s="742">
        <v>91.11</v>
      </c>
      <c r="M744" s="742">
        <v>182.22</v>
      </c>
      <c r="N744" s="739">
        <v>2</v>
      </c>
      <c r="O744" s="743">
        <v>0.5</v>
      </c>
      <c r="P744" s="742"/>
      <c r="Q744" s="744">
        <v>0</v>
      </c>
      <c r="R744" s="739"/>
      <c r="S744" s="744">
        <v>0</v>
      </c>
      <c r="T744" s="743"/>
      <c r="U744" s="738">
        <v>0</v>
      </c>
    </row>
    <row r="745" spans="1:21" ht="14.4" customHeight="1" x14ac:dyDescent="0.3">
      <c r="A745" s="737">
        <v>30</v>
      </c>
      <c r="B745" s="739" t="s">
        <v>507</v>
      </c>
      <c r="C745" s="739" t="s">
        <v>3349</v>
      </c>
      <c r="D745" s="740" t="s">
        <v>4507</v>
      </c>
      <c r="E745" s="741" t="s">
        <v>3354</v>
      </c>
      <c r="F745" s="739" t="s">
        <v>3344</v>
      </c>
      <c r="G745" s="739" t="s">
        <v>4102</v>
      </c>
      <c r="H745" s="739" t="s">
        <v>508</v>
      </c>
      <c r="I745" s="739" t="s">
        <v>4103</v>
      </c>
      <c r="J745" s="739" t="s">
        <v>4104</v>
      </c>
      <c r="K745" s="739" t="s">
        <v>4105</v>
      </c>
      <c r="L745" s="742">
        <v>0</v>
      </c>
      <c r="M745" s="742">
        <v>0</v>
      </c>
      <c r="N745" s="739">
        <v>3</v>
      </c>
      <c r="O745" s="743">
        <v>1</v>
      </c>
      <c r="P745" s="742">
        <v>0</v>
      </c>
      <c r="Q745" s="744"/>
      <c r="R745" s="739">
        <v>3</v>
      </c>
      <c r="S745" s="744">
        <v>1</v>
      </c>
      <c r="T745" s="743">
        <v>1</v>
      </c>
      <c r="U745" s="738">
        <v>1</v>
      </c>
    </row>
    <row r="746" spans="1:21" ht="14.4" customHeight="1" x14ac:dyDescent="0.3">
      <c r="A746" s="737">
        <v>30</v>
      </c>
      <c r="B746" s="739" t="s">
        <v>507</v>
      </c>
      <c r="C746" s="739" t="s">
        <v>3349</v>
      </c>
      <c r="D746" s="740" t="s">
        <v>4507</v>
      </c>
      <c r="E746" s="741" t="s">
        <v>3354</v>
      </c>
      <c r="F746" s="739" t="s">
        <v>3344</v>
      </c>
      <c r="G746" s="739" t="s">
        <v>4102</v>
      </c>
      <c r="H746" s="739" t="s">
        <v>508</v>
      </c>
      <c r="I746" s="739" t="s">
        <v>4106</v>
      </c>
      <c r="J746" s="739" t="s">
        <v>4107</v>
      </c>
      <c r="K746" s="739" t="s">
        <v>4108</v>
      </c>
      <c r="L746" s="742">
        <v>46.75</v>
      </c>
      <c r="M746" s="742">
        <v>187</v>
      </c>
      <c r="N746" s="739">
        <v>4</v>
      </c>
      <c r="O746" s="743">
        <v>1</v>
      </c>
      <c r="P746" s="742">
        <v>187</v>
      </c>
      <c r="Q746" s="744">
        <v>1</v>
      </c>
      <c r="R746" s="739">
        <v>4</v>
      </c>
      <c r="S746" s="744">
        <v>1</v>
      </c>
      <c r="T746" s="743">
        <v>1</v>
      </c>
      <c r="U746" s="738">
        <v>1</v>
      </c>
    </row>
    <row r="747" spans="1:21" ht="14.4" customHeight="1" x14ac:dyDescent="0.3">
      <c r="A747" s="737">
        <v>30</v>
      </c>
      <c r="B747" s="739" t="s">
        <v>507</v>
      </c>
      <c r="C747" s="739" t="s">
        <v>3349</v>
      </c>
      <c r="D747" s="740" t="s">
        <v>4507</v>
      </c>
      <c r="E747" s="741" t="s">
        <v>3354</v>
      </c>
      <c r="F747" s="739" t="s">
        <v>3344</v>
      </c>
      <c r="G747" s="739" t="s">
        <v>4102</v>
      </c>
      <c r="H747" s="739" t="s">
        <v>508</v>
      </c>
      <c r="I747" s="739" t="s">
        <v>2745</v>
      </c>
      <c r="J747" s="739" t="s">
        <v>4109</v>
      </c>
      <c r="K747" s="739" t="s">
        <v>4110</v>
      </c>
      <c r="L747" s="742">
        <v>46.75</v>
      </c>
      <c r="M747" s="742">
        <v>46.75</v>
      </c>
      <c r="N747" s="739">
        <v>1</v>
      </c>
      <c r="O747" s="743">
        <v>1</v>
      </c>
      <c r="P747" s="742">
        <v>46.75</v>
      </c>
      <c r="Q747" s="744">
        <v>1</v>
      </c>
      <c r="R747" s="739">
        <v>1</v>
      </c>
      <c r="S747" s="744">
        <v>1</v>
      </c>
      <c r="T747" s="743">
        <v>1</v>
      </c>
      <c r="U747" s="738">
        <v>1</v>
      </c>
    </row>
    <row r="748" spans="1:21" ht="14.4" customHeight="1" x14ac:dyDescent="0.3">
      <c r="A748" s="737">
        <v>30</v>
      </c>
      <c r="B748" s="739" t="s">
        <v>507</v>
      </c>
      <c r="C748" s="739" t="s">
        <v>3349</v>
      </c>
      <c r="D748" s="740" t="s">
        <v>4507</v>
      </c>
      <c r="E748" s="741" t="s">
        <v>3354</v>
      </c>
      <c r="F748" s="739" t="s">
        <v>3344</v>
      </c>
      <c r="G748" s="739" t="s">
        <v>4102</v>
      </c>
      <c r="H748" s="739" t="s">
        <v>508</v>
      </c>
      <c r="I748" s="739" t="s">
        <v>2809</v>
      </c>
      <c r="J748" s="739" t="s">
        <v>2810</v>
      </c>
      <c r="K748" s="739" t="s">
        <v>4111</v>
      </c>
      <c r="L748" s="742">
        <v>93.49</v>
      </c>
      <c r="M748" s="742">
        <v>280.46999999999997</v>
      </c>
      <c r="N748" s="739">
        <v>3</v>
      </c>
      <c r="O748" s="743">
        <v>1</v>
      </c>
      <c r="P748" s="742"/>
      <c r="Q748" s="744">
        <v>0</v>
      </c>
      <c r="R748" s="739"/>
      <c r="S748" s="744">
        <v>0</v>
      </c>
      <c r="T748" s="743"/>
      <c r="U748" s="738">
        <v>0</v>
      </c>
    </row>
    <row r="749" spans="1:21" ht="14.4" customHeight="1" x14ac:dyDescent="0.3">
      <c r="A749" s="737">
        <v>30</v>
      </c>
      <c r="B749" s="739" t="s">
        <v>507</v>
      </c>
      <c r="C749" s="739" t="s">
        <v>3349</v>
      </c>
      <c r="D749" s="740" t="s">
        <v>4507</v>
      </c>
      <c r="E749" s="741" t="s">
        <v>3354</v>
      </c>
      <c r="F749" s="739" t="s">
        <v>3344</v>
      </c>
      <c r="G749" s="739" t="s">
        <v>4112</v>
      </c>
      <c r="H749" s="739" t="s">
        <v>508</v>
      </c>
      <c r="I749" s="739" t="s">
        <v>4113</v>
      </c>
      <c r="J749" s="739" t="s">
        <v>4114</v>
      </c>
      <c r="K749" s="739" t="s">
        <v>3578</v>
      </c>
      <c r="L749" s="742">
        <v>2162.38</v>
      </c>
      <c r="M749" s="742">
        <v>8649.52</v>
      </c>
      <c r="N749" s="739">
        <v>4</v>
      </c>
      <c r="O749" s="743">
        <v>2</v>
      </c>
      <c r="P749" s="742"/>
      <c r="Q749" s="744">
        <v>0</v>
      </c>
      <c r="R749" s="739"/>
      <c r="S749" s="744">
        <v>0</v>
      </c>
      <c r="T749" s="743"/>
      <c r="U749" s="738">
        <v>0</v>
      </c>
    </row>
    <row r="750" spans="1:21" ht="14.4" customHeight="1" x14ac:dyDescent="0.3">
      <c r="A750" s="737">
        <v>30</v>
      </c>
      <c r="B750" s="739" t="s">
        <v>507</v>
      </c>
      <c r="C750" s="739" t="s">
        <v>3349</v>
      </c>
      <c r="D750" s="740" t="s">
        <v>4507</v>
      </c>
      <c r="E750" s="741" t="s">
        <v>3354</v>
      </c>
      <c r="F750" s="739" t="s">
        <v>3344</v>
      </c>
      <c r="G750" s="739" t="s">
        <v>4112</v>
      </c>
      <c r="H750" s="739" t="s">
        <v>508</v>
      </c>
      <c r="I750" s="739" t="s">
        <v>4115</v>
      </c>
      <c r="J750" s="739" t="s">
        <v>4114</v>
      </c>
      <c r="K750" s="739" t="s">
        <v>4116</v>
      </c>
      <c r="L750" s="742">
        <v>0</v>
      </c>
      <c r="M750" s="742">
        <v>0</v>
      </c>
      <c r="N750" s="739">
        <v>2</v>
      </c>
      <c r="O750" s="743">
        <v>1</v>
      </c>
      <c r="P750" s="742"/>
      <c r="Q750" s="744"/>
      <c r="R750" s="739"/>
      <c r="S750" s="744">
        <v>0</v>
      </c>
      <c r="T750" s="743"/>
      <c r="U750" s="738">
        <v>0</v>
      </c>
    </row>
    <row r="751" spans="1:21" ht="14.4" customHeight="1" x14ac:dyDescent="0.3">
      <c r="A751" s="737">
        <v>30</v>
      </c>
      <c r="B751" s="739" t="s">
        <v>507</v>
      </c>
      <c r="C751" s="739" t="s">
        <v>3349</v>
      </c>
      <c r="D751" s="740" t="s">
        <v>4507</v>
      </c>
      <c r="E751" s="741" t="s">
        <v>3354</v>
      </c>
      <c r="F751" s="739" t="s">
        <v>3344</v>
      </c>
      <c r="G751" s="739" t="s">
        <v>3423</v>
      </c>
      <c r="H751" s="739" t="s">
        <v>508</v>
      </c>
      <c r="I751" s="739" t="s">
        <v>4117</v>
      </c>
      <c r="J751" s="739" t="s">
        <v>4118</v>
      </c>
      <c r="K751" s="739" t="s">
        <v>3140</v>
      </c>
      <c r="L751" s="742">
        <v>9.2799999999999994</v>
      </c>
      <c r="M751" s="742">
        <v>27.839999999999996</v>
      </c>
      <c r="N751" s="739">
        <v>3</v>
      </c>
      <c r="O751" s="743">
        <v>1.5</v>
      </c>
      <c r="P751" s="742">
        <v>27.839999999999996</v>
      </c>
      <c r="Q751" s="744">
        <v>1</v>
      </c>
      <c r="R751" s="739">
        <v>3</v>
      </c>
      <c r="S751" s="744">
        <v>1</v>
      </c>
      <c r="T751" s="743">
        <v>1.5</v>
      </c>
      <c r="U751" s="738">
        <v>1</v>
      </c>
    </row>
    <row r="752" spans="1:21" ht="14.4" customHeight="1" x14ac:dyDescent="0.3">
      <c r="A752" s="737">
        <v>30</v>
      </c>
      <c r="B752" s="739" t="s">
        <v>507</v>
      </c>
      <c r="C752" s="739" t="s">
        <v>3349</v>
      </c>
      <c r="D752" s="740" t="s">
        <v>4507</v>
      </c>
      <c r="E752" s="741" t="s">
        <v>3354</v>
      </c>
      <c r="F752" s="739" t="s">
        <v>3344</v>
      </c>
      <c r="G752" s="739" t="s">
        <v>3704</v>
      </c>
      <c r="H752" s="739" t="s">
        <v>2097</v>
      </c>
      <c r="I752" s="739" t="s">
        <v>2378</v>
      </c>
      <c r="J752" s="739" t="s">
        <v>2379</v>
      </c>
      <c r="K752" s="739" t="s">
        <v>3130</v>
      </c>
      <c r="L752" s="742">
        <v>132</v>
      </c>
      <c r="M752" s="742">
        <v>1188</v>
      </c>
      <c r="N752" s="739">
        <v>9</v>
      </c>
      <c r="O752" s="743">
        <v>2</v>
      </c>
      <c r="P752" s="742">
        <v>1188</v>
      </c>
      <c r="Q752" s="744">
        <v>1</v>
      </c>
      <c r="R752" s="739">
        <v>9</v>
      </c>
      <c r="S752" s="744">
        <v>1</v>
      </c>
      <c r="T752" s="743">
        <v>2</v>
      </c>
      <c r="U752" s="738">
        <v>1</v>
      </c>
    </row>
    <row r="753" spans="1:21" ht="14.4" customHeight="1" x14ac:dyDescent="0.3">
      <c r="A753" s="737">
        <v>30</v>
      </c>
      <c r="B753" s="739" t="s">
        <v>507</v>
      </c>
      <c r="C753" s="739" t="s">
        <v>3349</v>
      </c>
      <c r="D753" s="740" t="s">
        <v>4507</v>
      </c>
      <c r="E753" s="741" t="s">
        <v>3354</v>
      </c>
      <c r="F753" s="739" t="s">
        <v>3344</v>
      </c>
      <c r="G753" s="739" t="s">
        <v>3429</v>
      </c>
      <c r="H753" s="739" t="s">
        <v>508</v>
      </c>
      <c r="I753" s="739" t="s">
        <v>4119</v>
      </c>
      <c r="J753" s="739" t="s">
        <v>3431</v>
      </c>
      <c r="K753" s="739" t="s">
        <v>4120</v>
      </c>
      <c r="L753" s="742">
        <v>69.39</v>
      </c>
      <c r="M753" s="742">
        <v>69.39</v>
      </c>
      <c r="N753" s="739">
        <v>1</v>
      </c>
      <c r="O753" s="743">
        <v>1</v>
      </c>
      <c r="P753" s="742">
        <v>69.39</v>
      </c>
      <c r="Q753" s="744">
        <v>1</v>
      </c>
      <c r="R753" s="739">
        <v>1</v>
      </c>
      <c r="S753" s="744">
        <v>1</v>
      </c>
      <c r="T753" s="743">
        <v>1</v>
      </c>
      <c r="U753" s="738">
        <v>1</v>
      </c>
    </row>
    <row r="754" spans="1:21" ht="14.4" customHeight="1" x14ac:dyDescent="0.3">
      <c r="A754" s="737">
        <v>30</v>
      </c>
      <c r="B754" s="739" t="s">
        <v>507</v>
      </c>
      <c r="C754" s="739" t="s">
        <v>3349</v>
      </c>
      <c r="D754" s="740" t="s">
        <v>4507</v>
      </c>
      <c r="E754" s="741" t="s">
        <v>3354</v>
      </c>
      <c r="F754" s="739" t="s">
        <v>3344</v>
      </c>
      <c r="G754" s="739" t="s">
        <v>3429</v>
      </c>
      <c r="H754" s="739" t="s">
        <v>508</v>
      </c>
      <c r="I754" s="739" t="s">
        <v>4121</v>
      </c>
      <c r="J754" s="739" t="s">
        <v>4122</v>
      </c>
      <c r="K754" s="739" t="s">
        <v>3804</v>
      </c>
      <c r="L754" s="742">
        <v>0</v>
      </c>
      <c r="M754" s="742">
        <v>0</v>
      </c>
      <c r="N754" s="739">
        <v>5</v>
      </c>
      <c r="O754" s="743">
        <v>2</v>
      </c>
      <c r="P754" s="742">
        <v>0</v>
      </c>
      <c r="Q754" s="744"/>
      <c r="R754" s="739">
        <v>5</v>
      </c>
      <c r="S754" s="744">
        <v>1</v>
      </c>
      <c r="T754" s="743">
        <v>2</v>
      </c>
      <c r="U754" s="738">
        <v>1</v>
      </c>
    </row>
    <row r="755" spans="1:21" ht="14.4" customHeight="1" x14ac:dyDescent="0.3">
      <c r="A755" s="737">
        <v>30</v>
      </c>
      <c r="B755" s="739" t="s">
        <v>507</v>
      </c>
      <c r="C755" s="739" t="s">
        <v>3349</v>
      </c>
      <c r="D755" s="740" t="s">
        <v>4507</v>
      </c>
      <c r="E755" s="741" t="s">
        <v>3354</v>
      </c>
      <c r="F755" s="739" t="s">
        <v>3344</v>
      </c>
      <c r="G755" s="739" t="s">
        <v>4123</v>
      </c>
      <c r="H755" s="739" t="s">
        <v>2097</v>
      </c>
      <c r="I755" s="739" t="s">
        <v>4124</v>
      </c>
      <c r="J755" s="739" t="s">
        <v>2196</v>
      </c>
      <c r="K755" s="739" t="s">
        <v>4125</v>
      </c>
      <c r="L755" s="742">
        <v>556.04</v>
      </c>
      <c r="M755" s="742">
        <v>556.04</v>
      </c>
      <c r="N755" s="739">
        <v>1</v>
      </c>
      <c r="O755" s="743">
        <v>0.5</v>
      </c>
      <c r="P755" s="742"/>
      <c r="Q755" s="744">
        <v>0</v>
      </c>
      <c r="R755" s="739"/>
      <c r="S755" s="744">
        <v>0</v>
      </c>
      <c r="T755" s="743"/>
      <c r="U755" s="738">
        <v>0</v>
      </c>
    </row>
    <row r="756" spans="1:21" ht="14.4" customHeight="1" x14ac:dyDescent="0.3">
      <c r="A756" s="737">
        <v>30</v>
      </c>
      <c r="B756" s="739" t="s">
        <v>507</v>
      </c>
      <c r="C756" s="739" t="s">
        <v>3349</v>
      </c>
      <c r="D756" s="740" t="s">
        <v>4507</v>
      </c>
      <c r="E756" s="741" t="s">
        <v>3354</v>
      </c>
      <c r="F756" s="739" t="s">
        <v>3344</v>
      </c>
      <c r="G756" s="739" t="s">
        <v>3367</v>
      </c>
      <c r="H756" s="739" t="s">
        <v>508</v>
      </c>
      <c r="I756" s="739" t="s">
        <v>3368</v>
      </c>
      <c r="J756" s="739" t="s">
        <v>3369</v>
      </c>
      <c r="K756" s="739" t="s">
        <v>3370</v>
      </c>
      <c r="L756" s="742">
        <v>0</v>
      </c>
      <c r="M756" s="742">
        <v>0</v>
      </c>
      <c r="N756" s="739">
        <v>1</v>
      </c>
      <c r="O756" s="743">
        <v>0.5</v>
      </c>
      <c r="P756" s="742">
        <v>0</v>
      </c>
      <c r="Q756" s="744"/>
      <c r="R756" s="739">
        <v>1</v>
      </c>
      <c r="S756" s="744">
        <v>1</v>
      </c>
      <c r="T756" s="743">
        <v>0.5</v>
      </c>
      <c r="U756" s="738">
        <v>1</v>
      </c>
    </row>
    <row r="757" spans="1:21" ht="14.4" customHeight="1" x14ac:dyDescent="0.3">
      <c r="A757" s="737">
        <v>30</v>
      </c>
      <c r="B757" s="739" t="s">
        <v>507</v>
      </c>
      <c r="C757" s="739" t="s">
        <v>3349</v>
      </c>
      <c r="D757" s="740" t="s">
        <v>4507</v>
      </c>
      <c r="E757" s="741" t="s">
        <v>3354</v>
      </c>
      <c r="F757" s="739" t="s">
        <v>3344</v>
      </c>
      <c r="G757" s="739" t="s">
        <v>3367</v>
      </c>
      <c r="H757" s="739" t="s">
        <v>508</v>
      </c>
      <c r="I757" s="739" t="s">
        <v>1037</v>
      </c>
      <c r="J757" s="739" t="s">
        <v>3369</v>
      </c>
      <c r="K757" s="739" t="s">
        <v>3445</v>
      </c>
      <c r="L757" s="742">
        <v>63.7</v>
      </c>
      <c r="M757" s="742">
        <v>254.8</v>
      </c>
      <c r="N757" s="739">
        <v>4</v>
      </c>
      <c r="O757" s="743">
        <v>2</v>
      </c>
      <c r="P757" s="742">
        <v>191.10000000000002</v>
      </c>
      <c r="Q757" s="744">
        <v>0.75000000000000011</v>
      </c>
      <c r="R757" s="739">
        <v>3</v>
      </c>
      <c r="S757" s="744">
        <v>0.75</v>
      </c>
      <c r="T757" s="743">
        <v>1.5</v>
      </c>
      <c r="U757" s="738">
        <v>0.75</v>
      </c>
    </row>
    <row r="758" spans="1:21" ht="14.4" customHeight="1" x14ac:dyDescent="0.3">
      <c r="A758" s="737">
        <v>30</v>
      </c>
      <c r="B758" s="739" t="s">
        <v>507</v>
      </c>
      <c r="C758" s="739" t="s">
        <v>3349</v>
      </c>
      <c r="D758" s="740" t="s">
        <v>4507</v>
      </c>
      <c r="E758" s="741" t="s">
        <v>3354</v>
      </c>
      <c r="F758" s="739" t="s">
        <v>3344</v>
      </c>
      <c r="G758" s="739" t="s">
        <v>3446</v>
      </c>
      <c r="H758" s="739" t="s">
        <v>2097</v>
      </c>
      <c r="I758" s="739" t="s">
        <v>2231</v>
      </c>
      <c r="J758" s="739" t="s">
        <v>2236</v>
      </c>
      <c r="K758" s="739" t="s">
        <v>3280</v>
      </c>
      <c r="L758" s="742">
        <v>424.24</v>
      </c>
      <c r="M758" s="742">
        <v>3393.9199999999996</v>
      </c>
      <c r="N758" s="739">
        <v>8</v>
      </c>
      <c r="O758" s="743">
        <v>3</v>
      </c>
      <c r="P758" s="742">
        <v>848.48</v>
      </c>
      <c r="Q758" s="744">
        <v>0.25000000000000006</v>
      </c>
      <c r="R758" s="739">
        <v>2</v>
      </c>
      <c r="S758" s="744">
        <v>0.25</v>
      </c>
      <c r="T758" s="743">
        <v>0.5</v>
      </c>
      <c r="U758" s="738">
        <v>0.16666666666666666</v>
      </c>
    </row>
    <row r="759" spans="1:21" ht="14.4" customHeight="1" x14ac:dyDescent="0.3">
      <c r="A759" s="737">
        <v>30</v>
      </c>
      <c r="B759" s="739" t="s">
        <v>507</v>
      </c>
      <c r="C759" s="739" t="s">
        <v>3349</v>
      </c>
      <c r="D759" s="740" t="s">
        <v>4507</v>
      </c>
      <c r="E759" s="741" t="s">
        <v>3354</v>
      </c>
      <c r="F759" s="739" t="s">
        <v>3344</v>
      </c>
      <c r="G759" s="739" t="s">
        <v>3447</v>
      </c>
      <c r="H759" s="739" t="s">
        <v>2097</v>
      </c>
      <c r="I759" s="739" t="s">
        <v>4126</v>
      </c>
      <c r="J759" s="739" t="s">
        <v>4127</v>
      </c>
      <c r="K759" s="739" t="s">
        <v>4128</v>
      </c>
      <c r="L759" s="742">
        <v>46.25</v>
      </c>
      <c r="M759" s="742">
        <v>138.75</v>
      </c>
      <c r="N759" s="739">
        <v>3</v>
      </c>
      <c r="O759" s="743">
        <v>0.5</v>
      </c>
      <c r="P759" s="742"/>
      <c r="Q759" s="744">
        <v>0</v>
      </c>
      <c r="R759" s="739"/>
      <c r="S759" s="744">
        <v>0</v>
      </c>
      <c r="T759" s="743"/>
      <c r="U759" s="738">
        <v>0</v>
      </c>
    </row>
    <row r="760" spans="1:21" ht="14.4" customHeight="1" x14ac:dyDescent="0.3">
      <c r="A760" s="737">
        <v>30</v>
      </c>
      <c r="B760" s="739" t="s">
        <v>507</v>
      </c>
      <c r="C760" s="739" t="s">
        <v>3349</v>
      </c>
      <c r="D760" s="740" t="s">
        <v>4507</v>
      </c>
      <c r="E760" s="741" t="s">
        <v>3354</v>
      </c>
      <c r="F760" s="739" t="s">
        <v>3344</v>
      </c>
      <c r="G760" s="739" t="s">
        <v>4129</v>
      </c>
      <c r="H760" s="739" t="s">
        <v>508</v>
      </c>
      <c r="I760" s="739" t="s">
        <v>1295</v>
      </c>
      <c r="J760" s="739" t="s">
        <v>1296</v>
      </c>
      <c r="K760" s="739" t="s">
        <v>4130</v>
      </c>
      <c r="L760" s="742">
        <v>23.13</v>
      </c>
      <c r="M760" s="742">
        <v>69.39</v>
      </c>
      <c r="N760" s="739">
        <v>3</v>
      </c>
      <c r="O760" s="743">
        <v>0.5</v>
      </c>
      <c r="P760" s="742"/>
      <c r="Q760" s="744">
        <v>0</v>
      </c>
      <c r="R760" s="739"/>
      <c r="S760" s="744">
        <v>0</v>
      </c>
      <c r="T760" s="743"/>
      <c r="U760" s="738">
        <v>0</v>
      </c>
    </row>
    <row r="761" spans="1:21" ht="14.4" customHeight="1" x14ac:dyDescent="0.3">
      <c r="A761" s="737">
        <v>30</v>
      </c>
      <c r="B761" s="739" t="s">
        <v>507</v>
      </c>
      <c r="C761" s="739" t="s">
        <v>3349</v>
      </c>
      <c r="D761" s="740" t="s">
        <v>4507</v>
      </c>
      <c r="E761" s="741" t="s">
        <v>3354</v>
      </c>
      <c r="F761" s="739" t="s">
        <v>3344</v>
      </c>
      <c r="G761" s="739" t="s">
        <v>4131</v>
      </c>
      <c r="H761" s="739" t="s">
        <v>508</v>
      </c>
      <c r="I761" s="739" t="s">
        <v>888</v>
      </c>
      <c r="J761" s="739" t="s">
        <v>4132</v>
      </c>
      <c r="K761" s="739" t="s">
        <v>4133</v>
      </c>
      <c r="L761" s="742">
        <v>177.04</v>
      </c>
      <c r="M761" s="742">
        <v>354.08</v>
      </c>
      <c r="N761" s="739">
        <v>2</v>
      </c>
      <c r="O761" s="743">
        <v>1.5</v>
      </c>
      <c r="P761" s="742">
        <v>354.08</v>
      </c>
      <c r="Q761" s="744">
        <v>1</v>
      </c>
      <c r="R761" s="739">
        <v>2</v>
      </c>
      <c r="S761" s="744">
        <v>1</v>
      </c>
      <c r="T761" s="743">
        <v>1.5</v>
      </c>
      <c r="U761" s="738">
        <v>1</v>
      </c>
    </row>
    <row r="762" spans="1:21" ht="14.4" customHeight="1" x14ac:dyDescent="0.3">
      <c r="A762" s="737">
        <v>30</v>
      </c>
      <c r="B762" s="739" t="s">
        <v>507</v>
      </c>
      <c r="C762" s="739" t="s">
        <v>3349</v>
      </c>
      <c r="D762" s="740" t="s">
        <v>4507</v>
      </c>
      <c r="E762" s="741" t="s">
        <v>3354</v>
      </c>
      <c r="F762" s="739" t="s">
        <v>3344</v>
      </c>
      <c r="G762" s="739" t="s">
        <v>4134</v>
      </c>
      <c r="H762" s="739" t="s">
        <v>508</v>
      </c>
      <c r="I762" s="739" t="s">
        <v>4135</v>
      </c>
      <c r="J762" s="739" t="s">
        <v>4136</v>
      </c>
      <c r="K762" s="739" t="s">
        <v>4137</v>
      </c>
      <c r="L762" s="742">
        <v>48.74</v>
      </c>
      <c r="M762" s="742">
        <v>48.74</v>
      </c>
      <c r="N762" s="739">
        <v>1</v>
      </c>
      <c r="O762" s="743">
        <v>1</v>
      </c>
      <c r="P762" s="742">
        <v>48.74</v>
      </c>
      <c r="Q762" s="744">
        <v>1</v>
      </c>
      <c r="R762" s="739">
        <v>1</v>
      </c>
      <c r="S762" s="744">
        <v>1</v>
      </c>
      <c r="T762" s="743">
        <v>1</v>
      </c>
      <c r="U762" s="738">
        <v>1</v>
      </c>
    </row>
    <row r="763" spans="1:21" ht="14.4" customHeight="1" x14ac:dyDescent="0.3">
      <c r="A763" s="737">
        <v>30</v>
      </c>
      <c r="B763" s="739" t="s">
        <v>507</v>
      </c>
      <c r="C763" s="739" t="s">
        <v>3349</v>
      </c>
      <c r="D763" s="740" t="s">
        <v>4507</v>
      </c>
      <c r="E763" s="741" t="s">
        <v>3354</v>
      </c>
      <c r="F763" s="739" t="s">
        <v>3344</v>
      </c>
      <c r="G763" s="739" t="s">
        <v>3957</v>
      </c>
      <c r="H763" s="739" t="s">
        <v>508</v>
      </c>
      <c r="I763" s="739" t="s">
        <v>909</v>
      </c>
      <c r="J763" s="739" t="s">
        <v>910</v>
      </c>
      <c r="K763" s="739" t="s">
        <v>3958</v>
      </c>
      <c r="L763" s="742">
        <v>107.27</v>
      </c>
      <c r="M763" s="742">
        <v>1394.51</v>
      </c>
      <c r="N763" s="739">
        <v>13</v>
      </c>
      <c r="O763" s="743">
        <v>6</v>
      </c>
      <c r="P763" s="742">
        <v>429.08</v>
      </c>
      <c r="Q763" s="744">
        <v>0.30769230769230771</v>
      </c>
      <c r="R763" s="739">
        <v>4</v>
      </c>
      <c r="S763" s="744">
        <v>0.30769230769230771</v>
      </c>
      <c r="T763" s="743">
        <v>2</v>
      </c>
      <c r="U763" s="738">
        <v>0.33333333333333331</v>
      </c>
    </row>
    <row r="764" spans="1:21" ht="14.4" customHeight="1" x14ac:dyDescent="0.3">
      <c r="A764" s="737">
        <v>30</v>
      </c>
      <c r="B764" s="739" t="s">
        <v>507</v>
      </c>
      <c r="C764" s="739" t="s">
        <v>3349</v>
      </c>
      <c r="D764" s="740" t="s">
        <v>4507</v>
      </c>
      <c r="E764" s="741" t="s">
        <v>3354</v>
      </c>
      <c r="F764" s="739" t="s">
        <v>3344</v>
      </c>
      <c r="G764" s="739" t="s">
        <v>3957</v>
      </c>
      <c r="H764" s="739" t="s">
        <v>508</v>
      </c>
      <c r="I764" s="739" t="s">
        <v>4138</v>
      </c>
      <c r="J764" s="739" t="s">
        <v>910</v>
      </c>
      <c r="K764" s="739" t="s">
        <v>3958</v>
      </c>
      <c r="L764" s="742">
        <v>107.27</v>
      </c>
      <c r="M764" s="742">
        <v>321.81</v>
      </c>
      <c r="N764" s="739">
        <v>3</v>
      </c>
      <c r="O764" s="743">
        <v>0.5</v>
      </c>
      <c r="P764" s="742"/>
      <c r="Q764" s="744">
        <v>0</v>
      </c>
      <c r="R764" s="739"/>
      <c r="S764" s="744">
        <v>0</v>
      </c>
      <c r="T764" s="743"/>
      <c r="U764" s="738">
        <v>0</v>
      </c>
    </row>
    <row r="765" spans="1:21" ht="14.4" customHeight="1" x14ac:dyDescent="0.3">
      <c r="A765" s="737">
        <v>30</v>
      </c>
      <c r="B765" s="739" t="s">
        <v>507</v>
      </c>
      <c r="C765" s="739" t="s">
        <v>3349</v>
      </c>
      <c r="D765" s="740" t="s">
        <v>4507</v>
      </c>
      <c r="E765" s="741" t="s">
        <v>3354</v>
      </c>
      <c r="F765" s="739" t="s">
        <v>3344</v>
      </c>
      <c r="G765" s="739" t="s">
        <v>3448</v>
      </c>
      <c r="H765" s="739" t="s">
        <v>508</v>
      </c>
      <c r="I765" s="739" t="s">
        <v>1600</v>
      </c>
      <c r="J765" s="739" t="s">
        <v>3449</v>
      </c>
      <c r="K765" s="739" t="s">
        <v>3450</v>
      </c>
      <c r="L765" s="742">
        <v>0</v>
      </c>
      <c r="M765" s="742">
        <v>0</v>
      </c>
      <c r="N765" s="739">
        <v>2</v>
      </c>
      <c r="O765" s="743">
        <v>0.5</v>
      </c>
      <c r="P765" s="742">
        <v>0</v>
      </c>
      <c r="Q765" s="744"/>
      <c r="R765" s="739">
        <v>2</v>
      </c>
      <c r="S765" s="744">
        <v>1</v>
      </c>
      <c r="T765" s="743">
        <v>0.5</v>
      </c>
      <c r="U765" s="738">
        <v>1</v>
      </c>
    </row>
    <row r="766" spans="1:21" ht="14.4" customHeight="1" x14ac:dyDescent="0.3">
      <c r="A766" s="737">
        <v>30</v>
      </c>
      <c r="B766" s="739" t="s">
        <v>507</v>
      </c>
      <c r="C766" s="739" t="s">
        <v>3349</v>
      </c>
      <c r="D766" s="740" t="s">
        <v>4507</v>
      </c>
      <c r="E766" s="741" t="s">
        <v>3354</v>
      </c>
      <c r="F766" s="739" t="s">
        <v>3344</v>
      </c>
      <c r="G766" s="739" t="s">
        <v>3451</v>
      </c>
      <c r="H766" s="739" t="s">
        <v>508</v>
      </c>
      <c r="I766" s="739" t="s">
        <v>4139</v>
      </c>
      <c r="J766" s="739" t="s">
        <v>4140</v>
      </c>
      <c r="K766" s="739" t="s">
        <v>4141</v>
      </c>
      <c r="L766" s="742">
        <v>84.39</v>
      </c>
      <c r="M766" s="742">
        <v>168.78</v>
      </c>
      <c r="N766" s="739">
        <v>2</v>
      </c>
      <c r="O766" s="743">
        <v>0.5</v>
      </c>
      <c r="P766" s="742">
        <v>168.78</v>
      </c>
      <c r="Q766" s="744">
        <v>1</v>
      </c>
      <c r="R766" s="739">
        <v>2</v>
      </c>
      <c r="S766" s="744">
        <v>1</v>
      </c>
      <c r="T766" s="743">
        <v>0.5</v>
      </c>
      <c r="U766" s="738">
        <v>1</v>
      </c>
    </row>
    <row r="767" spans="1:21" ht="14.4" customHeight="1" x14ac:dyDescent="0.3">
      <c r="A767" s="737">
        <v>30</v>
      </c>
      <c r="B767" s="739" t="s">
        <v>507</v>
      </c>
      <c r="C767" s="739" t="s">
        <v>3349</v>
      </c>
      <c r="D767" s="740" t="s">
        <v>4507</v>
      </c>
      <c r="E767" s="741" t="s">
        <v>3354</v>
      </c>
      <c r="F767" s="739" t="s">
        <v>3344</v>
      </c>
      <c r="G767" s="739" t="s">
        <v>4142</v>
      </c>
      <c r="H767" s="739" t="s">
        <v>508</v>
      </c>
      <c r="I767" s="739" t="s">
        <v>4143</v>
      </c>
      <c r="J767" s="739" t="s">
        <v>4144</v>
      </c>
      <c r="K767" s="739" t="s">
        <v>4145</v>
      </c>
      <c r="L767" s="742">
        <v>37.69</v>
      </c>
      <c r="M767" s="742">
        <v>113.07</v>
      </c>
      <c r="N767" s="739">
        <v>3</v>
      </c>
      <c r="O767" s="743">
        <v>0.5</v>
      </c>
      <c r="P767" s="742"/>
      <c r="Q767" s="744">
        <v>0</v>
      </c>
      <c r="R767" s="739"/>
      <c r="S767" s="744">
        <v>0</v>
      </c>
      <c r="T767" s="743"/>
      <c r="U767" s="738">
        <v>0</v>
      </c>
    </row>
    <row r="768" spans="1:21" ht="14.4" customHeight="1" x14ac:dyDescent="0.3">
      <c r="A768" s="737">
        <v>30</v>
      </c>
      <c r="B768" s="739" t="s">
        <v>507</v>
      </c>
      <c r="C768" s="739" t="s">
        <v>3349</v>
      </c>
      <c r="D768" s="740" t="s">
        <v>4507</v>
      </c>
      <c r="E768" s="741" t="s">
        <v>3354</v>
      </c>
      <c r="F768" s="739" t="s">
        <v>3344</v>
      </c>
      <c r="G768" s="739" t="s">
        <v>3460</v>
      </c>
      <c r="H768" s="739" t="s">
        <v>508</v>
      </c>
      <c r="I768" s="739" t="s">
        <v>1554</v>
      </c>
      <c r="J768" s="739" t="s">
        <v>1555</v>
      </c>
      <c r="K768" s="739" t="s">
        <v>3461</v>
      </c>
      <c r="L768" s="742">
        <v>34.6</v>
      </c>
      <c r="M768" s="742">
        <v>103.80000000000001</v>
      </c>
      <c r="N768" s="739">
        <v>3</v>
      </c>
      <c r="O768" s="743">
        <v>2.5</v>
      </c>
      <c r="P768" s="742">
        <v>34.6</v>
      </c>
      <c r="Q768" s="744">
        <v>0.33333333333333331</v>
      </c>
      <c r="R768" s="739">
        <v>1</v>
      </c>
      <c r="S768" s="744">
        <v>0.33333333333333331</v>
      </c>
      <c r="T768" s="743">
        <v>0.5</v>
      </c>
      <c r="U768" s="738">
        <v>0.2</v>
      </c>
    </row>
    <row r="769" spans="1:21" ht="14.4" customHeight="1" x14ac:dyDescent="0.3">
      <c r="A769" s="737">
        <v>30</v>
      </c>
      <c r="B769" s="739" t="s">
        <v>507</v>
      </c>
      <c r="C769" s="739" t="s">
        <v>3349</v>
      </c>
      <c r="D769" s="740" t="s">
        <v>4507</v>
      </c>
      <c r="E769" s="741" t="s">
        <v>3354</v>
      </c>
      <c r="F769" s="739" t="s">
        <v>3344</v>
      </c>
      <c r="G769" s="739" t="s">
        <v>3460</v>
      </c>
      <c r="H769" s="739" t="s">
        <v>508</v>
      </c>
      <c r="I769" s="739" t="s">
        <v>4146</v>
      </c>
      <c r="J769" s="739" t="s">
        <v>1555</v>
      </c>
      <c r="K769" s="739" t="s">
        <v>3461</v>
      </c>
      <c r="L769" s="742">
        <v>34.6</v>
      </c>
      <c r="M769" s="742">
        <v>69.2</v>
      </c>
      <c r="N769" s="739">
        <v>2</v>
      </c>
      <c r="O769" s="743">
        <v>1.5</v>
      </c>
      <c r="P769" s="742">
        <v>69.2</v>
      </c>
      <c r="Q769" s="744">
        <v>1</v>
      </c>
      <c r="R769" s="739">
        <v>2</v>
      </c>
      <c r="S769" s="744">
        <v>1</v>
      </c>
      <c r="T769" s="743">
        <v>1.5</v>
      </c>
      <c r="U769" s="738">
        <v>1</v>
      </c>
    </row>
    <row r="770" spans="1:21" ht="14.4" customHeight="1" x14ac:dyDescent="0.3">
      <c r="A770" s="737">
        <v>30</v>
      </c>
      <c r="B770" s="739" t="s">
        <v>507</v>
      </c>
      <c r="C770" s="739" t="s">
        <v>3349</v>
      </c>
      <c r="D770" s="740" t="s">
        <v>4507</v>
      </c>
      <c r="E770" s="741" t="s">
        <v>3354</v>
      </c>
      <c r="F770" s="739" t="s">
        <v>3344</v>
      </c>
      <c r="G770" s="739" t="s">
        <v>4147</v>
      </c>
      <c r="H770" s="739" t="s">
        <v>508</v>
      </c>
      <c r="I770" s="739" t="s">
        <v>4148</v>
      </c>
      <c r="J770" s="739" t="s">
        <v>4149</v>
      </c>
      <c r="K770" s="739" t="s">
        <v>4150</v>
      </c>
      <c r="L770" s="742">
        <v>0</v>
      </c>
      <c r="M770" s="742">
        <v>0</v>
      </c>
      <c r="N770" s="739">
        <v>1</v>
      </c>
      <c r="O770" s="743">
        <v>0.5</v>
      </c>
      <c r="P770" s="742"/>
      <c r="Q770" s="744"/>
      <c r="R770" s="739"/>
      <c r="S770" s="744">
        <v>0</v>
      </c>
      <c r="T770" s="743"/>
      <c r="U770" s="738">
        <v>0</v>
      </c>
    </row>
    <row r="771" spans="1:21" ht="14.4" customHeight="1" x14ac:dyDescent="0.3">
      <c r="A771" s="737">
        <v>30</v>
      </c>
      <c r="B771" s="739" t="s">
        <v>507</v>
      </c>
      <c r="C771" s="739" t="s">
        <v>3349</v>
      </c>
      <c r="D771" s="740" t="s">
        <v>4507</v>
      </c>
      <c r="E771" s="741" t="s">
        <v>3354</v>
      </c>
      <c r="F771" s="739" t="s">
        <v>3344</v>
      </c>
      <c r="G771" s="739" t="s">
        <v>3462</v>
      </c>
      <c r="H771" s="739" t="s">
        <v>508</v>
      </c>
      <c r="I771" s="739" t="s">
        <v>4151</v>
      </c>
      <c r="J771" s="739" t="s">
        <v>4152</v>
      </c>
      <c r="K771" s="739" t="s">
        <v>4153</v>
      </c>
      <c r="L771" s="742">
        <v>45.86</v>
      </c>
      <c r="M771" s="742">
        <v>91.72</v>
      </c>
      <c r="N771" s="739">
        <v>2</v>
      </c>
      <c r="O771" s="743">
        <v>0.5</v>
      </c>
      <c r="P771" s="742"/>
      <c r="Q771" s="744">
        <v>0</v>
      </c>
      <c r="R771" s="739"/>
      <c r="S771" s="744">
        <v>0</v>
      </c>
      <c r="T771" s="743"/>
      <c r="U771" s="738">
        <v>0</v>
      </c>
    </row>
    <row r="772" spans="1:21" ht="14.4" customHeight="1" x14ac:dyDescent="0.3">
      <c r="A772" s="737">
        <v>30</v>
      </c>
      <c r="B772" s="739" t="s">
        <v>507</v>
      </c>
      <c r="C772" s="739" t="s">
        <v>3349</v>
      </c>
      <c r="D772" s="740" t="s">
        <v>4507</v>
      </c>
      <c r="E772" s="741" t="s">
        <v>3354</v>
      </c>
      <c r="F772" s="739" t="s">
        <v>3344</v>
      </c>
      <c r="G772" s="739" t="s">
        <v>3462</v>
      </c>
      <c r="H772" s="739" t="s">
        <v>508</v>
      </c>
      <c r="I772" s="739" t="s">
        <v>1026</v>
      </c>
      <c r="J772" s="739" t="s">
        <v>1027</v>
      </c>
      <c r="K772" s="739" t="s">
        <v>3709</v>
      </c>
      <c r="L772" s="742">
        <v>45.86</v>
      </c>
      <c r="M772" s="742">
        <v>183.44</v>
      </c>
      <c r="N772" s="739">
        <v>4</v>
      </c>
      <c r="O772" s="743">
        <v>1</v>
      </c>
      <c r="P772" s="742"/>
      <c r="Q772" s="744">
        <v>0</v>
      </c>
      <c r="R772" s="739"/>
      <c r="S772" s="744">
        <v>0</v>
      </c>
      <c r="T772" s="743"/>
      <c r="U772" s="738">
        <v>0</v>
      </c>
    </row>
    <row r="773" spans="1:21" ht="14.4" customHeight="1" x14ac:dyDescent="0.3">
      <c r="A773" s="737">
        <v>30</v>
      </c>
      <c r="B773" s="739" t="s">
        <v>507</v>
      </c>
      <c r="C773" s="739" t="s">
        <v>3349</v>
      </c>
      <c r="D773" s="740" t="s">
        <v>4507</v>
      </c>
      <c r="E773" s="741" t="s">
        <v>3354</v>
      </c>
      <c r="F773" s="739" t="s">
        <v>3344</v>
      </c>
      <c r="G773" s="739" t="s">
        <v>4154</v>
      </c>
      <c r="H773" s="739" t="s">
        <v>2097</v>
      </c>
      <c r="I773" s="739" t="s">
        <v>2399</v>
      </c>
      <c r="J773" s="739" t="s">
        <v>3075</v>
      </c>
      <c r="K773" s="739" t="s">
        <v>3076</v>
      </c>
      <c r="L773" s="742">
        <v>848.35</v>
      </c>
      <c r="M773" s="742">
        <v>848.35</v>
      </c>
      <c r="N773" s="739">
        <v>1</v>
      </c>
      <c r="O773" s="743">
        <v>0.5</v>
      </c>
      <c r="P773" s="742">
        <v>848.35</v>
      </c>
      <c r="Q773" s="744">
        <v>1</v>
      </c>
      <c r="R773" s="739">
        <v>1</v>
      </c>
      <c r="S773" s="744">
        <v>1</v>
      </c>
      <c r="T773" s="743">
        <v>0.5</v>
      </c>
      <c r="U773" s="738">
        <v>1</v>
      </c>
    </row>
    <row r="774" spans="1:21" ht="14.4" customHeight="1" x14ac:dyDescent="0.3">
      <c r="A774" s="737">
        <v>30</v>
      </c>
      <c r="B774" s="739" t="s">
        <v>507</v>
      </c>
      <c r="C774" s="739" t="s">
        <v>3349</v>
      </c>
      <c r="D774" s="740" t="s">
        <v>4507</v>
      </c>
      <c r="E774" s="741" t="s">
        <v>3354</v>
      </c>
      <c r="F774" s="739" t="s">
        <v>3344</v>
      </c>
      <c r="G774" s="739" t="s">
        <v>4155</v>
      </c>
      <c r="H774" s="739" t="s">
        <v>508</v>
      </c>
      <c r="I774" s="739" t="s">
        <v>4156</v>
      </c>
      <c r="J774" s="739" t="s">
        <v>2860</v>
      </c>
      <c r="K774" s="739" t="s">
        <v>4157</v>
      </c>
      <c r="L774" s="742">
        <v>89.91</v>
      </c>
      <c r="M774" s="742">
        <v>89.91</v>
      </c>
      <c r="N774" s="739">
        <v>1</v>
      </c>
      <c r="O774" s="743">
        <v>1</v>
      </c>
      <c r="P774" s="742">
        <v>89.91</v>
      </c>
      <c r="Q774" s="744">
        <v>1</v>
      </c>
      <c r="R774" s="739">
        <v>1</v>
      </c>
      <c r="S774" s="744">
        <v>1</v>
      </c>
      <c r="T774" s="743">
        <v>1</v>
      </c>
      <c r="U774" s="738">
        <v>1</v>
      </c>
    </row>
    <row r="775" spans="1:21" ht="14.4" customHeight="1" x14ac:dyDescent="0.3">
      <c r="A775" s="737">
        <v>30</v>
      </c>
      <c r="B775" s="739" t="s">
        <v>507</v>
      </c>
      <c r="C775" s="739" t="s">
        <v>3349</v>
      </c>
      <c r="D775" s="740" t="s">
        <v>4507</v>
      </c>
      <c r="E775" s="741" t="s">
        <v>3354</v>
      </c>
      <c r="F775" s="739" t="s">
        <v>3344</v>
      </c>
      <c r="G775" s="739" t="s">
        <v>4158</v>
      </c>
      <c r="H775" s="739" t="s">
        <v>508</v>
      </c>
      <c r="I775" s="739" t="s">
        <v>4159</v>
      </c>
      <c r="J775" s="739" t="s">
        <v>1746</v>
      </c>
      <c r="K775" s="739" t="s">
        <v>4160</v>
      </c>
      <c r="L775" s="742">
        <v>0</v>
      </c>
      <c r="M775" s="742">
        <v>0</v>
      </c>
      <c r="N775" s="739">
        <v>2</v>
      </c>
      <c r="O775" s="743">
        <v>1</v>
      </c>
      <c r="P775" s="742"/>
      <c r="Q775" s="744"/>
      <c r="R775" s="739"/>
      <c r="S775" s="744">
        <v>0</v>
      </c>
      <c r="T775" s="743"/>
      <c r="U775" s="738">
        <v>0</v>
      </c>
    </row>
    <row r="776" spans="1:21" ht="14.4" customHeight="1" x14ac:dyDescent="0.3">
      <c r="A776" s="737">
        <v>30</v>
      </c>
      <c r="B776" s="739" t="s">
        <v>507</v>
      </c>
      <c r="C776" s="739" t="s">
        <v>3349</v>
      </c>
      <c r="D776" s="740" t="s">
        <v>4507</v>
      </c>
      <c r="E776" s="741" t="s">
        <v>3354</v>
      </c>
      <c r="F776" s="739" t="s">
        <v>3344</v>
      </c>
      <c r="G776" s="739" t="s">
        <v>4161</v>
      </c>
      <c r="H776" s="739" t="s">
        <v>508</v>
      </c>
      <c r="I776" s="739" t="s">
        <v>779</v>
      </c>
      <c r="J776" s="739" t="s">
        <v>4162</v>
      </c>
      <c r="K776" s="739" t="s">
        <v>3133</v>
      </c>
      <c r="L776" s="742">
        <v>0</v>
      </c>
      <c r="M776" s="742">
        <v>0</v>
      </c>
      <c r="N776" s="739">
        <v>1</v>
      </c>
      <c r="O776" s="743">
        <v>0.5</v>
      </c>
      <c r="P776" s="742"/>
      <c r="Q776" s="744"/>
      <c r="R776" s="739"/>
      <c r="S776" s="744">
        <v>0</v>
      </c>
      <c r="T776" s="743"/>
      <c r="U776" s="738">
        <v>0</v>
      </c>
    </row>
    <row r="777" spans="1:21" ht="14.4" customHeight="1" x14ac:dyDescent="0.3">
      <c r="A777" s="737">
        <v>30</v>
      </c>
      <c r="B777" s="739" t="s">
        <v>507</v>
      </c>
      <c r="C777" s="739" t="s">
        <v>3349</v>
      </c>
      <c r="D777" s="740" t="s">
        <v>4507</v>
      </c>
      <c r="E777" s="741" t="s">
        <v>3354</v>
      </c>
      <c r="F777" s="739" t="s">
        <v>3344</v>
      </c>
      <c r="G777" s="739" t="s">
        <v>3849</v>
      </c>
      <c r="H777" s="739" t="s">
        <v>508</v>
      </c>
      <c r="I777" s="739" t="s">
        <v>4163</v>
      </c>
      <c r="J777" s="739" t="s">
        <v>4164</v>
      </c>
      <c r="K777" s="739" t="s">
        <v>4165</v>
      </c>
      <c r="L777" s="742">
        <v>77.52</v>
      </c>
      <c r="M777" s="742">
        <v>310.08</v>
      </c>
      <c r="N777" s="739">
        <v>4</v>
      </c>
      <c r="O777" s="743">
        <v>2.5</v>
      </c>
      <c r="P777" s="742">
        <v>310.08</v>
      </c>
      <c r="Q777" s="744">
        <v>1</v>
      </c>
      <c r="R777" s="739">
        <v>4</v>
      </c>
      <c r="S777" s="744">
        <v>1</v>
      </c>
      <c r="T777" s="743">
        <v>2.5</v>
      </c>
      <c r="U777" s="738">
        <v>1</v>
      </c>
    </row>
    <row r="778" spans="1:21" ht="14.4" customHeight="1" x14ac:dyDescent="0.3">
      <c r="A778" s="737">
        <v>30</v>
      </c>
      <c r="B778" s="739" t="s">
        <v>507</v>
      </c>
      <c r="C778" s="739" t="s">
        <v>3349</v>
      </c>
      <c r="D778" s="740" t="s">
        <v>4507</v>
      </c>
      <c r="E778" s="741" t="s">
        <v>3354</v>
      </c>
      <c r="F778" s="739" t="s">
        <v>3344</v>
      </c>
      <c r="G778" s="739" t="s">
        <v>3371</v>
      </c>
      <c r="H778" s="739" t="s">
        <v>2097</v>
      </c>
      <c r="I778" s="739" t="s">
        <v>2533</v>
      </c>
      <c r="J778" s="739" t="s">
        <v>2534</v>
      </c>
      <c r="K778" s="739" t="s">
        <v>3107</v>
      </c>
      <c r="L778" s="742">
        <v>93.43</v>
      </c>
      <c r="M778" s="742">
        <v>280.29000000000002</v>
      </c>
      <c r="N778" s="739">
        <v>3</v>
      </c>
      <c r="O778" s="743">
        <v>1</v>
      </c>
      <c r="P778" s="742">
        <v>280.29000000000002</v>
      </c>
      <c r="Q778" s="744">
        <v>1</v>
      </c>
      <c r="R778" s="739">
        <v>3</v>
      </c>
      <c r="S778" s="744">
        <v>1</v>
      </c>
      <c r="T778" s="743">
        <v>1</v>
      </c>
      <c r="U778" s="738">
        <v>1</v>
      </c>
    </row>
    <row r="779" spans="1:21" ht="14.4" customHeight="1" x14ac:dyDescent="0.3">
      <c r="A779" s="737">
        <v>30</v>
      </c>
      <c r="B779" s="739" t="s">
        <v>507</v>
      </c>
      <c r="C779" s="739" t="s">
        <v>3349</v>
      </c>
      <c r="D779" s="740" t="s">
        <v>4507</v>
      </c>
      <c r="E779" s="741" t="s">
        <v>3354</v>
      </c>
      <c r="F779" s="739" t="s">
        <v>3344</v>
      </c>
      <c r="G779" s="739" t="s">
        <v>4166</v>
      </c>
      <c r="H779" s="739" t="s">
        <v>508</v>
      </c>
      <c r="I779" s="739" t="s">
        <v>4167</v>
      </c>
      <c r="J779" s="739" t="s">
        <v>4168</v>
      </c>
      <c r="K779" s="739" t="s">
        <v>4169</v>
      </c>
      <c r="L779" s="742">
        <v>0</v>
      </c>
      <c r="M779" s="742">
        <v>0</v>
      </c>
      <c r="N779" s="739">
        <v>1</v>
      </c>
      <c r="O779" s="743">
        <v>0.5</v>
      </c>
      <c r="P779" s="742"/>
      <c r="Q779" s="744"/>
      <c r="R779" s="739"/>
      <c r="S779" s="744">
        <v>0</v>
      </c>
      <c r="T779" s="743"/>
      <c r="U779" s="738">
        <v>0</v>
      </c>
    </row>
    <row r="780" spans="1:21" ht="14.4" customHeight="1" x14ac:dyDescent="0.3">
      <c r="A780" s="737">
        <v>30</v>
      </c>
      <c r="B780" s="739" t="s">
        <v>507</v>
      </c>
      <c r="C780" s="739" t="s">
        <v>3349</v>
      </c>
      <c r="D780" s="740" t="s">
        <v>4507</v>
      </c>
      <c r="E780" s="741" t="s">
        <v>3354</v>
      </c>
      <c r="F780" s="739" t="s">
        <v>3344</v>
      </c>
      <c r="G780" s="739" t="s">
        <v>3492</v>
      </c>
      <c r="H780" s="739" t="s">
        <v>508</v>
      </c>
      <c r="I780" s="739" t="s">
        <v>3493</v>
      </c>
      <c r="J780" s="739" t="s">
        <v>3494</v>
      </c>
      <c r="K780" s="739" t="s">
        <v>3257</v>
      </c>
      <c r="L780" s="742">
        <v>0</v>
      </c>
      <c r="M780" s="742">
        <v>0</v>
      </c>
      <c r="N780" s="739">
        <v>6</v>
      </c>
      <c r="O780" s="743">
        <v>1</v>
      </c>
      <c r="P780" s="742">
        <v>0</v>
      </c>
      <c r="Q780" s="744"/>
      <c r="R780" s="739">
        <v>6</v>
      </c>
      <c r="S780" s="744">
        <v>1</v>
      </c>
      <c r="T780" s="743">
        <v>1</v>
      </c>
      <c r="U780" s="738">
        <v>1</v>
      </c>
    </row>
    <row r="781" spans="1:21" ht="14.4" customHeight="1" x14ac:dyDescent="0.3">
      <c r="A781" s="737">
        <v>30</v>
      </c>
      <c r="B781" s="739" t="s">
        <v>507</v>
      </c>
      <c r="C781" s="739" t="s">
        <v>3349</v>
      </c>
      <c r="D781" s="740" t="s">
        <v>4507</v>
      </c>
      <c r="E781" s="741" t="s">
        <v>3354</v>
      </c>
      <c r="F781" s="739" t="s">
        <v>3344</v>
      </c>
      <c r="G781" s="739" t="s">
        <v>3492</v>
      </c>
      <c r="H781" s="739" t="s">
        <v>508</v>
      </c>
      <c r="I781" s="739" t="s">
        <v>1127</v>
      </c>
      <c r="J781" s="739" t="s">
        <v>1117</v>
      </c>
      <c r="K781" s="739" t="s">
        <v>3722</v>
      </c>
      <c r="L781" s="742">
        <v>26.37</v>
      </c>
      <c r="M781" s="742">
        <v>184.59</v>
      </c>
      <c r="N781" s="739">
        <v>7</v>
      </c>
      <c r="O781" s="743">
        <v>3.5</v>
      </c>
      <c r="P781" s="742">
        <v>131.85</v>
      </c>
      <c r="Q781" s="744">
        <v>0.71428571428571419</v>
      </c>
      <c r="R781" s="739">
        <v>5</v>
      </c>
      <c r="S781" s="744">
        <v>0.7142857142857143</v>
      </c>
      <c r="T781" s="743">
        <v>2.5</v>
      </c>
      <c r="U781" s="738">
        <v>0.7142857142857143</v>
      </c>
    </row>
    <row r="782" spans="1:21" ht="14.4" customHeight="1" x14ac:dyDescent="0.3">
      <c r="A782" s="737">
        <v>30</v>
      </c>
      <c r="B782" s="739" t="s">
        <v>507</v>
      </c>
      <c r="C782" s="739" t="s">
        <v>3349</v>
      </c>
      <c r="D782" s="740" t="s">
        <v>4507</v>
      </c>
      <c r="E782" s="741" t="s">
        <v>3354</v>
      </c>
      <c r="F782" s="739" t="s">
        <v>3344</v>
      </c>
      <c r="G782" s="739" t="s">
        <v>3492</v>
      </c>
      <c r="H782" s="739" t="s">
        <v>508</v>
      </c>
      <c r="I782" s="739" t="s">
        <v>1269</v>
      </c>
      <c r="J782" s="739" t="s">
        <v>902</v>
      </c>
      <c r="K782" s="739" t="s">
        <v>3495</v>
      </c>
      <c r="L782" s="742">
        <v>0</v>
      </c>
      <c r="M782" s="742">
        <v>0</v>
      </c>
      <c r="N782" s="739">
        <v>3</v>
      </c>
      <c r="O782" s="743">
        <v>0.5</v>
      </c>
      <c r="P782" s="742">
        <v>0</v>
      </c>
      <c r="Q782" s="744"/>
      <c r="R782" s="739">
        <v>3</v>
      </c>
      <c r="S782" s="744">
        <v>1</v>
      </c>
      <c r="T782" s="743">
        <v>0.5</v>
      </c>
      <c r="U782" s="738">
        <v>1</v>
      </c>
    </row>
    <row r="783" spans="1:21" ht="14.4" customHeight="1" x14ac:dyDescent="0.3">
      <c r="A783" s="737">
        <v>30</v>
      </c>
      <c r="B783" s="739" t="s">
        <v>507</v>
      </c>
      <c r="C783" s="739" t="s">
        <v>3349</v>
      </c>
      <c r="D783" s="740" t="s">
        <v>4507</v>
      </c>
      <c r="E783" s="741" t="s">
        <v>3354</v>
      </c>
      <c r="F783" s="739" t="s">
        <v>3344</v>
      </c>
      <c r="G783" s="739" t="s">
        <v>3492</v>
      </c>
      <c r="H783" s="739" t="s">
        <v>508</v>
      </c>
      <c r="I783" s="739" t="s">
        <v>901</v>
      </c>
      <c r="J783" s="739" t="s">
        <v>902</v>
      </c>
      <c r="K783" s="739" t="s">
        <v>4170</v>
      </c>
      <c r="L783" s="742">
        <v>0</v>
      </c>
      <c r="M783" s="742">
        <v>0</v>
      </c>
      <c r="N783" s="739">
        <v>1</v>
      </c>
      <c r="O783" s="743">
        <v>0.5</v>
      </c>
      <c r="P783" s="742">
        <v>0</v>
      </c>
      <c r="Q783" s="744"/>
      <c r="R783" s="739">
        <v>1</v>
      </c>
      <c r="S783" s="744">
        <v>1</v>
      </c>
      <c r="T783" s="743">
        <v>0.5</v>
      </c>
      <c r="U783" s="738">
        <v>1</v>
      </c>
    </row>
    <row r="784" spans="1:21" ht="14.4" customHeight="1" x14ac:dyDescent="0.3">
      <c r="A784" s="737">
        <v>30</v>
      </c>
      <c r="B784" s="739" t="s">
        <v>507</v>
      </c>
      <c r="C784" s="739" t="s">
        <v>3349</v>
      </c>
      <c r="D784" s="740" t="s">
        <v>4507</v>
      </c>
      <c r="E784" s="741" t="s">
        <v>3354</v>
      </c>
      <c r="F784" s="739" t="s">
        <v>3344</v>
      </c>
      <c r="G784" s="739" t="s">
        <v>3492</v>
      </c>
      <c r="H784" s="739" t="s">
        <v>508</v>
      </c>
      <c r="I784" s="739" t="s">
        <v>1271</v>
      </c>
      <c r="J784" s="739" t="s">
        <v>902</v>
      </c>
      <c r="K784" s="739" t="s">
        <v>3723</v>
      </c>
      <c r="L784" s="742">
        <v>0</v>
      </c>
      <c r="M784" s="742">
        <v>0</v>
      </c>
      <c r="N784" s="739">
        <v>1</v>
      </c>
      <c r="O784" s="743">
        <v>0.5</v>
      </c>
      <c r="P784" s="742">
        <v>0</v>
      </c>
      <c r="Q784" s="744"/>
      <c r="R784" s="739">
        <v>1</v>
      </c>
      <c r="S784" s="744">
        <v>1</v>
      </c>
      <c r="T784" s="743">
        <v>0.5</v>
      </c>
      <c r="U784" s="738">
        <v>1</v>
      </c>
    </row>
    <row r="785" spans="1:21" ht="14.4" customHeight="1" x14ac:dyDescent="0.3">
      <c r="A785" s="737">
        <v>30</v>
      </c>
      <c r="B785" s="739" t="s">
        <v>507</v>
      </c>
      <c r="C785" s="739" t="s">
        <v>3349</v>
      </c>
      <c r="D785" s="740" t="s">
        <v>4507</v>
      </c>
      <c r="E785" s="741" t="s">
        <v>3354</v>
      </c>
      <c r="F785" s="739" t="s">
        <v>3344</v>
      </c>
      <c r="G785" s="739" t="s">
        <v>3492</v>
      </c>
      <c r="H785" s="739" t="s">
        <v>508</v>
      </c>
      <c r="I785" s="739" t="s">
        <v>4171</v>
      </c>
      <c r="J785" s="739" t="s">
        <v>1974</v>
      </c>
      <c r="K785" s="739" t="s">
        <v>4172</v>
      </c>
      <c r="L785" s="742">
        <v>0</v>
      </c>
      <c r="M785" s="742">
        <v>0</v>
      </c>
      <c r="N785" s="739">
        <v>6</v>
      </c>
      <c r="O785" s="743">
        <v>1</v>
      </c>
      <c r="P785" s="742"/>
      <c r="Q785" s="744"/>
      <c r="R785" s="739"/>
      <c r="S785" s="744">
        <v>0</v>
      </c>
      <c r="T785" s="743"/>
      <c r="U785" s="738">
        <v>0</v>
      </c>
    </row>
    <row r="786" spans="1:21" ht="14.4" customHeight="1" x14ac:dyDescent="0.3">
      <c r="A786" s="737">
        <v>30</v>
      </c>
      <c r="B786" s="739" t="s">
        <v>507</v>
      </c>
      <c r="C786" s="739" t="s">
        <v>3349</v>
      </c>
      <c r="D786" s="740" t="s">
        <v>4507</v>
      </c>
      <c r="E786" s="741" t="s">
        <v>3354</v>
      </c>
      <c r="F786" s="739" t="s">
        <v>3344</v>
      </c>
      <c r="G786" s="739" t="s">
        <v>4173</v>
      </c>
      <c r="H786" s="739" t="s">
        <v>508</v>
      </c>
      <c r="I786" s="739" t="s">
        <v>4174</v>
      </c>
      <c r="J786" s="739" t="s">
        <v>4175</v>
      </c>
      <c r="K786" s="739" t="s">
        <v>4176</v>
      </c>
      <c r="L786" s="742">
        <v>0</v>
      </c>
      <c r="M786" s="742">
        <v>0</v>
      </c>
      <c r="N786" s="739">
        <v>1</v>
      </c>
      <c r="O786" s="743">
        <v>1</v>
      </c>
      <c r="P786" s="742">
        <v>0</v>
      </c>
      <c r="Q786" s="744"/>
      <c r="R786" s="739">
        <v>1</v>
      </c>
      <c r="S786" s="744">
        <v>1</v>
      </c>
      <c r="T786" s="743">
        <v>1</v>
      </c>
      <c r="U786" s="738">
        <v>1</v>
      </c>
    </row>
    <row r="787" spans="1:21" ht="14.4" customHeight="1" x14ac:dyDescent="0.3">
      <c r="A787" s="737">
        <v>30</v>
      </c>
      <c r="B787" s="739" t="s">
        <v>507</v>
      </c>
      <c r="C787" s="739" t="s">
        <v>3349</v>
      </c>
      <c r="D787" s="740" t="s">
        <v>4507</v>
      </c>
      <c r="E787" s="741" t="s">
        <v>3354</v>
      </c>
      <c r="F787" s="739" t="s">
        <v>3344</v>
      </c>
      <c r="G787" s="739" t="s">
        <v>3509</v>
      </c>
      <c r="H787" s="739" t="s">
        <v>508</v>
      </c>
      <c r="I787" s="739" t="s">
        <v>3871</v>
      </c>
      <c r="J787" s="739" t="s">
        <v>3731</v>
      </c>
      <c r="K787" s="739" t="s">
        <v>3872</v>
      </c>
      <c r="L787" s="742">
        <v>0</v>
      </c>
      <c r="M787" s="742">
        <v>0</v>
      </c>
      <c r="N787" s="739">
        <v>3</v>
      </c>
      <c r="O787" s="743">
        <v>0.5</v>
      </c>
      <c r="P787" s="742"/>
      <c r="Q787" s="744"/>
      <c r="R787" s="739"/>
      <c r="S787" s="744">
        <v>0</v>
      </c>
      <c r="T787" s="743"/>
      <c r="U787" s="738">
        <v>0</v>
      </c>
    </row>
    <row r="788" spans="1:21" ht="14.4" customHeight="1" x14ac:dyDescent="0.3">
      <c r="A788" s="737">
        <v>30</v>
      </c>
      <c r="B788" s="739" t="s">
        <v>507</v>
      </c>
      <c r="C788" s="739" t="s">
        <v>3349</v>
      </c>
      <c r="D788" s="740" t="s">
        <v>4507</v>
      </c>
      <c r="E788" s="741" t="s">
        <v>3354</v>
      </c>
      <c r="F788" s="739" t="s">
        <v>3344</v>
      </c>
      <c r="G788" s="739" t="s">
        <v>3509</v>
      </c>
      <c r="H788" s="739" t="s">
        <v>508</v>
      </c>
      <c r="I788" s="739" t="s">
        <v>4177</v>
      </c>
      <c r="J788" s="739" t="s">
        <v>3731</v>
      </c>
      <c r="K788" s="739" t="s">
        <v>4178</v>
      </c>
      <c r="L788" s="742">
        <v>0</v>
      </c>
      <c r="M788" s="742">
        <v>0</v>
      </c>
      <c r="N788" s="739">
        <v>3</v>
      </c>
      <c r="O788" s="743">
        <v>0.5</v>
      </c>
      <c r="P788" s="742"/>
      <c r="Q788" s="744"/>
      <c r="R788" s="739"/>
      <c r="S788" s="744">
        <v>0</v>
      </c>
      <c r="T788" s="743"/>
      <c r="U788" s="738">
        <v>0</v>
      </c>
    </row>
    <row r="789" spans="1:21" ht="14.4" customHeight="1" x14ac:dyDescent="0.3">
      <c r="A789" s="737">
        <v>30</v>
      </c>
      <c r="B789" s="739" t="s">
        <v>507</v>
      </c>
      <c r="C789" s="739" t="s">
        <v>3349</v>
      </c>
      <c r="D789" s="740" t="s">
        <v>4507</v>
      </c>
      <c r="E789" s="741" t="s">
        <v>3354</v>
      </c>
      <c r="F789" s="739" t="s">
        <v>3344</v>
      </c>
      <c r="G789" s="739" t="s">
        <v>3512</v>
      </c>
      <c r="H789" s="739" t="s">
        <v>2097</v>
      </c>
      <c r="I789" s="739" t="s">
        <v>4179</v>
      </c>
      <c r="J789" s="739" t="s">
        <v>4180</v>
      </c>
      <c r="K789" s="739" t="s">
        <v>4181</v>
      </c>
      <c r="L789" s="742">
        <v>0</v>
      </c>
      <c r="M789" s="742">
        <v>0</v>
      </c>
      <c r="N789" s="739">
        <v>1</v>
      </c>
      <c r="O789" s="743"/>
      <c r="P789" s="742"/>
      <c r="Q789" s="744"/>
      <c r="R789" s="739"/>
      <c r="S789" s="744">
        <v>0</v>
      </c>
      <c r="T789" s="743"/>
      <c r="U789" s="738"/>
    </row>
    <row r="790" spans="1:21" ht="14.4" customHeight="1" x14ac:dyDescent="0.3">
      <c r="A790" s="737">
        <v>30</v>
      </c>
      <c r="B790" s="739" t="s">
        <v>507</v>
      </c>
      <c r="C790" s="739" t="s">
        <v>3349</v>
      </c>
      <c r="D790" s="740" t="s">
        <v>4507</v>
      </c>
      <c r="E790" s="741" t="s">
        <v>3354</v>
      </c>
      <c r="F790" s="739" t="s">
        <v>3344</v>
      </c>
      <c r="G790" s="739" t="s">
        <v>3512</v>
      </c>
      <c r="H790" s="739" t="s">
        <v>2097</v>
      </c>
      <c r="I790" s="739" t="s">
        <v>2541</v>
      </c>
      <c r="J790" s="739" t="s">
        <v>2542</v>
      </c>
      <c r="K790" s="739" t="s">
        <v>3201</v>
      </c>
      <c r="L790" s="742">
        <v>59.27</v>
      </c>
      <c r="M790" s="742">
        <v>177.81</v>
      </c>
      <c r="N790" s="739">
        <v>3</v>
      </c>
      <c r="O790" s="743">
        <v>1.5</v>
      </c>
      <c r="P790" s="742"/>
      <c r="Q790" s="744">
        <v>0</v>
      </c>
      <c r="R790" s="739"/>
      <c r="S790" s="744">
        <v>0</v>
      </c>
      <c r="T790" s="743"/>
      <c r="U790" s="738">
        <v>0</v>
      </c>
    </row>
    <row r="791" spans="1:21" ht="14.4" customHeight="1" x14ac:dyDescent="0.3">
      <c r="A791" s="737">
        <v>30</v>
      </c>
      <c r="B791" s="739" t="s">
        <v>507</v>
      </c>
      <c r="C791" s="739" t="s">
        <v>3349</v>
      </c>
      <c r="D791" s="740" t="s">
        <v>4507</v>
      </c>
      <c r="E791" s="741" t="s">
        <v>3354</v>
      </c>
      <c r="F791" s="739" t="s">
        <v>3344</v>
      </c>
      <c r="G791" s="739" t="s">
        <v>3512</v>
      </c>
      <c r="H791" s="739" t="s">
        <v>2097</v>
      </c>
      <c r="I791" s="739" t="s">
        <v>2423</v>
      </c>
      <c r="J791" s="739" t="s">
        <v>3203</v>
      </c>
      <c r="K791" s="739" t="s">
        <v>3204</v>
      </c>
      <c r="L791" s="742">
        <v>59.27</v>
      </c>
      <c r="M791" s="742">
        <v>59.27</v>
      </c>
      <c r="N791" s="739">
        <v>1</v>
      </c>
      <c r="O791" s="743">
        <v>0.5</v>
      </c>
      <c r="P791" s="742">
        <v>59.27</v>
      </c>
      <c r="Q791" s="744">
        <v>1</v>
      </c>
      <c r="R791" s="739">
        <v>1</v>
      </c>
      <c r="S791" s="744">
        <v>1</v>
      </c>
      <c r="T791" s="743">
        <v>0.5</v>
      </c>
      <c r="U791" s="738">
        <v>1</v>
      </c>
    </row>
    <row r="792" spans="1:21" ht="14.4" customHeight="1" x14ac:dyDescent="0.3">
      <c r="A792" s="737">
        <v>30</v>
      </c>
      <c r="B792" s="739" t="s">
        <v>507</v>
      </c>
      <c r="C792" s="739" t="s">
        <v>3349</v>
      </c>
      <c r="D792" s="740" t="s">
        <v>4507</v>
      </c>
      <c r="E792" s="741" t="s">
        <v>3354</v>
      </c>
      <c r="F792" s="739" t="s">
        <v>3344</v>
      </c>
      <c r="G792" s="739" t="s">
        <v>3512</v>
      </c>
      <c r="H792" s="739" t="s">
        <v>2097</v>
      </c>
      <c r="I792" s="739" t="s">
        <v>2335</v>
      </c>
      <c r="J792" s="739" t="s">
        <v>3205</v>
      </c>
      <c r="K792" s="739" t="s">
        <v>3206</v>
      </c>
      <c r="L792" s="742">
        <v>46.07</v>
      </c>
      <c r="M792" s="742">
        <v>46.07</v>
      </c>
      <c r="N792" s="739">
        <v>1</v>
      </c>
      <c r="O792" s="743">
        <v>0.5</v>
      </c>
      <c r="P792" s="742">
        <v>46.07</v>
      </c>
      <c r="Q792" s="744">
        <v>1</v>
      </c>
      <c r="R792" s="739">
        <v>1</v>
      </c>
      <c r="S792" s="744">
        <v>1</v>
      </c>
      <c r="T792" s="743">
        <v>0.5</v>
      </c>
      <c r="U792" s="738">
        <v>1</v>
      </c>
    </row>
    <row r="793" spans="1:21" ht="14.4" customHeight="1" x14ac:dyDescent="0.3">
      <c r="A793" s="737">
        <v>30</v>
      </c>
      <c r="B793" s="739" t="s">
        <v>507</v>
      </c>
      <c r="C793" s="739" t="s">
        <v>3349</v>
      </c>
      <c r="D793" s="740" t="s">
        <v>4507</v>
      </c>
      <c r="E793" s="741" t="s">
        <v>3354</v>
      </c>
      <c r="F793" s="739" t="s">
        <v>3344</v>
      </c>
      <c r="G793" s="739" t="s">
        <v>3512</v>
      </c>
      <c r="H793" s="739" t="s">
        <v>2097</v>
      </c>
      <c r="I793" s="739" t="s">
        <v>2498</v>
      </c>
      <c r="J793" s="739" t="s">
        <v>3207</v>
      </c>
      <c r="K793" s="739" t="s">
        <v>3208</v>
      </c>
      <c r="L793" s="742">
        <v>118.54</v>
      </c>
      <c r="M793" s="742">
        <v>118.54</v>
      </c>
      <c r="N793" s="739">
        <v>1</v>
      </c>
      <c r="O793" s="743">
        <v>0.5</v>
      </c>
      <c r="P793" s="742"/>
      <c r="Q793" s="744">
        <v>0</v>
      </c>
      <c r="R793" s="739"/>
      <c r="S793" s="744">
        <v>0</v>
      </c>
      <c r="T793" s="743"/>
      <c r="U793" s="738">
        <v>0</v>
      </c>
    </row>
    <row r="794" spans="1:21" ht="14.4" customHeight="1" x14ac:dyDescent="0.3">
      <c r="A794" s="737">
        <v>30</v>
      </c>
      <c r="B794" s="739" t="s">
        <v>507</v>
      </c>
      <c r="C794" s="739" t="s">
        <v>3349</v>
      </c>
      <c r="D794" s="740" t="s">
        <v>4507</v>
      </c>
      <c r="E794" s="741" t="s">
        <v>3354</v>
      </c>
      <c r="F794" s="739" t="s">
        <v>3344</v>
      </c>
      <c r="G794" s="739" t="s">
        <v>3512</v>
      </c>
      <c r="H794" s="739" t="s">
        <v>508</v>
      </c>
      <c r="I794" s="739" t="s">
        <v>3879</v>
      </c>
      <c r="J794" s="739" t="s">
        <v>3880</v>
      </c>
      <c r="K794" s="739" t="s">
        <v>3881</v>
      </c>
      <c r="L794" s="742">
        <v>79.03</v>
      </c>
      <c r="M794" s="742">
        <v>158.06</v>
      </c>
      <c r="N794" s="739">
        <v>2</v>
      </c>
      <c r="O794" s="743">
        <v>1</v>
      </c>
      <c r="P794" s="742">
        <v>158.06</v>
      </c>
      <c r="Q794" s="744">
        <v>1</v>
      </c>
      <c r="R794" s="739">
        <v>2</v>
      </c>
      <c r="S794" s="744">
        <v>1</v>
      </c>
      <c r="T794" s="743">
        <v>1</v>
      </c>
      <c r="U794" s="738">
        <v>1</v>
      </c>
    </row>
    <row r="795" spans="1:21" ht="14.4" customHeight="1" x14ac:dyDescent="0.3">
      <c r="A795" s="737">
        <v>30</v>
      </c>
      <c r="B795" s="739" t="s">
        <v>507</v>
      </c>
      <c r="C795" s="739" t="s">
        <v>3349</v>
      </c>
      <c r="D795" s="740" t="s">
        <v>4507</v>
      </c>
      <c r="E795" s="741" t="s">
        <v>3354</v>
      </c>
      <c r="F795" s="739" t="s">
        <v>3344</v>
      </c>
      <c r="G795" s="739" t="s">
        <v>3512</v>
      </c>
      <c r="H795" s="739" t="s">
        <v>2097</v>
      </c>
      <c r="I795" s="739" t="s">
        <v>2538</v>
      </c>
      <c r="J795" s="739" t="s">
        <v>2539</v>
      </c>
      <c r="K795" s="739" t="s">
        <v>3202</v>
      </c>
      <c r="L795" s="742">
        <v>46.07</v>
      </c>
      <c r="M795" s="742">
        <v>46.07</v>
      </c>
      <c r="N795" s="739">
        <v>1</v>
      </c>
      <c r="O795" s="743">
        <v>0.5</v>
      </c>
      <c r="P795" s="742">
        <v>46.07</v>
      </c>
      <c r="Q795" s="744">
        <v>1</v>
      </c>
      <c r="R795" s="739">
        <v>1</v>
      </c>
      <c r="S795" s="744">
        <v>1</v>
      </c>
      <c r="T795" s="743">
        <v>0.5</v>
      </c>
      <c r="U795" s="738">
        <v>1</v>
      </c>
    </row>
    <row r="796" spans="1:21" ht="14.4" customHeight="1" x14ac:dyDescent="0.3">
      <c r="A796" s="737">
        <v>30</v>
      </c>
      <c r="B796" s="739" t="s">
        <v>507</v>
      </c>
      <c r="C796" s="739" t="s">
        <v>3349</v>
      </c>
      <c r="D796" s="740" t="s">
        <v>4507</v>
      </c>
      <c r="E796" s="741" t="s">
        <v>3354</v>
      </c>
      <c r="F796" s="739" t="s">
        <v>3344</v>
      </c>
      <c r="G796" s="739" t="s">
        <v>4182</v>
      </c>
      <c r="H796" s="739" t="s">
        <v>508</v>
      </c>
      <c r="I796" s="739" t="s">
        <v>993</v>
      </c>
      <c r="J796" s="739" t="s">
        <v>714</v>
      </c>
      <c r="K796" s="739" t="s">
        <v>4183</v>
      </c>
      <c r="L796" s="742">
        <v>0</v>
      </c>
      <c r="M796" s="742">
        <v>0</v>
      </c>
      <c r="N796" s="739">
        <v>2</v>
      </c>
      <c r="O796" s="743">
        <v>1</v>
      </c>
      <c r="P796" s="742"/>
      <c r="Q796" s="744"/>
      <c r="R796" s="739"/>
      <c r="S796" s="744">
        <v>0</v>
      </c>
      <c r="T796" s="743"/>
      <c r="U796" s="738">
        <v>0</v>
      </c>
    </row>
    <row r="797" spans="1:21" ht="14.4" customHeight="1" x14ac:dyDescent="0.3">
      <c r="A797" s="737">
        <v>30</v>
      </c>
      <c r="B797" s="739" t="s">
        <v>507</v>
      </c>
      <c r="C797" s="739" t="s">
        <v>3349</v>
      </c>
      <c r="D797" s="740" t="s">
        <v>4507</v>
      </c>
      <c r="E797" s="741" t="s">
        <v>3354</v>
      </c>
      <c r="F797" s="739" t="s">
        <v>3344</v>
      </c>
      <c r="G797" s="739" t="s">
        <v>4184</v>
      </c>
      <c r="H797" s="739" t="s">
        <v>2097</v>
      </c>
      <c r="I797" s="739" t="s">
        <v>4185</v>
      </c>
      <c r="J797" s="739" t="s">
        <v>4186</v>
      </c>
      <c r="K797" s="739" t="s">
        <v>4187</v>
      </c>
      <c r="L797" s="742">
        <v>23.06</v>
      </c>
      <c r="M797" s="742">
        <v>23.06</v>
      </c>
      <c r="N797" s="739">
        <v>1</v>
      </c>
      <c r="O797" s="743">
        <v>0.5</v>
      </c>
      <c r="P797" s="742">
        <v>23.06</v>
      </c>
      <c r="Q797" s="744">
        <v>1</v>
      </c>
      <c r="R797" s="739">
        <v>1</v>
      </c>
      <c r="S797" s="744">
        <v>1</v>
      </c>
      <c r="T797" s="743">
        <v>0.5</v>
      </c>
      <c r="U797" s="738">
        <v>1</v>
      </c>
    </row>
    <row r="798" spans="1:21" ht="14.4" customHeight="1" x14ac:dyDescent="0.3">
      <c r="A798" s="737">
        <v>30</v>
      </c>
      <c r="B798" s="739" t="s">
        <v>507</v>
      </c>
      <c r="C798" s="739" t="s">
        <v>3349</v>
      </c>
      <c r="D798" s="740" t="s">
        <v>4507</v>
      </c>
      <c r="E798" s="741" t="s">
        <v>3354</v>
      </c>
      <c r="F798" s="739" t="s">
        <v>3344</v>
      </c>
      <c r="G798" s="739" t="s">
        <v>3519</v>
      </c>
      <c r="H798" s="739" t="s">
        <v>508</v>
      </c>
      <c r="I798" s="739" t="s">
        <v>4188</v>
      </c>
      <c r="J798" s="739" t="s">
        <v>4189</v>
      </c>
      <c r="K798" s="739" t="s">
        <v>4190</v>
      </c>
      <c r="L798" s="742">
        <v>0</v>
      </c>
      <c r="M798" s="742">
        <v>0</v>
      </c>
      <c r="N798" s="739">
        <v>1</v>
      </c>
      <c r="O798" s="743">
        <v>0.5</v>
      </c>
      <c r="P798" s="742"/>
      <c r="Q798" s="744"/>
      <c r="R798" s="739"/>
      <c r="S798" s="744">
        <v>0</v>
      </c>
      <c r="T798" s="743"/>
      <c r="U798" s="738">
        <v>0</v>
      </c>
    </row>
    <row r="799" spans="1:21" ht="14.4" customHeight="1" x14ac:dyDescent="0.3">
      <c r="A799" s="737">
        <v>30</v>
      </c>
      <c r="B799" s="739" t="s">
        <v>507</v>
      </c>
      <c r="C799" s="739" t="s">
        <v>3349</v>
      </c>
      <c r="D799" s="740" t="s">
        <v>4507</v>
      </c>
      <c r="E799" s="741" t="s">
        <v>3354</v>
      </c>
      <c r="F799" s="739" t="s">
        <v>3344</v>
      </c>
      <c r="G799" s="739" t="s">
        <v>3519</v>
      </c>
      <c r="H799" s="739" t="s">
        <v>508</v>
      </c>
      <c r="I799" s="739" t="s">
        <v>4191</v>
      </c>
      <c r="J799" s="739" t="s">
        <v>4189</v>
      </c>
      <c r="K799" s="739" t="s">
        <v>4192</v>
      </c>
      <c r="L799" s="742">
        <v>0</v>
      </c>
      <c r="M799" s="742">
        <v>0</v>
      </c>
      <c r="N799" s="739">
        <v>3</v>
      </c>
      <c r="O799" s="743">
        <v>0.5</v>
      </c>
      <c r="P799" s="742">
        <v>0</v>
      </c>
      <c r="Q799" s="744"/>
      <c r="R799" s="739">
        <v>3</v>
      </c>
      <c r="S799" s="744">
        <v>1</v>
      </c>
      <c r="T799" s="743">
        <v>0.5</v>
      </c>
      <c r="U799" s="738">
        <v>1</v>
      </c>
    </row>
    <row r="800" spans="1:21" ht="14.4" customHeight="1" x14ac:dyDescent="0.3">
      <c r="A800" s="737">
        <v>30</v>
      </c>
      <c r="B800" s="739" t="s">
        <v>507</v>
      </c>
      <c r="C800" s="739" t="s">
        <v>3349</v>
      </c>
      <c r="D800" s="740" t="s">
        <v>4507</v>
      </c>
      <c r="E800" s="741" t="s">
        <v>3354</v>
      </c>
      <c r="F800" s="739" t="s">
        <v>3344</v>
      </c>
      <c r="G800" s="739" t="s">
        <v>3524</v>
      </c>
      <c r="H800" s="739" t="s">
        <v>2097</v>
      </c>
      <c r="I800" s="739" t="s">
        <v>2495</v>
      </c>
      <c r="J800" s="739" t="s">
        <v>2496</v>
      </c>
      <c r="K800" s="739" t="s">
        <v>4193</v>
      </c>
      <c r="L800" s="742">
        <v>145.66999999999999</v>
      </c>
      <c r="M800" s="742">
        <v>145.66999999999999</v>
      </c>
      <c r="N800" s="739">
        <v>1</v>
      </c>
      <c r="O800" s="743">
        <v>0.5</v>
      </c>
      <c r="P800" s="742"/>
      <c r="Q800" s="744">
        <v>0</v>
      </c>
      <c r="R800" s="739"/>
      <c r="S800" s="744">
        <v>0</v>
      </c>
      <c r="T800" s="743"/>
      <c r="U800" s="738">
        <v>0</v>
      </c>
    </row>
    <row r="801" spans="1:21" ht="14.4" customHeight="1" x14ac:dyDescent="0.3">
      <c r="A801" s="737">
        <v>30</v>
      </c>
      <c r="B801" s="739" t="s">
        <v>507</v>
      </c>
      <c r="C801" s="739" t="s">
        <v>3349</v>
      </c>
      <c r="D801" s="740" t="s">
        <v>4507</v>
      </c>
      <c r="E801" s="741" t="s">
        <v>3354</v>
      </c>
      <c r="F801" s="739" t="s">
        <v>3344</v>
      </c>
      <c r="G801" s="739" t="s">
        <v>3524</v>
      </c>
      <c r="H801" s="739" t="s">
        <v>508</v>
      </c>
      <c r="I801" s="739" t="s">
        <v>4194</v>
      </c>
      <c r="J801" s="739" t="s">
        <v>3528</v>
      </c>
      <c r="K801" s="739" t="s">
        <v>4193</v>
      </c>
      <c r="L801" s="742">
        <v>0</v>
      </c>
      <c r="M801" s="742">
        <v>0</v>
      </c>
      <c r="N801" s="739">
        <v>2</v>
      </c>
      <c r="O801" s="743">
        <v>1.5</v>
      </c>
      <c r="P801" s="742">
        <v>0</v>
      </c>
      <c r="Q801" s="744"/>
      <c r="R801" s="739">
        <v>1</v>
      </c>
      <c r="S801" s="744">
        <v>0.5</v>
      </c>
      <c r="T801" s="743">
        <v>1</v>
      </c>
      <c r="U801" s="738">
        <v>0.66666666666666663</v>
      </c>
    </row>
    <row r="802" spans="1:21" ht="14.4" customHeight="1" x14ac:dyDescent="0.3">
      <c r="A802" s="737">
        <v>30</v>
      </c>
      <c r="B802" s="739" t="s">
        <v>507</v>
      </c>
      <c r="C802" s="739" t="s">
        <v>3349</v>
      </c>
      <c r="D802" s="740" t="s">
        <v>4507</v>
      </c>
      <c r="E802" s="741" t="s">
        <v>3354</v>
      </c>
      <c r="F802" s="739" t="s">
        <v>3344</v>
      </c>
      <c r="G802" s="739" t="s">
        <v>3524</v>
      </c>
      <c r="H802" s="739" t="s">
        <v>508</v>
      </c>
      <c r="I802" s="739" t="s">
        <v>4195</v>
      </c>
      <c r="J802" s="739" t="s">
        <v>4196</v>
      </c>
      <c r="K802" s="739" t="s">
        <v>4197</v>
      </c>
      <c r="L802" s="742">
        <v>0</v>
      </c>
      <c r="M802" s="742">
        <v>0</v>
      </c>
      <c r="N802" s="739">
        <v>3</v>
      </c>
      <c r="O802" s="743">
        <v>0.5</v>
      </c>
      <c r="P802" s="742"/>
      <c r="Q802" s="744"/>
      <c r="R802" s="739"/>
      <c r="S802" s="744">
        <v>0</v>
      </c>
      <c r="T802" s="743"/>
      <c r="U802" s="738">
        <v>0</v>
      </c>
    </row>
    <row r="803" spans="1:21" ht="14.4" customHeight="1" x14ac:dyDescent="0.3">
      <c r="A803" s="737">
        <v>30</v>
      </c>
      <c r="B803" s="739" t="s">
        <v>507</v>
      </c>
      <c r="C803" s="739" t="s">
        <v>3349</v>
      </c>
      <c r="D803" s="740" t="s">
        <v>4507</v>
      </c>
      <c r="E803" s="741" t="s">
        <v>3354</v>
      </c>
      <c r="F803" s="739" t="s">
        <v>3344</v>
      </c>
      <c r="G803" s="739" t="s">
        <v>3733</v>
      </c>
      <c r="H803" s="739" t="s">
        <v>508</v>
      </c>
      <c r="I803" s="739" t="s">
        <v>3734</v>
      </c>
      <c r="J803" s="739" t="s">
        <v>3735</v>
      </c>
      <c r="K803" s="739" t="s">
        <v>3736</v>
      </c>
      <c r="L803" s="742">
        <v>256.67</v>
      </c>
      <c r="M803" s="742">
        <v>256.67</v>
      </c>
      <c r="N803" s="739">
        <v>1</v>
      </c>
      <c r="O803" s="743">
        <v>1</v>
      </c>
      <c r="P803" s="742"/>
      <c r="Q803" s="744">
        <v>0</v>
      </c>
      <c r="R803" s="739"/>
      <c r="S803" s="744">
        <v>0</v>
      </c>
      <c r="T803" s="743"/>
      <c r="U803" s="738">
        <v>0</v>
      </c>
    </row>
    <row r="804" spans="1:21" ht="14.4" customHeight="1" x14ac:dyDescent="0.3">
      <c r="A804" s="737">
        <v>30</v>
      </c>
      <c r="B804" s="739" t="s">
        <v>507</v>
      </c>
      <c r="C804" s="739" t="s">
        <v>3349</v>
      </c>
      <c r="D804" s="740" t="s">
        <v>4507</v>
      </c>
      <c r="E804" s="741" t="s">
        <v>3354</v>
      </c>
      <c r="F804" s="739" t="s">
        <v>3344</v>
      </c>
      <c r="G804" s="739" t="s">
        <v>4198</v>
      </c>
      <c r="H804" s="739" t="s">
        <v>508</v>
      </c>
      <c r="I804" s="739" t="s">
        <v>4199</v>
      </c>
      <c r="J804" s="739" t="s">
        <v>4200</v>
      </c>
      <c r="K804" s="739" t="s">
        <v>4201</v>
      </c>
      <c r="L804" s="742">
        <v>90.95</v>
      </c>
      <c r="M804" s="742">
        <v>181.9</v>
      </c>
      <c r="N804" s="739">
        <v>2</v>
      </c>
      <c r="O804" s="743">
        <v>1</v>
      </c>
      <c r="P804" s="742"/>
      <c r="Q804" s="744">
        <v>0</v>
      </c>
      <c r="R804" s="739"/>
      <c r="S804" s="744">
        <v>0</v>
      </c>
      <c r="T804" s="743"/>
      <c r="U804" s="738">
        <v>0</v>
      </c>
    </row>
    <row r="805" spans="1:21" ht="14.4" customHeight="1" x14ac:dyDescent="0.3">
      <c r="A805" s="737">
        <v>30</v>
      </c>
      <c r="B805" s="739" t="s">
        <v>507</v>
      </c>
      <c r="C805" s="739" t="s">
        <v>3349</v>
      </c>
      <c r="D805" s="740" t="s">
        <v>4507</v>
      </c>
      <c r="E805" s="741" t="s">
        <v>3354</v>
      </c>
      <c r="F805" s="739" t="s">
        <v>3344</v>
      </c>
      <c r="G805" s="739" t="s">
        <v>4202</v>
      </c>
      <c r="H805" s="739" t="s">
        <v>508</v>
      </c>
      <c r="I805" s="739" t="s">
        <v>4203</v>
      </c>
      <c r="J805" s="739" t="s">
        <v>4204</v>
      </c>
      <c r="K805" s="739" t="s">
        <v>4205</v>
      </c>
      <c r="L805" s="742">
        <v>195.77</v>
      </c>
      <c r="M805" s="742">
        <v>391.54</v>
      </c>
      <c r="N805" s="739">
        <v>2</v>
      </c>
      <c r="O805" s="743">
        <v>1.5</v>
      </c>
      <c r="P805" s="742">
        <v>391.54</v>
      </c>
      <c r="Q805" s="744">
        <v>1</v>
      </c>
      <c r="R805" s="739">
        <v>2</v>
      </c>
      <c r="S805" s="744">
        <v>1</v>
      </c>
      <c r="T805" s="743">
        <v>1.5</v>
      </c>
      <c r="U805" s="738">
        <v>1</v>
      </c>
    </row>
    <row r="806" spans="1:21" ht="14.4" customHeight="1" x14ac:dyDescent="0.3">
      <c r="A806" s="737">
        <v>30</v>
      </c>
      <c r="B806" s="739" t="s">
        <v>507</v>
      </c>
      <c r="C806" s="739" t="s">
        <v>3349</v>
      </c>
      <c r="D806" s="740" t="s">
        <v>4507</v>
      </c>
      <c r="E806" s="741" t="s">
        <v>3354</v>
      </c>
      <c r="F806" s="739" t="s">
        <v>3344</v>
      </c>
      <c r="G806" s="739" t="s">
        <v>4206</v>
      </c>
      <c r="H806" s="739" t="s">
        <v>508</v>
      </c>
      <c r="I806" s="739" t="s">
        <v>4207</v>
      </c>
      <c r="J806" s="739" t="s">
        <v>4208</v>
      </c>
      <c r="K806" s="739" t="s">
        <v>1520</v>
      </c>
      <c r="L806" s="742">
        <v>0</v>
      </c>
      <c r="M806" s="742">
        <v>0</v>
      </c>
      <c r="N806" s="739">
        <v>2</v>
      </c>
      <c r="O806" s="743">
        <v>1</v>
      </c>
      <c r="P806" s="742">
        <v>0</v>
      </c>
      <c r="Q806" s="744"/>
      <c r="R806" s="739">
        <v>2</v>
      </c>
      <c r="S806" s="744">
        <v>1</v>
      </c>
      <c r="T806" s="743">
        <v>1</v>
      </c>
      <c r="U806" s="738">
        <v>1</v>
      </c>
    </row>
    <row r="807" spans="1:21" ht="14.4" customHeight="1" x14ac:dyDescent="0.3">
      <c r="A807" s="737">
        <v>30</v>
      </c>
      <c r="B807" s="739" t="s">
        <v>507</v>
      </c>
      <c r="C807" s="739" t="s">
        <v>3349</v>
      </c>
      <c r="D807" s="740" t="s">
        <v>4507</v>
      </c>
      <c r="E807" s="741" t="s">
        <v>3354</v>
      </c>
      <c r="F807" s="739" t="s">
        <v>3344</v>
      </c>
      <c r="G807" s="739" t="s">
        <v>4206</v>
      </c>
      <c r="H807" s="739" t="s">
        <v>508</v>
      </c>
      <c r="I807" s="739" t="s">
        <v>4209</v>
      </c>
      <c r="J807" s="739" t="s">
        <v>4208</v>
      </c>
      <c r="K807" s="739" t="s">
        <v>4210</v>
      </c>
      <c r="L807" s="742">
        <v>59.78</v>
      </c>
      <c r="M807" s="742">
        <v>59.78</v>
      </c>
      <c r="N807" s="739">
        <v>1</v>
      </c>
      <c r="O807" s="743">
        <v>1</v>
      </c>
      <c r="P807" s="742">
        <v>59.78</v>
      </c>
      <c r="Q807" s="744">
        <v>1</v>
      </c>
      <c r="R807" s="739">
        <v>1</v>
      </c>
      <c r="S807" s="744">
        <v>1</v>
      </c>
      <c r="T807" s="743">
        <v>1</v>
      </c>
      <c r="U807" s="738">
        <v>1</v>
      </c>
    </row>
    <row r="808" spans="1:21" ht="14.4" customHeight="1" x14ac:dyDescent="0.3">
      <c r="A808" s="737">
        <v>30</v>
      </c>
      <c r="B808" s="739" t="s">
        <v>507</v>
      </c>
      <c r="C808" s="739" t="s">
        <v>3349</v>
      </c>
      <c r="D808" s="740" t="s">
        <v>4507</v>
      </c>
      <c r="E808" s="741" t="s">
        <v>3354</v>
      </c>
      <c r="F808" s="739" t="s">
        <v>3344</v>
      </c>
      <c r="G808" s="739" t="s">
        <v>3536</v>
      </c>
      <c r="H808" s="739" t="s">
        <v>508</v>
      </c>
      <c r="I808" s="739" t="s">
        <v>3537</v>
      </c>
      <c r="J808" s="739" t="s">
        <v>1537</v>
      </c>
      <c r="K808" s="739" t="s">
        <v>3538</v>
      </c>
      <c r="L808" s="742">
        <v>122.73</v>
      </c>
      <c r="M808" s="742">
        <v>245.46</v>
      </c>
      <c r="N808" s="739">
        <v>2</v>
      </c>
      <c r="O808" s="743">
        <v>1</v>
      </c>
      <c r="P808" s="742">
        <v>122.73</v>
      </c>
      <c r="Q808" s="744">
        <v>0.5</v>
      </c>
      <c r="R808" s="739">
        <v>1</v>
      </c>
      <c r="S808" s="744">
        <v>0.5</v>
      </c>
      <c r="T808" s="743">
        <v>0.5</v>
      </c>
      <c r="U808" s="738">
        <v>0.5</v>
      </c>
    </row>
    <row r="809" spans="1:21" ht="14.4" customHeight="1" x14ac:dyDescent="0.3">
      <c r="A809" s="737">
        <v>30</v>
      </c>
      <c r="B809" s="739" t="s">
        <v>507</v>
      </c>
      <c r="C809" s="739" t="s">
        <v>3349</v>
      </c>
      <c r="D809" s="740" t="s">
        <v>4507</v>
      </c>
      <c r="E809" s="741" t="s">
        <v>3354</v>
      </c>
      <c r="F809" s="739" t="s">
        <v>3344</v>
      </c>
      <c r="G809" s="739" t="s">
        <v>3536</v>
      </c>
      <c r="H809" s="739" t="s">
        <v>508</v>
      </c>
      <c r="I809" s="739" t="s">
        <v>1536</v>
      </c>
      <c r="J809" s="739" t="s">
        <v>1537</v>
      </c>
      <c r="K809" s="739" t="s">
        <v>4190</v>
      </c>
      <c r="L809" s="742">
        <v>122.73</v>
      </c>
      <c r="M809" s="742">
        <v>122.73</v>
      </c>
      <c r="N809" s="739">
        <v>1</v>
      </c>
      <c r="O809" s="743">
        <v>0.5</v>
      </c>
      <c r="P809" s="742"/>
      <c r="Q809" s="744">
        <v>0</v>
      </c>
      <c r="R809" s="739"/>
      <c r="S809" s="744">
        <v>0</v>
      </c>
      <c r="T809" s="743"/>
      <c r="U809" s="738">
        <v>0</v>
      </c>
    </row>
    <row r="810" spans="1:21" ht="14.4" customHeight="1" x14ac:dyDescent="0.3">
      <c r="A810" s="737">
        <v>30</v>
      </c>
      <c r="B810" s="739" t="s">
        <v>507</v>
      </c>
      <c r="C810" s="739" t="s">
        <v>3349</v>
      </c>
      <c r="D810" s="740" t="s">
        <v>4507</v>
      </c>
      <c r="E810" s="741" t="s">
        <v>3354</v>
      </c>
      <c r="F810" s="739" t="s">
        <v>3344</v>
      </c>
      <c r="G810" s="739" t="s">
        <v>3542</v>
      </c>
      <c r="H810" s="739" t="s">
        <v>2097</v>
      </c>
      <c r="I810" s="739" t="s">
        <v>4211</v>
      </c>
      <c r="J810" s="739" t="s">
        <v>2184</v>
      </c>
      <c r="K810" s="739" t="s">
        <v>4212</v>
      </c>
      <c r="L810" s="742">
        <v>146.9</v>
      </c>
      <c r="M810" s="742">
        <v>293.8</v>
      </c>
      <c r="N810" s="739">
        <v>2</v>
      </c>
      <c r="O810" s="743">
        <v>1.5</v>
      </c>
      <c r="P810" s="742"/>
      <c r="Q810" s="744">
        <v>0</v>
      </c>
      <c r="R810" s="739"/>
      <c r="S810" s="744">
        <v>0</v>
      </c>
      <c r="T810" s="743"/>
      <c r="U810" s="738">
        <v>0</v>
      </c>
    </row>
    <row r="811" spans="1:21" ht="14.4" customHeight="1" x14ac:dyDescent="0.3">
      <c r="A811" s="737">
        <v>30</v>
      </c>
      <c r="B811" s="739" t="s">
        <v>507</v>
      </c>
      <c r="C811" s="739" t="s">
        <v>3349</v>
      </c>
      <c r="D811" s="740" t="s">
        <v>4507</v>
      </c>
      <c r="E811" s="741" t="s">
        <v>3354</v>
      </c>
      <c r="F811" s="739" t="s">
        <v>3344</v>
      </c>
      <c r="G811" s="739" t="s">
        <v>3542</v>
      </c>
      <c r="H811" s="739" t="s">
        <v>2097</v>
      </c>
      <c r="I811" s="739" t="s">
        <v>4213</v>
      </c>
      <c r="J811" s="739" t="s">
        <v>2545</v>
      </c>
      <c r="K811" s="739" t="s">
        <v>2546</v>
      </c>
      <c r="L811" s="742">
        <v>86.41</v>
      </c>
      <c r="M811" s="742">
        <v>86.41</v>
      </c>
      <c r="N811" s="739">
        <v>1</v>
      </c>
      <c r="O811" s="743">
        <v>0.5</v>
      </c>
      <c r="P811" s="742">
        <v>86.41</v>
      </c>
      <c r="Q811" s="744">
        <v>1</v>
      </c>
      <c r="R811" s="739">
        <v>1</v>
      </c>
      <c r="S811" s="744">
        <v>1</v>
      </c>
      <c r="T811" s="743">
        <v>0.5</v>
      </c>
      <c r="U811" s="738">
        <v>1</v>
      </c>
    </row>
    <row r="812" spans="1:21" ht="14.4" customHeight="1" x14ac:dyDescent="0.3">
      <c r="A812" s="737">
        <v>30</v>
      </c>
      <c r="B812" s="739" t="s">
        <v>507</v>
      </c>
      <c r="C812" s="739" t="s">
        <v>3349</v>
      </c>
      <c r="D812" s="740" t="s">
        <v>4507</v>
      </c>
      <c r="E812" s="741" t="s">
        <v>3354</v>
      </c>
      <c r="F812" s="739" t="s">
        <v>3344</v>
      </c>
      <c r="G812" s="739" t="s">
        <v>3542</v>
      </c>
      <c r="H812" s="739" t="s">
        <v>2097</v>
      </c>
      <c r="I812" s="739" t="s">
        <v>2183</v>
      </c>
      <c r="J812" s="739" t="s">
        <v>2184</v>
      </c>
      <c r="K812" s="739" t="s">
        <v>3088</v>
      </c>
      <c r="L812" s="742">
        <v>73.45</v>
      </c>
      <c r="M812" s="742">
        <v>220.35000000000002</v>
      </c>
      <c r="N812" s="739">
        <v>3</v>
      </c>
      <c r="O812" s="743">
        <v>2</v>
      </c>
      <c r="P812" s="742"/>
      <c r="Q812" s="744">
        <v>0</v>
      </c>
      <c r="R812" s="739"/>
      <c r="S812" s="744">
        <v>0</v>
      </c>
      <c r="T812" s="743"/>
      <c r="U812" s="738">
        <v>0</v>
      </c>
    </row>
    <row r="813" spans="1:21" ht="14.4" customHeight="1" x14ac:dyDescent="0.3">
      <c r="A813" s="737">
        <v>30</v>
      </c>
      <c r="B813" s="739" t="s">
        <v>507</v>
      </c>
      <c r="C813" s="739" t="s">
        <v>3349</v>
      </c>
      <c r="D813" s="740" t="s">
        <v>4507</v>
      </c>
      <c r="E813" s="741" t="s">
        <v>3354</v>
      </c>
      <c r="F813" s="739" t="s">
        <v>3344</v>
      </c>
      <c r="G813" s="739" t="s">
        <v>3542</v>
      </c>
      <c r="H813" s="739" t="s">
        <v>2097</v>
      </c>
      <c r="I813" s="739" t="s">
        <v>2544</v>
      </c>
      <c r="J813" s="739" t="s">
        <v>2545</v>
      </c>
      <c r="K813" s="739" t="s">
        <v>3086</v>
      </c>
      <c r="L813" s="742">
        <v>86.41</v>
      </c>
      <c r="M813" s="742">
        <v>86.41</v>
      </c>
      <c r="N813" s="739">
        <v>1</v>
      </c>
      <c r="O813" s="743">
        <v>0.5</v>
      </c>
      <c r="P813" s="742">
        <v>86.41</v>
      </c>
      <c r="Q813" s="744">
        <v>1</v>
      </c>
      <c r="R813" s="739">
        <v>1</v>
      </c>
      <c r="S813" s="744">
        <v>1</v>
      </c>
      <c r="T813" s="743">
        <v>0.5</v>
      </c>
      <c r="U813" s="738">
        <v>1</v>
      </c>
    </row>
    <row r="814" spans="1:21" ht="14.4" customHeight="1" x14ac:dyDescent="0.3">
      <c r="A814" s="737">
        <v>30</v>
      </c>
      <c r="B814" s="739" t="s">
        <v>507</v>
      </c>
      <c r="C814" s="739" t="s">
        <v>3349</v>
      </c>
      <c r="D814" s="740" t="s">
        <v>4507</v>
      </c>
      <c r="E814" s="741" t="s">
        <v>3354</v>
      </c>
      <c r="F814" s="739" t="s">
        <v>3344</v>
      </c>
      <c r="G814" s="739" t="s">
        <v>3544</v>
      </c>
      <c r="H814" s="739" t="s">
        <v>508</v>
      </c>
      <c r="I814" s="739" t="s">
        <v>3550</v>
      </c>
      <c r="J814" s="739" t="s">
        <v>784</v>
      </c>
      <c r="K814" s="739" t="s">
        <v>3551</v>
      </c>
      <c r="L814" s="742">
        <v>0</v>
      </c>
      <c r="M814" s="742">
        <v>0</v>
      </c>
      <c r="N814" s="739">
        <v>12</v>
      </c>
      <c r="O814" s="743">
        <v>2</v>
      </c>
      <c r="P814" s="742">
        <v>0</v>
      </c>
      <c r="Q814" s="744"/>
      <c r="R814" s="739">
        <v>3</v>
      </c>
      <c r="S814" s="744">
        <v>0.25</v>
      </c>
      <c r="T814" s="743">
        <v>0.5</v>
      </c>
      <c r="U814" s="738">
        <v>0.25</v>
      </c>
    </row>
    <row r="815" spans="1:21" ht="14.4" customHeight="1" x14ac:dyDescent="0.3">
      <c r="A815" s="737">
        <v>30</v>
      </c>
      <c r="B815" s="739" t="s">
        <v>507</v>
      </c>
      <c r="C815" s="739" t="s">
        <v>3349</v>
      </c>
      <c r="D815" s="740" t="s">
        <v>4507</v>
      </c>
      <c r="E815" s="741" t="s">
        <v>3354</v>
      </c>
      <c r="F815" s="739" t="s">
        <v>3344</v>
      </c>
      <c r="G815" s="739" t="s">
        <v>3544</v>
      </c>
      <c r="H815" s="739" t="s">
        <v>508</v>
      </c>
      <c r="I815" s="739" t="s">
        <v>884</v>
      </c>
      <c r="J815" s="739" t="s">
        <v>1349</v>
      </c>
      <c r="K815" s="739" t="s">
        <v>3557</v>
      </c>
      <c r="L815" s="742">
        <v>17.559999999999999</v>
      </c>
      <c r="M815" s="742">
        <v>52.679999999999993</v>
      </c>
      <c r="N815" s="739">
        <v>3</v>
      </c>
      <c r="O815" s="743">
        <v>0.5</v>
      </c>
      <c r="P815" s="742"/>
      <c r="Q815" s="744">
        <v>0</v>
      </c>
      <c r="R815" s="739"/>
      <c r="S815" s="744">
        <v>0</v>
      </c>
      <c r="T815" s="743"/>
      <c r="U815" s="738">
        <v>0</v>
      </c>
    </row>
    <row r="816" spans="1:21" ht="14.4" customHeight="1" x14ac:dyDescent="0.3">
      <c r="A816" s="737">
        <v>30</v>
      </c>
      <c r="B816" s="739" t="s">
        <v>507</v>
      </c>
      <c r="C816" s="739" t="s">
        <v>3349</v>
      </c>
      <c r="D816" s="740" t="s">
        <v>4507</v>
      </c>
      <c r="E816" s="741" t="s">
        <v>3354</v>
      </c>
      <c r="F816" s="739" t="s">
        <v>3344</v>
      </c>
      <c r="G816" s="739" t="s">
        <v>4214</v>
      </c>
      <c r="H816" s="739" t="s">
        <v>508</v>
      </c>
      <c r="I816" s="739" t="s">
        <v>1030</v>
      </c>
      <c r="J816" s="739" t="s">
        <v>906</v>
      </c>
      <c r="K816" s="739" t="s">
        <v>3270</v>
      </c>
      <c r="L816" s="742">
        <v>77.62</v>
      </c>
      <c r="M816" s="742">
        <v>155.24</v>
      </c>
      <c r="N816" s="739">
        <v>2</v>
      </c>
      <c r="O816" s="743">
        <v>1</v>
      </c>
      <c r="P816" s="742"/>
      <c r="Q816" s="744">
        <v>0</v>
      </c>
      <c r="R816" s="739"/>
      <c r="S816" s="744">
        <v>0</v>
      </c>
      <c r="T816" s="743"/>
      <c r="U816" s="738">
        <v>0</v>
      </c>
    </row>
    <row r="817" spans="1:21" ht="14.4" customHeight="1" x14ac:dyDescent="0.3">
      <c r="A817" s="737">
        <v>30</v>
      </c>
      <c r="B817" s="739" t="s">
        <v>507</v>
      </c>
      <c r="C817" s="739" t="s">
        <v>3349</v>
      </c>
      <c r="D817" s="740" t="s">
        <v>4507</v>
      </c>
      <c r="E817" s="741" t="s">
        <v>3354</v>
      </c>
      <c r="F817" s="739" t="s">
        <v>3344</v>
      </c>
      <c r="G817" s="739" t="s">
        <v>3755</v>
      </c>
      <c r="H817" s="739" t="s">
        <v>508</v>
      </c>
      <c r="I817" s="739" t="s">
        <v>3756</v>
      </c>
      <c r="J817" s="739" t="s">
        <v>3757</v>
      </c>
      <c r="K817" s="739" t="s">
        <v>3391</v>
      </c>
      <c r="L817" s="742">
        <v>32.76</v>
      </c>
      <c r="M817" s="742">
        <v>98.28</v>
      </c>
      <c r="N817" s="739">
        <v>3</v>
      </c>
      <c r="O817" s="743">
        <v>0.5</v>
      </c>
      <c r="P817" s="742">
        <v>98.28</v>
      </c>
      <c r="Q817" s="744">
        <v>1</v>
      </c>
      <c r="R817" s="739">
        <v>3</v>
      </c>
      <c r="S817" s="744">
        <v>1</v>
      </c>
      <c r="T817" s="743">
        <v>0.5</v>
      </c>
      <c r="U817" s="738">
        <v>1</v>
      </c>
    </row>
    <row r="818" spans="1:21" ht="14.4" customHeight="1" x14ac:dyDescent="0.3">
      <c r="A818" s="737">
        <v>30</v>
      </c>
      <c r="B818" s="739" t="s">
        <v>507</v>
      </c>
      <c r="C818" s="739" t="s">
        <v>3349</v>
      </c>
      <c r="D818" s="740" t="s">
        <v>4507</v>
      </c>
      <c r="E818" s="741" t="s">
        <v>3354</v>
      </c>
      <c r="F818" s="739" t="s">
        <v>3344</v>
      </c>
      <c r="G818" s="739" t="s">
        <v>4215</v>
      </c>
      <c r="H818" s="739" t="s">
        <v>2097</v>
      </c>
      <c r="I818" s="739" t="s">
        <v>2109</v>
      </c>
      <c r="J818" s="739" t="s">
        <v>566</v>
      </c>
      <c r="K818" s="739" t="s">
        <v>3257</v>
      </c>
      <c r="L818" s="742">
        <v>36.54</v>
      </c>
      <c r="M818" s="742">
        <v>73.08</v>
      </c>
      <c r="N818" s="739">
        <v>2</v>
      </c>
      <c r="O818" s="743">
        <v>1.5</v>
      </c>
      <c r="P818" s="742">
        <v>73.08</v>
      </c>
      <c r="Q818" s="744">
        <v>1</v>
      </c>
      <c r="R818" s="739">
        <v>2</v>
      </c>
      <c r="S818" s="744">
        <v>1</v>
      </c>
      <c r="T818" s="743">
        <v>1.5</v>
      </c>
      <c r="U818" s="738">
        <v>1</v>
      </c>
    </row>
    <row r="819" spans="1:21" ht="14.4" customHeight="1" x14ac:dyDescent="0.3">
      <c r="A819" s="737">
        <v>30</v>
      </c>
      <c r="B819" s="739" t="s">
        <v>507</v>
      </c>
      <c r="C819" s="739" t="s">
        <v>3349</v>
      </c>
      <c r="D819" s="740" t="s">
        <v>4507</v>
      </c>
      <c r="E819" s="741" t="s">
        <v>3354</v>
      </c>
      <c r="F819" s="739" t="s">
        <v>3344</v>
      </c>
      <c r="G819" s="739" t="s">
        <v>4215</v>
      </c>
      <c r="H819" s="739" t="s">
        <v>508</v>
      </c>
      <c r="I819" s="739" t="s">
        <v>4216</v>
      </c>
      <c r="J819" s="739" t="s">
        <v>4217</v>
      </c>
      <c r="K819" s="739" t="s">
        <v>4218</v>
      </c>
      <c r="L819" s="742">
        <v>36.54</v>
      </c>
      <c r="M819" s="742">
        <v>73.08</v>
      </c>
      <c r="N819" s="739">
        <v>2</v>
      </c>
      <c r="O819" s="743">
        <v>1</v>
      </c>
      <c r="P819" s="742">
        <v>73.08</v>
      </c>
      <c r="Q819" s="744">
        <v>1</v>
      </c>
      <c r="R819" s="739">
        <v>2</v>
      </c>
      <c r="S819" s="744">
        <v>1</v>
      </c>
      <c r="T819" s="743">
        <v>1</v>
      </c>
      <c r="U819" s="738">
        <v>1</v>
      </c>
    </row>
    <row r="820" spans="1:21" ht="14.4" customHeight="1" x14ac:dyDescent="0.3">
      <c r="A820" s="737">
        <v>30</v>
      </c>
      <c r="B820" s="739" t="s">
        <v>507</v>
      </c>
      <c r="C820" s="739" t="s">
        <v>3349</v>
      </c>
      <c r="D820" s="740" t="s">
        <v>4507</v>
      </c>
      <c r="E820" s="741" t="s">
        <v>3354</v>
      </c>
      <c r="F820" s="739" t="s">
        <v>3344</v>
      </c>
      <c r="G820" s="739" t="s">
        <v>3566</v>
      </c>
      <c r="H820" s="739" t="s">
        <v>508</v>
      </c>
      <c r="I820" s="739" t="s">
        <v>2030</v>
      </c>
      <c r="J820" s="739" t="s">
        <v>765</v>
      </c>
      <c r="K820" s="739" t="s">
        <v>3570</v>
      </c>
      <c r="L820" s="742">
        <v>301.2</v>
      </c>
      <c r="M820" s="742">
        <v>903.59999999999991</v>
      </c>
      <c r="N820" s="739">
        <v>3</v>
      </c>
      <c r="O820" s="743">
        <v>1</v>
      </c>
      <c r="P820" s="742"/>
      <c r="Q820" s="744">
        <v>0</v>
      </c>
      <c r="R820" s="739"/>
      <c r="S820" s="744">
        <v>0</v>
      </c>
      <c r="T820" s="743"/>
      <c r="U820" s="738">
        <v>0</v>
      </c>
    </row>
    <row r="821" spans="1:21" ht="14.4" customHeight="1" x14ac:dyDescent="0.3">
      <c r="A821" s="737">
        <v>30</v>
      </c>
      <c r="B821" s="739" t="s">
        <v>507</v>
      </c>
      <c r="C821" s="739" t="s">
        <v>3349</v>
      </c>
      <c r="D821" s="740" t="s">
        <v>4507</v>
      </c>
      <c r="E821" s="741" t="s">
        <v>3354</v>
      </c>
      <c r="F821" s="739" t="s">
        <v>3344</v>
      </c>
      <c r="G821" s="739" t="s">
        <v>3566</v>
      </c>
      <c r="H821" s="739" t="s">
        <v>508</v>
      </c>
      <c r="I821" s="739" t="s">
        <v>3569</v>
      </c>
      <c r="J821" s="739" t="s">
        <v>765</v>
      </c>
      <c r="K821" s="739" t="s">
        <v>3570</v>
      </c>
      <c r="L821" s="742">
        <v>185.26</v>
      </c>
      <c r="M821" s="742">
        <v>555.78</v>
      </c>
      <c r="N821" s="739">
        <v>3</v>
      </c>
      <c r="O821" s="743">
        <v>2</v>
      </c>
      <c r="P821" s="742"/>
      <c r="Q821" s="744">
        <v>0</v>
      </c>
      <c r="R821" s="739"/>
      <c r="S821" s="744">
        <v>0</v>
      </c>
      <c r="T821" s="743"/>
      <c r="U821" s="738">
        <v>0</v>
      </c>
    </row>
    <row r="822" spans="1:21" ht="14.4" customHeight="1" x14ac:dyDescent="0.3">
      <c r="A822" s="737">
        <v>30</v>
      </c>
      <c r="B822" s="739" t="s">
        <v>507</v>
      </c>
      <c r="C822" s="739" t="s">
        <v>3349</v>
      </c>
      <c r="D822" s="740" t="s">
        <v>4507</v>
      </c>
      <c r="E822" s="741" t="s">
        <v>3354</v>
      </c>
      <c r="F822" s="739" t="s">
        <v>3344</v>
      </c>
      <c r="G822" s="739" t="s">
        <v>3374</v>
      </c>
      <c r="H822" s="739" t="s">
        <v>2097</v>
      </c>
      <c r="I822" s="739" t="s">
        <v>4006</v>
      </c>
      <c r="J822" s="739" t="s">
        <v>560</v>
      </c>
      <c r="K822" s="739" t="s">
        <v>4007</v>
      </c>
      <c r="L822" s="742">
        <v>0</v>
      </c>
      <c r="M822" s="742">
        <v>0</v>
      </c>
      <c r="N822" s="739">
        <v>1</v>
      </c>
      <c r="O822" s="743">
        <v>0.5</v>
      </c>
      <c r="P822" s="742"/>
      <c r="Q822" s="744"/>
      <c r="R822" s="739"/>
      <c r="S822" s="744">
        <v>0</v>
      </c>
      <c r="T822" s="743"/>
      <c r="U822" s="738">
        <v>0</v>
      </c>
    </row>
    <row r="823" spans="1:21" ht="14.4" customHeight="1" x14ac:dyDescent="0.3">
      <c r="A823" s="737">
        <v>30</v>
      </c>
      <c r="B823" s="739" t="s">
        <v>507</v>
      </c>
      <c r="C823" s="739" t="s">
        <v>3349</v>
      </c>
      <c r="D823" s="740" t="s">
        <v>4507</v>
      </c>
      <c r="E823" s="741" t="s">
        <v>3354</v>
      </c>
      <c r="F823" s="739" t="s">
        <v>3344</v>
      </c>
      <c r="G823" s="739" t="s">
        <v>3374</v>
      </c>
      <c r="H823" s="739" t="s">
        <v>2097</v>
      </c>
      <c r="I823" s="739" t="s">
        <v>4219</v>
      </c>
      <c r="J823" s="739" t="s">
        <v>563</v>
      </c>
      <c r="K823" s="739" t="s">
        <v>4220</v>
      </c>
      <c r="L823" s="742">
        <v>0</v>
      </c>
      <c r="M823" s="742">
        <v>0</v>
      </c>
      <c r="N823" s="739">
        <v>1</v>
      </c>
      <c r="O823" s="743">
        <v>0.5</v>
      </c>
      <c r="P823" s="742"/>
      <c r="Q823" s="744"/>
      <c r="R823" s="739"/>
      <c r="S823" s="744">
        <v>0</v>
      </c>
      <c r="T823" s="743"/>
      <c r="U823" s="738">
        <v>0</v>
      </c>
    </row>
    <row r="824" spans="1:21" ht="14.4" customHeight="1" x14ac:dyDescent="0.3">
      <c r="A824" s="737">
        <v>30</v>
      </c>
      <c r="B824" s="739" t="s">
        <v>507</v>
      </c>
      <c r="C824" s="739" t="s">
        <v>3349</v>
      </c>
      <c r="D824" s="740" t="s">
        <v>4507</v>
      </c>
      <c r="E824" s="741" t="s">
        <v>3354</v>
      </c>
      <c r="F824" s="739" t="s">
        <v>3344</v>
      </c>
      <c r="G824" s="739" t="s">
        <v>3374</v>
      </c>
      <c r="H824" s="739" t="s">
        <v>2097</v>
      </c>
      <c r="I824" s="739" t="s">
        <v>4221</v>
      </c>
      <c r="J824" s="739" t="s">
        <v>560</v>
      </c>
      <c r="K824" s="739" t="s">
        <v>4222</v>
      </c>
      <c r="L824" s="742">
        <v>0</v>
      </c>
      <c r="M824" s="742">
        <v>0</v>
      </c>
      <c r="N824" s="739">
        <v>1</v>
      </c>
      <c r="O824" s="743">
        <v>1</v>
      </c>
      <c r="P824" s="742"/>
      <c r="Q824" s="744"/>
      <c r="R824" s="739"/>
      <c r="S824" s="744">
        <v>0</v>
      </c>
      <c r="T824" s="743"/>
      <c r="U824" s="738">
        <v>0</v>
      </c>
    </row>
    <row r="825" spans="1:21" ht="14.4" customHeight="1" x14ac:dyDescent="0.3">
      <c r="A825" s="737">
        <v>30</v>
      </c>
      <c r="B825" s="739" t="s">
        <v>507</v>
      </c>
      <c r="C825" s="739" t="s">
        <v>3349</v>
      </c>
      <c r="D825" s="740" t="s">
        <v>4507</v>
      </c>
      <c r="E825" s="741" t="s">
        <v>3354</v>
      </c>
      <c r="F825" s="739" t="s">
        <v>3344</v>
      </c>
      <c r="G825" s="739" t="s">
        <v>3374</v>
      </c>
      <c r="H825" s="739" t="s">
        <v>508</v>
      </c>
      <c r="I825" s="739" t="s">
        <v>4223</v>
      </c>
      <c r="J825" s="739" t="s">
        <v>4224</v>
      </c>
      <c r="K825" s="739" t="s">
        <v>4225</v>
      </c>
      <c r="L825" s="742">
        <v>0</v>
      </c>
      <c r="M825" s="742">
        <v>0</v>
      </c>
      <c r="N825" s="739">
        <v>1</v>
      </c>
      <c r="O825" s="743">
        <v>0.5</v>
      </c>
      <c r="P825" s="742">
        <v>0</v>
      </c>
      <c r="Q825" s="744"/>
      <c r="R825" s="739">
        <v>1</v>
      </c>
      <c r="S825" s="744">
        <v>1</v>
      </c>
      <c r="T825" s="743">
        <v>0.5</v>
      </c>
      <c r="U825" s="738">
        <v>1</v>
      </c>
    </row>
    <row r="826" spans="1:21" ht="14.4" customHeight="1" x14ac:dyDescent="0.3">
      <c r="A826" s="737">
        <v>30</v>
      </c>
      <c r="B826" s="739" t="s">
        <v>507</v>
      </c>
      <c r="C826" s="739" t="s">
        <v>3349</v>
      </c>
      <c r="D826" s="740" t="s">
        <v>4507</v>
      </c>
      <c r="E826" s="741" t="s">
        <v>3354</v>
      </c>
      <c r="F826" s="739" t="s">
        <v>3344</v>
      </c>
      <c r="G826" s="739" t="s">
        <v>3374</v>
      </c>
      <c r="H826" s="739" t="s">
        <v>508</v>
      </c>
      <c r="I826" s="739" t="s">
        <v>4226</v>
      </c>
      <c r="J826" s="739" t="s">
        <v>4227</v>
      </c>
      <c r="K826" s="739" t="s">
        <v>4228</v>
      </c>
      <c r="L826" s="742">
        <v>61.76</v>
      </c>
      <c r="M826" s="742">
        <v>185.28</v>
      </c>
      <c r="N826" s="739">
        <v>3</v>
      </c>
      <c r="O826" s="743">
        <v>0.5</v>
      </c>
      <c r="P826" s="742">
        <v>185.28</v>
      </c>
      <c r="Q826" s="744">
        <v>1</v>
      </c>
      <c r="R826" s="739">
        <v>3</v>
      </c>
      <c r="S826" s="744">
        <v>1</v>
      </c>
      <c r="T826" s="743">
        <v>0.5</v>
      </c>
      <c r="U826" s="738">
        <v>1</v>
      </c>
    </row>
    <row r="827" spans="1:21" ht="14.4" customHeight="1" x14ac:dyDescent="0.3">
      <c r="A827" s="737">
        <v>30</v>
      </c>
      <c r="B827" s="739" t="s">
        <v>507</v>
      </c>
      <c r="C827" s="739" t="s">
        <v>3349</v>
      </c>
      <c r="D827" s="740" t="s">
        <v>4507</v>
      </c>
      <c r="E827" s="741" t="s">
        <v>3354</v>
      </c>
      <c r="F827" s="739" t="s">
        <v>3344</v>
      </c>
      <c r="G827" s="739" t="s">
        <v>3896</v>
      </c>
      <c r="H827" s="739" t="s">
        <v>508</v>
      </c>
      <c r="I827" s="739" t="s">
        <v>4229</v>
      </c>
      <c r="J827" s="739" t="s">
        <v>4230</v>
      </c>
      <c r="K827" s="739" t="s">
        <v>4231</v>
      </c>
      <c r="L827" s="742">
        <v>0</v>
      </c>
      <c r="M827" s="742">
        <v>0</v>
      </c>
      <c r="N827" s="739">
        <v>1</v>
      </c>
      <c r="O827" s="743">
        <v>1</v>
      </c>
      <c r="P827" s="742">
        <v>0</v>
      </c>
      <c r="Q827" s="744"/>
      <c r="R827" s="739">
        <v>1</v>
      </c>
      <c r="S827" s="744">
        <v>1</v>
      </c>
      <c r="T827" s="743">
        <v>1</v>
      </c>
      <c r="U827" s="738">
        <v>1</v>
      </c>
    </row>
    <row r="828" spans="1:21" ht="14.4" customHeight="1" x14ac:dyDescent="0.3">
      <c r="A828" s="737">
        <v>30</v>
      </c>
      <c r="B828" s="739" t="s">
        <v>507</v>
      </c>
      <c r="C828" s="739" t="s">
        <v>3349</v>
      </c>
      <c r="D828" s="740" t="s">
        <v>4507</v>
      </c>
      <c r="E828" s="741" t="s">
        <v>3354</v>
      </c>
      <c r="F828" s="739" t="s">
        <v>3344</v>
      </c>
      <c r="G828" s="739" t="s">
        <v>3896</v>
      </c>
      <c r="H828" s="739" t="s">
        <v>508</v>
      </c>
      <c r="I828" s="739" t="s">
        <v>4232</v>
      </c>
      <c r="J828" s="739" t="s">
        <v>4233</v>
      </c>
      <c r="K828" s="739" t="s">
        <v>4234</v>
      </c>
      <c r="L828" s="742">
        <v>0</v>
      </c>
      <c r="M828" s="742">
        <v>0</v>
      </c>
      <c r="N828" s="739">
        <v>1</v>
      </c>
      <c r="O828" s="743">
        <v>1</v>
      </c>
      <c r="P828" s="742">
        <v>0</v>
      </c>
      <c r="Q828" s="744"/>
      <c r="R828" s="739">
        <v>1</v>
      </c>
      <c r="S828" s="744">
        <v>1</v>
      </c>
      <c r="T828" s="743">
        <v>1</v>
      </c>
      <c r="U828" s="738">
        <v>1</v>
      </c>
    </row>
    <row r="829" spans="1:21" ht="14.4" customHeight="1" x14ac:dyDescent="0.3">
      <c r="A829" s="737">
        <v>30</v>
      </c>
      <c r="B829" s="739" t="s">
        <v>507</v>
      </c>
      <c r="C829" s="739" t="s">
        <v>3349</v>
      </c>
      <c r="D829" s="740" t="s">
        <v>4507</v>
      </c>
      <c r="E829" s="741" t="s">
        <v>3354</v>
      </c>
      <c r="F829" s="739" t="s">
        <v>3344</v>
      </c>
      <c r="G829" s="739" t="s">
        <v>3775</v>
      </c>
      <c r="H829" s="739" t="s">
        <v>2097</v>
      </c>
      <c r="I829" s="739" t="s">
        <v>2270</v>
      </c>
      <c r="J829" s="739" t="s">
        <v>2271</v>
      </c>
      <c r="K829" s="739" t="s">
        <v>3129</v>
      </c>
      <c r="L829" s="742">
        <v>48.27</v>
      </c>
      <c r="M829" s="742">
        <v>48.27</v>
      </c>
      <c r="N829" s="739">
        <v>1</v>
      </c>
      <c r="O829" s="743">
        <v>0.5</v>
      </c>
      <c r="P829" s="742"/>
      <c r="Q829" s="744">
        <v>0</v>
      </c>
      <c r="R829" s="739"/>
      <c r="S829" s="744">
        <v>0</v>
      </c>
      <c r="T829" s="743"/>
      <c r="U829" s="738">
        <v>0</v>
      </c>
    </row>
    <row r="830" spans="1:21" ht="14.4" customHeight="1" x14ac:dyDescent="0.3">
      <c r="A830" s="737">
        <v>30</v>
      </c>
      <c r="B830" s="739" t="s">
        <v>507</v>
      </c>
      <c r="C830" s="739" t="s">
        <v>3349</v>
      </c>
      <c r="D830" s="740" t="s">
        <v>4507</v>
      </c>
      <c r="E830" s="741" t="s">
        <v>3354</v>
      </c>
      <c r="F830" s="739" t="s">
        <v>3344</v>
      </c>
      <c r="G830" s="739" t="s">
        <v>3775</v>
      </c>
      <c r="H830" s="739" t="s">
        <v>2097</v>
      </c>
      <c r="I830" s="739" t="s">
        <v>2276</v>
      </c>
      <c r="J830" s="739" t="s">
        <v>2271</v>
      </c>
      <c r="K830" s="739" t="s">
        <v>3146</v>
      </c>
      <c r="L830" s="742">
        <v>144.81</v>
      </c>
      <c r="M830" s="742">
        <v>144.81</v>
      </c>
      <c r="N830" s="739">
        <v>1</v>
      </c>
      <c r="O830" s="743">
        <v>0.5</v>
      </c>
      <c r="P830" s="742"/>
      <c r="Q830" s="744">
        <v>0</v>
      </c>
      <c r="R830" s="739"/>
      <c r="S830" s="744">
        <v>0</v>
      </c>
      <c r="T830" s="743"/>
      <c r="U830" s="738">
        <v>0</v>
      </c>
    </row>
    <row r="831" spans="1:21" ht="14.4" customHeight="1" x14ac:dyDescent="0.3">
      <c r="A831" s="737">
        <v>30</v>
      </c>
      <c r="B831" s="739" t="s">
        <v>507</v>
      </c>
      <c r="C831" s="739" t="s">
        <v>3349</v>
      </c>
      <c r="D831" s="740" t="s">
        <v>4507</v>
      </c>
      <c r="E831" s="741" t="s">
        <v>3354</v>
      </c>
      <c r="F831" s="739" t="s">
        <v>3344</v>
      </c>
      <c r="G831" s="739" t="s">
        <v>3775</v>
      </c>
      <c r="H831" s="739" t="s">
        <v>508</v>
      </c>
      <c r="I831" s="739" t="s">
        <v>4235</v>
      </c>
      <c r="J831" s="739" t="s">
        <v>4236</v>
      </c>
      <c r="K831" s="739" t="s">
        <v>3123</v>
      </c>
      <c r="L831" s="742">
        <v>0</v>
      </c>
      <c r="M831" s="742">
        <v>0</v>
      </c>
      <c r="N831" s="739">
        <v>1</v>
      </c>
      <c r="O831" s="743">
        <v>0.5</v>
      </c>
      <c r="P831" s="742">
        <v>0</v>
      </c>
      <c r="Q831" s="744"/>
      <c r="R831" s="739">
        <v>1</v>
      </c>
      <c r="S831" s="744">
        <v>1</v>
      </c>
      <c r="T831" s="743">
        <v>0.5</v>
      </c>
      <c r="U831" s="738">
        <v>1</v>
      </c>
    </row>
    <row r="832" spans="1:21" ht="14.4" customHeight="1" x14ac:dyDescent="0.3">
      <c r="A832" s="737">
        <v>30</v>
      </c>
      <c r="B832" s="739" t="s">
        <v>507</v>
      </c>
      <c r="C832" s="739" t="s">
        <v>3349</v>
      </c>
      <c r="D832" s="740" t="s">
        <v>4507</v>
      </c>
      <c r="E832" s="741" t="s">
        <v>3354</v>
      </c>
      <c r="F832" s="739" t="s">
        <v>3344</v>
      </c>
      <c r="G832" s="739" t="s">
        <v>3775</v>
      </c>
      <c r="H832" s="739" t="s">
        <v>508</v>
      </c>
      <c r="I832" s="739" t="s">
        <v>4237</v>
      </c>
      <c r="J832" s="739" t="s">
        <v>4238</v>
      </c>
      <c r="K832" s="739" t="s">
        <v>3123</v>
      </c>
      <c r="L832" s="742">
        <v>144.81</v>
      </c>
      <c r="M832" s="742">
        <v>144.81</v>
      </c>
      <c r="N832" s="739">
        <v>1</v>
      </c>
      <c r="O832" s="743">
        <v>0.5</v>
      </c>
      <c r="P832" s="742">
        <v>144.81</v>
      </c>
      <c r="Q832" s="744">
        <v>1</v>
      </c>
      <c r="R832" s="739">
        <v>1</v>
      </c>
      <c r="S832" s="744">
        <v>1</v>
      </c>
      <c r="T832" s="743">
        <v>0.5</v>
      </c>
      <c r="U832" s="738">
        <v>1</v>
      </c>
    </row>
    <row r="833" spans="1:21" ht="14.4" customHeight="1" x14ac:dyDescent="0.3">
      <c r="A833" s="737">
        <v>30</v>
      </c>
      <c r="B833" s="739" t="s">
        <v>507</v>
      </c>
      <c r="C833" s="739" t="s">
        <v>3349</v>
      </c>
      <c r="D833" s="740" t="s">
        <v>4507</v>
      </c>
      <c r="E833" s="741" t="s">
        <v>3354</v>
      </c>
      <c r="F833" s="739" t="s">
        <v>3344</v>
      </c>
      <c r="G833" s="739" t="s">
        <v>3574</v>
      </c>
      <c r="H833" s="739" t="s">
        <v>2097</v>
      </c>
      <c r="I833" s="739" t="s">
        <v>2279</v>
      </c>
      <c r="J833" s="739" t="s">
        <v>3156</v>
      </c>
      <c r="K833" s="739" t="s">
        <v>3157</v>
      </c>
      <c r="L833" s="742">
        <v>87.41</v>
      </c>
      <c r="M833" s="742">
        <v>87.41</v>
      </c>
      <c r="N833" s="739">
        <v>1</v>
      </c>
      <c r="O833" s="743">
        <v>1</v>
      </c>
      <c r="P833" s="742">
        <v>87.41</v>
      </c>
      <c r="Q833" s="744">
        <v>1</v>
      </c>
      <c r="R833" s="739">
        <v>1</v>
      </c>
      <c r="S833" s="744">
        <v>1</v>
      </c>
      <c r="T833" s="743">
        <v>1</v>
      </c>
      <c r="U833" s="738">
        <v>1</v>
      </c>
    </row>
    <row r="834" spans="1:21" ht="14.4" customHeight="1" x14ac:dyDescent="0.3">
      <c r="A834" s="737">
        <v>30</v>
      </c>
      <c r="B834" s="739" t="s">
        <v>507</v>
      </c>
      <c r="C834" s="739" t="s">
        <v>3349</v>
      </c>
      <c r="D834" s="740" t="s">
        <v>4507</v>
      </c>
      <c r="E834" s="741" t="s">
        <v>3354</v>
      </c>
      <c r="F834" s="739" t="s">
        <v>3344</v>
      </c>
      <c r="G834" s="739" t="s">
        <v>3574</v>
      </c>
      <c r="H834" s="739" t="s">
        <v>2097</v>
      </c>
      <c r="I834" s="739" t="s">
        <v>2367</v>
      </c>
      <c r="J834" s="739" t="s">
        <v>3156</v>
      </c>
      <c r="K834" s="739" t="s">
        <v>3158</v>
      </c>
      <c r="L834" s="742">
        <v>291.82</v>
      </c>
      <c r="M834" s="742">
        <v>875.46</v>
      </c>
      <c r="N834" s="739">
        <v>3</v>
      </c>
      <c r="O834" s="743">
        <v>0.5</v>
      </c>
      <c r="P834" s="742">
        <v>875.46</v>
      </c>
      <c r="Q834" s="744">
        <v>1</v>
      </c>
      <c r="R834" s="739">
        <v>3</v>
      </c>
      <c r="S834" s="744">
        <v>1</v>
      </c>
      <c r="T834" s="743">
        <v>0.5</v>
      </c>
      <c r="U834" s="738">
        <v>1</v>
      </c>
    </row>
    <row r="835" spans="1:21" ht="14.4" customHeight="1" x14ac:dyDescent="0.3">
      <c r="A835" s="737">
        <v>30</v>
      </c>
      <c r="B835" s="739" t="s">
        <v>507</v>
      </c>
      <c r="C835" s="739" t="s">
        <v>3349</v>
      </c>
      <c r="D835" s="740" t="s">
        <v>4507</v>
      </c>
      <c r="E835" s="741" t="s">
        <v>3354</v>
      </c>
      <c r="F835" s="739" t="s">
        <v>3344</v>
      </c>
      <c r="G835" s="739" t="s">
        <v>3574</v>
      </c>
      <c r="H835" s="739" t="s">
        <v>2097</v>
      </c>
      <c r="I835" s="739" t="s">
        <v>2367</v>
      </c>
      <c r="J835" s="739" t="s">
        <v>3156</v>
      </c>
      <c r="K835" s="739" t="s">
        <v>3158</v>
      </c>
      <c r="L835" s="742">
        <v>262.23</v>
      </c>
      <c r="M835" s="742">
        <v>1573.38</v>
      </c>
      <c r="N835" s="739">
        <v>6</v>
      </c>
      <c r="O835" s="743">
        <v>3.5</v>
      </c>
      <c r="P835" s="742">
        <v>262.23</v>
      </c>
      <c r="Q835" s="744">
        <v>0.16666666666666666</v>
      </c>
      <c r="R835" s="739">
        <v>1</v>
      </c>
      <c r="S835" s="744">
        <v>0.16666666666666666</v>
      </c>
      <c r="T835" s="743">
        <v>1</v>
      </c>
      <c r="U835" s="738">
        <v>0.2857142857142857</v>
      </c>
    </row>
    <row r="836" spans="1:21" ht="14.4" customHeight="1" x14ac:dyDescent="0.3">
      <c r="A836" s="737">
        <v>30</v>
      </c>
      <c r="B836" s="739" t="s">
        <v>507</v>
      </c>
      <c r="C836" s="739" t="s">
        <v>3349</v>
      </c>
      <c r="D836" s="740" t="s">
        <v>4507</v>
      </c>
      <c r="E836" s="741" t="s">
        <v>3354</v>
      </c>
      <c r="F836" s="739" t="s">
        <v>3344</v>
      </c>
      <c r="G836" s="739" t="s">
        <v>3574</v>
      </c>
      <c r="H836" s="739" t="s">
        <v>2097</v>
      </c>
      <c r="I836" s="739" t="s">
        <v>2439</v>
      </c>
      <c r="J836" s="739" t="s">
        <v>2298</v>
      </c>
      <c r="K836" s="739" t="s">
        <v>3160</v>
      </c>
      <c r="L836" s="742">
        <v>583.62</v>
      </c>
      <c r="M836" s="742">
        <v>583.62</v>
      </c>
      <c r="N836" s="739">
        <v>1</v>
      </c>
      <c r="O836" s="743">
        <v>1</v>
      </c>
      <c r="P836" s="742"/>
      <c r="Q836" s="744">
        <v>0</v>
      </c>
      <c r="R836" s="739"/>
      <c r="S836" s="744">
        <v>0</v>
      </c>
      <c r="T836" s="743"/>
      <c r="U836" s="738">
        <v>0</v>
      </c>
    </row>
    <row r="837" spans="1:21" ht="14.4" customHeight="1" x14ac:dyDescent="0.3">
      <c r="A837" s="737">
        <v>30</v>
      </c>
      <c r="B837" s="739" t="s">
        <v>507</v>
      </c>
      <c r="C837" s="739" t="s">
        <v>3349</v>
      </c>
      <c r="D837" s="740" t="s">
        <v>4507</v>
      </c>
      <c r="E837" s="741" t="s">
        <v>3354</v>
      </c>
      <c r="F837" s="739" t="s">
        <v>3344</v>
      </c>
      <c r="G837" s="739" t="s">
        <v>3574</v>
      </c>
      <c r="H837" s="739" t="s">
        <v>2097</v>
      </c>
      <c r="I837" s="739" t="s">
        <v>2439</v>
      </c>
      <c r="J837" s="739" t="s">
        <v>2298</v>
      </c>
      <c r="K837" s="739" t="s">
        <v>3160</v>
      </c>
      <c r="L837" s="742">
        <v>524.45000000000005</v>
      </c>
      <c r="M837" s="742">
        <v>524.45000000000005</v>
      </c>
      <c r="N837" s="739">
        <v>1</v>
      </c>
      <c r="O837" s="743">
        <v>0.5</v>
      </c>
      <c r="P837" s="742">
        <v>524.45000000000005</v>
      </c>
      <c r="Q837" s="744">
        <v>1</v>
      </c>
      <c r="R837" s="739">
        <v>1</v>
      </c>
      <c r="S837" s="744">
        <v>1</v>
      </c>
      <c r="T837" s="743">
        <v>0.5</v>
      </c>
      <c r="U837" s="738">
        <v>1</v>
      </c>
    </row>
    <row r="838" spans="1:21" ht="14.4" customHeight="1" x14ac:dyDescent="0.3">
      <c r="A838" s="737">
        <v>30</v>
      </c>
      <c r="B838" s="739" t="s">
        <v>507</v>
      </c>
      <c r="C838" s="739" t="s">
        <v>3349</v>
      </c>
      <c r="D838" s="740" t="s">
        <v>4507</v>
      </c>
      <c r="E838" s="741" t="s">
        <v>3354</v>
      </c>
      <c r="F838" s="739" t="s">
        <v>3344</v>
      </c>
      <c r="G838" s="739" t="s">
        <v>3902</v>
      </c>
      <c r="H838" s="739" t="s">
        <v>508</v>
      </c>
      <c r="I838" s="739" t="s">
        <v>1885</v>
      </c>
      <c r="J838" s="739" t="s">
        <v>1886</v>
      </c>
      <c r="K838" s="739" t="s">
        <v>1290</v>
      </c>
      <c r="L838" s="742">
        <v>108.44</v>
      </c>
      <c r="M838" s="742">
        <v>108.44</v>
      </c>
      <c r="N838" s="739">
        <v>1</v>
      </c>
      <c r="O838" s="743">
        <v>1</v>
      </c>
      <c r="P838" s="742">
        <v>108.44</v>
      </c>
      <c r="Q838" s="744">
        <v>1</v>
      </c>
      <c r="R838" s="739">
        <v>1</v>
      </c>
      <c r="S838" s="744">
        <v>1</v>
      </c>
      <c r="T838" s="743">
        <v>1</v>
      </c>
      <c r="U838" s="738">
        <v>1</v>
      </c>
    </row>
    <row r="839" spans="1:21" ht="14.4" customHeight="1" x14ac:dyDescent="0.3">
      <c r="A839" s="737">
        <v>30</v>
      </c>
      <c r="B839" s="739" t="s">
        <v>507</v>
      </c>
      <c r="C839" s="739" t="s">
        <v>3349</v>
      </c>
      <c r="D839" s="740" t="s">
        <v>4507</v>
      </c>
      <c r="E839" s="741" t="s">
        <v>3354</v>
      </c>
      <c r="F839" s="739" t="s">
        <v>3344</v>
      </c>
      <c r="G839" s="739" t="s">
        <v>3902</v>
      </c>
      <c r="H839" s="739" t="s">
        <v>508</v>
      </c>
      <c r="I839" s="739" t="s">
        <v>4239</v>
      </c>
      <c r="J839" s="739" t="s">
        <v>1886</v>
      </c>
      <c r="K839" s="739" t="s">
        <v>1594</v>
      </c>
      <c r="L839" s="742">
        <v>54.23</v>
      </c>
      <c r="M839" s="742">
        <v>54.23</v>
      </c>
      <c r="N839" s="739">
        <v>1</v>
      </c>
      <c r="O839" s="743">
        <v>1</v>
      </c>
      <c r="P839" s="742">
        <v>54.23</v>
      </c>
      <c r="Q839" s="744">
        <v>1</v>
      </c>
      <c r="R839" s="739">
        <v>1</v>
      </c>
      <c r="S839" s="744">
        <v>1</v>
      </c>
      <c r="T839" s="743">
        <v>1</v>
      </c>
      <c r="U839" s="738">
        <v>1</v>
      </c>
    </row>
    <row r="840" spans="1:21" ht="14.4" customHeight="1" x14ac:dyDescent="0.3">
      <c r="A840" s="737">
        <v>30</v>
      </c>
      <c r="B840" s="739" t="s">
        <v>507</v>
      </c>
      <c r="C840" s="739" t="s">
        <v>3349</v>
      </c>
      <c r="D840" s="740" t="s">
        <v>4507</v>
      </c>
      <c r="E840" s="741" t="s">
        <v>3354</v>
      </c>
      <c r="F840" s="739" t="s">
        <v>3344</v>
      </c>
      <c r="G840" s="739" t="s">
        <v>3777</v>
      </c>
      <c r="H840" s="739" t="s">
        <v>508</v>
      </c>
      <c r="I840" s="739" t="s">
        <v>1387</v>
      </c>
      <c r="J840" s="739" t="s">
        <v>4240</v>
      </c>
      <c r="K840" s="739" t="s">
        <v>4241</v>
      </c>
      <c r="L840" s="742">
        <v>99.11</v>
      </c>
      <c r="M840" s="742">
        <v>198.22</v>
      </c>
      <c r="N840" s="739">
        <v>2</v>
      </c>
      <c r="O840" s="743">
        <v>1</v>
      </c>
      <c r="P840" s="742">
        <v>198.22</v>
      </c>
      <c r="Q840" s="744">
        <v>1</v>
      </c>
      <c r="R840" s="739">
        <v>2</v>
      </c>
      <c r="S840" s="744">
        <v>1</v>
      </c>
      <c r="T840" s="743">
        <v>1</v>
      </c>
      <c r="U840" s="738">
        <v>1</v>
      </c>
    </row>
    <row r="841" spans="1:21" ht="14.4" customHeight="1" x14ac:dyDescent="0.3">
      <c r="A841" s="737">
        <v>30</v>
      </c>
      <c r="B841" s="739" t="s">
        <v>507</v>
      </c>
      <c r="C841" s="739" t="s">
        <v>3349</v>
      </c>
      <c r="D841" s="740" t="s">
        <v>4507</v>
      </c>
      <c r="E841" s="741" t="s">
        <v>3354</v>
      </c>
      <c r="F841" s="739" t="s">
        <v>3344</v>
      </c>
      <c r="G841" s="739" t="s">
        <v>3582</v>
      </c>
      <c r="H841" s="739" t="s">
        <v>2097</v>
      </c>
      <c r="I841" s="739" t="s">
        <v>3583</v>
      </c>
      <c r="J841" s="739" t="s">
        <v>2099</v>
      </c>
      <c r="K841" s="739" t="s">
        <v>3584</v>
      </c>
      <c r="L841" s="742">
        <v>0</v>
      </c>
      <c r="M841" s="742">
        <v>0</v>
      </c>
      <c r="N841" s="739">
        <v>17</v>
      </c>
      <c r="O841" s="743">
        <v>4.5</v>
      </c>
      <c r="P841" s="742">
        <v>0</v>
      </c>
      <c r="Q841" s="744"/>
      <c r="R841" s="739">
        <v>4</v>
      </c>
      <c r="S841" s="744">
        <v>0.23529411764705882</v>
      </c>
      <c r="T841" s="743">
        <v>1.5</v>
      </c>
      <c r="U841" s="738">
        <v>0.33333333333333331</v>
      </c>
    </row>
    <row r="842" spans="1:21" ht="14.4" customHeight="1" x14ac:dyDescent="0.3">
      <c r="A842" s="737">
        <v>30</v>
      </c>
      <c r="B842" s="739" t="s">
        <v>507</v>
      </c>
      <c r="C842" s="739" t="s">
        <v>3349</v>
      </c>
      <c r="D842" s="740" t="s">
        <v>4507</v>
      </c>
      <c r="E842" s="741" t="s">
        <v>3354</v>
      </c>
      <c r="F842" s="739" t="s">
        <v>3344</v>
      </c>
      <c r="G842" s="739" t="s">
        <v>3780</v>
      </c>
      <c r="H842" s="739" t="s">
        <v>508</v>
      </c>
      <c r="I842" s="739" t="s">
        <v>832</v>
      </c>
      <c r="J842" s="739" t="s">
        <v>833</v>
      </c>
      <c r="K842" s="739" t="s">
        <v>3781</v>
      </c>
      <c r="L842" s="742">
        <v>117.46</v>
      </c>
      <c r="M842" s="742">
        <v>2466.66</v>
      </c>
      <c r="N842" s="739">
        <v>21</v>
      </c>
      <c r="O842" s="743">
        <v>4.5</v>
      </c>
      <c r="P842" s="742">
        <v>1057.1399999999999</v>
      </c>
      <c r="Q842" s="744">
        <v>0.42857142857142855</v>
      </c>
      <c r="R842" s="739">
        <v>9</v>
      </c>
      <c r="S842" s="744">
        <v>0.42857142857142855</v>
      </c>
      <c r="T842" s="743">
        <v>2</v>
      </c>
      <c r="U842" s="738">
        <v>0.44444444444444442</v>
      </c>
    </row>
    <row r="843" spans="1:21" ht="14.4" customHeight="1" x14ac:dyDescent="0.3">
      <c r="A843" s="737">
        <v>30</v>
      </c>
      <c r="B843" s="739" t="s">
        <v>507</v>
      </c>
      <c r="C843" s="739" t="s">
        <v>3349</v>
      </c>
      <c r="D843" s="740" t="s">
        <v>4507</v>
      </c>
      <c r="E843" s="741" t="s">
        <v>3354</v>
      </c>
      <c r="F843" s="739" t="s">
        <v>3344</v>
      </c>
      <c r="G843" s="739" t="s">
        <v>3780</v>
      </c>
      <c r="H843" s="739" t="s">
        <v>508</v>
      </c>
      <c r="I843" s="739" t="s">
        <v>4242</v>
      </c>
      <c r="J843" s="739" t="s">
        <v>4243</v>
      </c>
      <c r="K843" s="739" t="s">
        <v>4244</v>
      </c>
      <c r="L843" s="742">
        <v>58.73</v>
      </c>
      <c r="M843" s="742">
        <v>352.38</v>
      </c>
      <c r="N843" s="739">
        <v>6</v>
      </c>
      <c r="O843" s="743">
        <v>2</v>
      </c>
      <c r="P843" s="742"/>
      <c r="Q843" s="744">
        <v>0</v>
      </c>
      <c r="R843" s="739"/>
      <c r="S843" s="744">
        <v>0</v>
      </c>
      <c r="T843" s="743"/>
      <c r="U843" s="738">
        <v>0</v>
      </c>
    </row>
    <row r="844" spans="1:21" ht="14.4" customHeight="1" x14ac:dyDescent="0.3">
      <c r="A844" s="737">
        <v>30</v>
      </c>
      <c r="B844" s="739" t="s">
        <v>507</v>
      </c>
      <c r="C844" s="739" t="s">
        <v>3349</v>
      </c>
      <c r="D844" s="740" t="s">
        <v>4507</v>
      </c>
      <c r="E844" s="741" t="s">
        <v>3354</v>
      </c>
      <c r="F844" s="739" t="s">
        <v>3344</v>
      </c>
      <c r="G844" s="739" t="s">
        <v>4245</v>
      </c>
      <c r="H844" s="739" t="s">
        <v>508</v>
      </c>
      <c r="I844" s="739" t="s">
        <v>4246</v>
      </c>
      <c r="J844" s="739" t="s">
        <v>4247</v>
      </c>
      <c r="K844" s="739" t="s">
        <v>4248</v>
      </c>
      <c r="L844" s="742">
        <v>0</v>
      </c>
      <c r="M844" s="742">
        <v>0</v>
      </c>
      <c r="N844" s="739">
        <v>3</v>
      </c>
      <c r="O844" s="743">
        <v>2</v>
      </c>
      <c r="P844" s="742">
        <v>0</v>
      </c>
      <c r="Q844" s="744"/>
      <c r="R844" s="739">
        <v>3</v>
      </c>
      <c r="S844" s="744">
        <v>1</v>
      </c>
      <c r="T844" s="743">
        <v>2</v>
      </c>
      <c r="U844" s="738">
        <v>1</v>
      </c>
    </row>
    <row r="845" spans="1:21" ht="14.4" customHeight="1" x14ac:dyDescent="0.3">
      <c r="A845" s="737">
        <v>30</v>
      </c>
      <c r="B845" s="739" t="s">
        <v>507</v>
      </c>
      <c r="C845" s="739" t="s">
        <v>3349</v>
      </c>
      <c r="D845" s="740" t="s">
        <v>4507</v>
      </c>
      <c r="E845" s="741" t="s">
        <v>3354</v>
      </c>
      <c r="F845" s="739" t="s">
        <v>3344</v>
      </c>
      <c r="G845" s="739" t="s">
        <v>4249</v>
      </c>
      <c r="H845" s="739" t="s">
        <v>508</v>
      </c>
      <c r="I845" s="739" t="s">
        <v>2855</v>
      </c>
      <c r="J845" s="739" t="s">
        <v>2856</v>
      </c>
      <c r="K845" s="739" t="s">
        <v>4250</v>
      </c>
      <c r="L845" s="742">
        <v>453.8</v>
      </c>
      <c r="M845" s="742">
        <v>907.6</v>
      </c>
      <c r="N845" s="739">
        <v>2</v>
      </c>
      <c r="O845" s="743">
        <v>0.5</v>
      </c>
      <c r="P845" s="742">
        <v>907.6</v>
      </c>
      <c r="Q845" s="744">
        <v>1</v>
      </c>
      <c r="R845" s="739">
        <v>2</v>
      </c>
      <c r="S845" s="744">
        <v>1</v>
      </c>
      <c r="T845" s="743">
        <v>0.5</v>
      </c>
      <c r="U845" s="738">
        <v>1</v>
      </c>
    </row>
    <row r="846" spans="1:21" ht="14.4" customHeight="1" x14ac:dyDescent="0.3">
      <c r="A846" s="737">
        <v>30</v>
      </c>
      <c r="B846" s="739" t="s">
        <v>507</v>
      </c>
      <c r="C846" s="739" t="s">
        <v>3349</v>
      </c>
      <c r="D846" s="740" t="s">
        <v>4507</v>
      </c>
      <c r="E846" s="741" t="s">
        <v>3354</v>
      </c>
      <c r="F846" s="739" t="s">
        <v>3344</v>
      </c>
      <c r="G846" s="739" t="s">
        <v>3784</v>
      </c>
      <c r="H846" s="739" t="s">
        <v>508</v>
      </c>
      <c r="I846" s="739" t="s">
        <v>1839</v>
      </c>
      <c r="J846" s="739" t="s">
        <v>4251</v>
      </c>
      <c r="K846" s="739" t="s">
        <v>4252</v>
      </c>
      <c r="L846" s="742">
        <v>352.3</v>
      </c>
      <c r="M846" s="742">
        <v>2818.4</v>
      </c>
      <c r="N846" s="739">
        <v>8</v>
      </c>
      <c r="O846" s="743">
        <v>3.5</v>
      </c>
      <c r="P846" s="742">
        <v>2113.8000000000002</v>
      </c>
      <c r="Q846" s="744">
        <v>0.75</v>
      </c>
      <c r="R846" s="739">
        <v>6</v>
      </c>
      <c r="S846" s="744">
        <v>0.75</v>
      </c>
      <c r="T846" s="743">
        <v>2.5</v>
      </c>
      <c r="U846" s="738">
        <v>0.7142857142857143</v>
      </c>
    </row>
    <row r="847" spans="1:21" ht="14.4" customHeight="1" x14ac:dyDescent="0.3">
      <c r="A847" s="737">
        <v>30</v>
      </c>
      <c r="B847" s="739" t="s">
        <v>507</v>
      </c>
      <c r="C847" s="739" t="s">
        <v>3349</v>
      </c>
      <c r="D847" s="740" t="s">
        <v>4507</v>
      </c>
      <c r="E847" s="741" t="s">
        <v>3354</v>
      </c>
      <c r="F847" s="739" t="s">
        <v>3344</v>
      </c>
      <c r="G847" s="739" t="s">
        <v>3784</v>
      </c>
      <c r="H847" s="739" t="s">
        <v>508</v>
      </c>
      <c r="I847" s="739" t="s">
        <v>4253</v>
      </c>
      <c r="J847" s="739" t="s">
        <v>4251</v>
      </c>
      <c r="K847" s="739" t="s">
        <v>4254</v>
      </c>
      <c r="L847" s="742">
        <v>0</v>
      </c>
      <c r="M847" s="742">
        <v>0</v>
      </c>
      <c r="N847" s="739">
        <v>3</v>
      </c>
      <c r="O847" s="743">
        <v>1</v>
      </c>
      <c r="P847" s="742"/>
      <c r="Q847" s="744"/>
      <c r="R847" s="739"/>
      <c r="S847" s="744">
        <v>0</v>
      </c>
      <c r="T847" s="743"/>
      <c r="U847" s="738">
        <v>0</v>
      </c>
    </row>
    <row r="848" spans="1:21" ht="14.4" customHeight="1" x14ac:dyDescent="0.3">
      <c r="A848" s="737">
        <v>30</v>
      </c>
      <c r="B848" s="739" t="s">
        <v>507</v>
      </c>
      <c r="C848" s="739" t="s">
        <v>3349</v>
      </c>
      <c r="D848" s="740" t="s">
        <v>4507</v>
      </c>
      <c r="E848" s="741" t="s">
        <v>3354</v>
      </c>
      <c r="F848" s="739" t="s">
        <v>3344</v>
      </c>
      <c r="G848" s="739" t="s">
        <v>3593</v>
      </c>
      <c r="H848" s="739" t="s">
        <v>2097</v>
      </c>
      <c r="I848" s="739" t="s">
        <v>2288</v>
      </c>
      <c r="J848" s="739" t="s">
        <v>2289</v>
      </c>
      <c r="K848" s="739" t="s">
        <v>4058</v>
      </c>
      <c r="L848" s="742">
        <v>543.36</v>
      </c>
      <c r="M848" s="742">
        <v>1086.72</v>
      </c>
      <c r="N848" s="739">
        <v>2</v>
      </c>
      <c r="O848" s="743">
        <v>1</v>
      </c>
      <c r="P848" s="742">
        <v>1086.72</v>
      </c>
      <c r="Q848" s="744">
        <v>1</v>
      </c>
      <c r="R848" s="739">
        <v>2</v>
      </c>
      <c r="S848" s="744">
        <v>1</v>
      </c>
      <c r="T848" s="743">
        <v>1</v>
      </c>
      <c r="U848" s="738">
        <v>1</v>
      </c>
    </row>
    <row r="849" spans="1:21" ht="14.4" customHeight="1" x14ac:dyDescent="0.3">
      <c r="A849" s="737">
        <v>30</v>
      </c>
      <c r="B849" s="739" t="s">
        <v>507</v>
      </c>
      <c r="C849" s="739" t="s">
        <v>3349</v>
      </c>
      <c r="D849" s="740" t="s">
        <v>4507</v>
      </c>
      <c r="E849" s="741" t="s">
        <v>3354</v>
      </c>
      <c r="F849" s="739" t="s">
        <v>3344</v>
      </c>
      <c r="G849" s="739" t="s">
        <v>3594</v>
      </c>
      <c r="H849" s="739" t="s">
        <v>508</v>
      </c>
      <c r="I849" s="739" t="s">
        <v>1022</v>
      </c>
      <c r="J849" s="739" t="s">
        <v>3595</v>
      </c>
      <c r="K849" s="739" t="s">
        <v>3596</v>
      </c>
      <c r="L849" s="742">
        <v>0</v>
      </c>
      <c r="M849" s="742">
        <v>0</v>
      </c>
      <c r="N849" s="739">
        <v>3</v>
      </c>
      <c r="O849" s="743">
        <v>2</v>
      </c>
      <c r="P849" s="742">
        <v>0</v>
      </c>
      <c r="Q849" s="744"/>
      <c r="R849" s="739">
        <v>1</v>
      </c>
      <c r="S849" s="744">
        <v>0.33333333333333331</v>
      </c>
      <c r="T849" s="743">
        <v>0.5</v>
      </c>
      <c r="U849" s="738">
        <v>0.25</v>
      </c>
    </row>
    <row r="850" spans="1:21" ht="14.4" customHeight="1" x14ac:dyDescent="0.3">
      <c r="A850" s="737">
        <v>30</v>
      </c>
      <c r="B850" s="739" t="s">
        <v>507</v>
      </c>
      <c r="C850" s="739" t="s">
        <v>3349</v>
      </c>
      <c r="D850" s="740" t="s">
        <v>4507</v>
      </c>
      <c r="E850" s="741" t="s">
        <v>3354</v>
      </c>
      <c r="F850" s="739" t="s">
        <v>3344</v>
      </c>
      <c r="G850" s="739" t="s">
        <v>3910</v>
      </c>
      <c r="H850" s="739" t="s">
        <v>508</v>
      </c>
      <c r="I850" s="739" t="s">
        <v>2024</v>
      </c>
      <c r="J850" s="739" t="s">
        <v>2025</v>
      </c>
      <c r="K850" s="739" t="s">
        <v>3859</v>
      </c>
      <c r="L850" s="742">
        <v>0</v>
      </c>
      <c r="M850" s="742">
        <v>0</v>
      </c>
      <c r="N850" s="739">
        <v>1</v>
      </c>
      <c r="O850" s="743">
        <v>0.5</v>
      </c>
      <c r="P850" s="742">
        <v>0</v>
      </c>
      <c r="Q850" s="744"/>
      <c r="R850" s="739">
        <v>1</v>
      </c>
      <c r="S850" s="744">
        <v>1</v>
      </c>
      <c r="T850" s="743">
        <v>0.5</v>
      </c>
      <c r="U850" s="738">
        <v>1</v>
      </c>
    </row>
    <row r="851" spans="1:21" ht="14.4" customHeight="1" x14ac:dyDescent="0.3">
      <c r="A851" s="737">
        <v>30</v>
      </c>
      <c r="B851" s="739" t="s">
        <v>507</v>
      </c>
      <c r="C851" s="739" t="s">
        <v>3349</v>
      </c>
      <c r="D851" s="740" t="s">
        <v>4507</v>
      </c>
      <c r="E851" s="741" t="s">
        <v>3354</v>
      </c>
      <c r="F851" s="739" t="s">
        <v>3344</v>
      </c>
      <c r="G851" s="739" t="s">
        <v>3911</v>
      </c>
      <c r="H851" s="739" t="s">
        <v>508</v>
      </c>
      <c r="I851" s="739" t="s">
        <v>4255</v>
      </c>
      <c r="J851" s="739" t="s">
        <v>4256</v>
      </c>
      <c r="K851" s="739" t="s">
        <v>3306</v>
      </c>
      <c r="L851" s="742">
        <v>0</v>
      </c>
      <c r="M851" s="742">
        <v>0</v>
      </c>
      <c r="N851" s="739">
        <v>3</v>
      </c>
      <c r="O851" s="743">
        <v>0.5</v>
      </c>
      <c r="P851" s="742"/>
      <c r="Q851" s="744"/>
      <c r="R851" s="739"/>
      <c r="S851" s="744">
        <v>0</v>
      </c>
      <c r="T851" s="743"/>
      <c r="U851" s="738">
        <v>0</v>
      </c>
    </row>
    <row r="852" spans="1:21" ht="14.4" customHeight="1" x14ac:dyDescent="0.3">
      <c r="A852" s="737">
        <v>30</v>
      </c>
      <c r="B852" s="739" t="s">
        <v>507</v>
      </c>
      <c r="C852" s="739" t="s">
        <v>3349</v>
      </c>
      <c r="D852" s="740" t="s">
        <v>4507</v>
      </c>
      <c r="E852" s="741" t="s">
        <v>3354</v>
      </c>
      <c r="F852" s="739" t="s">
        <v>3344</v>
      </c>
      <c r="G852" s="739" t="s">
        <v>3597</v>
      </c>
      <c r="H852" s="739" t="s">
        <v>508</v>
      </c>
      <c r="I852" s="739" t="s">
        <v>3789</v>
      </c>
      <c r="J852" s="739" t="s">
        <v>758</v>
      </c>
      <c r="K852" s="739" t="s">
        <v>3790</v>
      </c>
      <c r="L852" s="742">
        <v>27.87</v>
      </c>
      <c r="M852" s="742">
        <v>27.87</v>
      </c>
      <c r="N852" s="739">
        <v>1</v>
      </c>
      <c r="O852" s="743">
        <v>1</v>
      </c>
      <c r="P852" s="742"/>
      <c r="Q852" s="744">
        <v>0</v>
      </c>
      <c r="R852" s="739"/>
      <c r="S852" s="744">
        <v>0</v>
      </c>
      <c r="T852" s="743"/>
      <c r="U852" s="738">
        <v>0</v>
      </c>
    </row>
    <row r="853" spans="1:21" ht="14.4" customHeight="1" x14ac:dyDescent="0.3">
      <c r="A853" s="737">
        <v>30</v>
      </c>
      <c r="B853" s="739" t="s">
        <v>507</v>
      </c>
      <c r="C853" s="739" t="s">
        <v>3349</v>
      </c>
      <c r="D853" s="740" t="s">
        <v>4507</v>
      </c>
      <c r="E853" s="741" t="s">
        <v>3354</v>
      </c>
      <c r="F853" s="739" t="s">
        <v>3344</v>
      </c>
      <c r="G853" s="739" t="s">
        <v>3791</v>
      </c>
      <c r="H853" s="739" t="s">
        <v>508</v>
      </c>
      <c r="I853" s="739" t="s">
        <v>4257</v>
      </c>
      <c r="J853" s="739" t="s">
        <v>4258</v>
      </c>
      <c r="K853" s="739" t="s">
        <v>4259</v>
      </c>
      <c r="L853" s="742">
        <v>164.82</v>
      </c>
      <c r="M853" s="742">
        <v>164.82</v>
      </c>
      <c r="N853" s="739">
        <v>1</v>
      </c>
      <c r="O853" s="743">
        <v>0.5</v>
      </c>
      <c r="P853" s="742"/>
      <c r="Q853" s="744">
        <v>0</v>
      </c>
      <c r="R853" s="739"/>
      <c r="S853" s="744">
        <v>0</v>
      </c>
      <c r="T853" s="743"/>
      <c r="U853" s="738">
        <v>0</v>
      </c>
    </row>
    <row r="854" spans="1:21" ht="14.4" customHeight="1" x14ac:dyDescent="0.3">
      <c r="A854" s="737">
        <v>30</v>
      </c>
      <c r="B854" s="739" t="s">
        <v>507</v>
      </c>
      <c r="C854" s="739" t="s">
        <v>3349</v>
      </c>
      <c r="D854" s="740" t="s">
        <v>4507</v>
      </c>
      <c r="E854" s="741" t="s">
        <v>3354</v>
      </c>
      <c r="F854" s="739" t="s">
        <v>3344</v>
      </c>
      <c r="G854" s="739" t="s">
        <v>3600</v>
      </c>
      <c r="H854" s="739" t="s">
        <v>508</v>
      </c>
      <c r="I854" s="739" t="s">
        <v>844</v>
      </c>
      <c r="J854" s="739" t="s">
        <v>3601</v>
      </c>
      <c r="K854" s="739" t="s">
        <v>3602</v>
      </c>
      <c r="L854" s="742">
        <v>0</v>
      </c>
      <c r="M854" s="742">
        <v>0</v>
      </c>
      <c r="N854" s="739">
        <v>4</v>
      </c>
      <c r="O854" s="743">
        <v>2</v>
      </c>
      <c r="P854" s="742">
        <v>0</v>
      </c>
      <c r="Q854" s="744"/>
      <c r="R854" s="739">
        <v>3</v>
      </c>
      <c r="S854" s="744">
        <v>0.75</v>
      </c>
      <c r="T854" s="743">
        <v>1.5</v>
      </c>
      <c r="U854" s="738">
        <v>0.75</v>
      </c>
    </row>
    <row r="855" spans="1:21" ht="14.4" customHeight="1" x14ac:dyDescent="0.3">
      <c r="A855" s="737">
        <v>30</v>
      </c>
      <c r="B855" s="739" t="s">
        <v>507</v>
      </c>
      <c r="C855" s="739" t="s">
        <v>3349</v>
      </c>
      <c r="D855" s="740" t="s">
        <v>4507</v>
      </c>
      <c r="E855" s="741" t="s">
        <v>3354</v>
      </c>
      <c r="F855" s="739" t="s">
        <v>3344</v>
      </c>
      <c r="G855" s="739" t="s">
        <v>3600</v>
      </c>
      <c r="H855" s="739" t="s">
        <v>508</v>
      </c>
      <c r="I855" s="739" t="s">
        <v>1248</v>
      </c>
      <c r="J855" s="739" t="s">
        <v>4260</v>
      </c>
      <c r="K855" s="739" t="s">
        <v>4261</v>
      </c>
      <c r="L855" s="742">
        <v>76.86</v>
      </c>
      <c r="M855" s="742">
        <v>153.72</v>
      </c>
      <c r="N855" s="739">
        <v>2</v>
      </c>
      <c r="O855" s="743">
        <v>0.5</v>
      </c>
      <c r="P855" s="742">
        <v>153.72</v>
      </c>
      <c r="Q855" s="744">
        <v>1</v>
      </c>
      <c r="R855" s="739">
        <v>2</v>
      </c>
      <c r="S855" s="744">
        <v>1</v>
      </c>
      <c r="T855" s="743">
        <v>0.5</v>
      </c>
      <c r="U855" s="738">
        <v>1</v>
      </c>
    </row>
    <row r="856" spans="1:21" ht="14.4" customHeight="1" x14ac:dyDescent="0.3">
      <c r="A856" s="737">
        <v>30</v>
      </c>
      <c r="B856" s="739" t="s">
        <v>507</v>
      </c>
      <c r="C856" s="739" t="s">
        <v>3349</v>
      </c>
      <c r="D856" s="740" t="s">
        <v>4507</v>
      </c>
      <c r="E856" s="741" t="s">
        <v>3354</v>
      </c>
      <c r="F856" s="739" t="s">
        <v>3344</v>
      </c>
      <c r="G856" s="739" t="s">
        <v>3917</v>
      </c>
      <c r="H856" s="739" t="s">
        <v>508</v>
      </c>
      <c r="I856" s="739" t="s">
        <v>3918</v>
      </c>
      <c r="J856" s="739" t="s">
        <v>2004</v>
      </c>
      <c r="K856" s="739" t="s">
        <v>3919</v>
      </c>
      <c r="L856" s="742">
        <v>22.44</v>
      </c>
      <c r="M856" s="742">
        <v>44.88</v>
      </c>
      <c r="N856" s="739">
        <v>2</v>
      </c>
      <c r="O856" s="743">
        <v>1</v>
      </c>
      <c r="P856" s="742">
        <v>44.88</v>
      </c>
      <c r="Q856" s="744">
        <v>1</v>
      </c>
      <c r="R856" s="739">
        <v>2</v>
      </c>
      <c r="S856" s="744">
        <v>1</v>
      </c>
      <c r="T856" s="743">
        <v>1</v>
      </c>
      <c r="U856" s="738">
        <v>1</v>
      </c>
    </row>
    <row r="857" spans="1:21" ht="14.4" customHeight="1" x14ac:dyDescent="0.3">
      <c r="A857" s="737">
        <v>30</v>
      </c>
      <c r="B857" s="739" t="s">
        <v>507</v>
      </c>
      <c r="C857" s="739" t="s">
        <v>3349</v>
      </c>
      <c r="D857" s="740" t="s">
        <v>4507</v>
      </c>
      <c r="E857" s="741" t="s">
        <v>3354</v>
      </c>
      <c r="F857" s="739" t="s">
        <v>3344</v>
      </c>
      <c r="G857" s="739" t="s">
        <v>3917</v>
      </c>
      <c r="H857" s="739" t="s">
        <v>508</v>
      </c>
      <c r="I857" s="739" t="s">
        <v>2714</v>
      </c>
      <c r="J857" s="739" t="s">
        <v>2715</v>
      </c>
      <c r="K857" s="739" t="s">
        <v>3919</v>
      </c>
      <c r="L857" s="742">
        <v>22.44</v>
      </c>
      <c r="M857" s="742">
        <v>22.44</v>
      </c>
      <c r="N857" s="739">
        <v>1</v>
      </c>
      <c r="O857" s="743">
        <v>0.5</v>
      </c>
      <c r="P857" s="742"/>
      <c r="Q857" s="744">
        <v>0</v>
      </c>
      <c r="R857" s="739"/>
      <c r="S857" s="744">
        <v>0</v>
      </c>
      <c r="T857" s="743"/>
      <c r="U857" s="738">
        <v>0</v>
      </c>
    </row>
    <row r="858" spans="1:21" ht="14.4" customHeight="1" x14ac:dyDescent="0.3">
      <c r="A858" s="737">
        <v>30</v>
      </c>
      <c r="B858" s="739" t="s">
        <v>507</v>
      </c>
      <c r="C858" s="739" t="s">
        <v>3349</v>
      </c>
      <c r="D858" s="740" t="s">
        <v>4507</v>
      </c>
      <c r="E858" s="741" t="s">
        <v>3354</v>
      </c>
      <c r="F858" s="739" t="s">
        <v>3344</v>
      </c>
      <c r="G858" s="739" t="s">
        <v>3604</v>
      </c>
      <c r="H858" s="739" t="s">
        <v>508</v>
      </c>
      <c r="I858" s="739" t="s">
        <v>1014</v>
      </c>
      <c r="J858" s="739" t="s">
        <v>1015</v>
      </c>
      <c r="K858" s="739" t="s">
        <v>3605</v>
      </c>
      <c r="L858" s="742">
        <v>657.67</v>
      </c>
      <c r="M858" s="742">
        <v>5261.36</v>
      </c>
      <c r="N858" s="739">
        <v>8</v>
      </c>
      <c r="O858" s="743">
        <v>3</v>
      </c>
      <c r="P858" s="742">
        <v>2630.68</v>
      </c>
      <c r="Q858" s="744">
        <v>0.5</v>
      </c>
      <c r="R858" s="739">
        <v>4</v>
      </c>
      <c r="S858" s="744">
        <v>0.5</v>
      </c>
      <c r="T858" s="743">
        <v>2</v>
      </c>
      <c r="U858" s="738">
        <v>0.66666666666666663</v>
      </c>
    </row>
    <row r="859" spans="1:21" ht="14.4" customHeight="1" x14ac:dyDescent="0.3">
      <c r="A859" s="737">
        <v>30</v>
      </c>
      <c r="B859" s="739" t="s">
        <v>507</v>
      </c>
      <c r="C859" s="739" t="s">
        <v>3349</v>
      </c>
      <c r="D859" s="740" t="s">
        <v>4507</v>
      </c>
      <c r="E859" s="741" t="s">
        <v>3354</v>
      </c>
      <c r="F859" s="739" t="s">
        <v>3344</v>
      </c>
      <c r="G859" s="739" t="s">
        <v>3968</v>
      </c>
      <c r="H859" s="739" t="s">
        <v>508</v>
      </c>
      <c r="I859" s="739" t="s">
        <v>4262</v>
      </c>
      <c r="J859" s="739" t="s">
        <v>1146</v>
      </c>
      <c r="K859" s="739" t="s">
        <v>4263</v>
      </c>
      <c r="L859" s="742">
        <v>0</v>
      </c>
      <c r="M859" s="742">
        <v>0</v>
      </c>
      <c r="N859" s="739">
        <v>1</v>
      </c>
      <c r="O859" s="743">
        <v>0.5</v>
      </c>
      <c r="P859" s="742"/>
      <c r="Q859" s="744"/>
      <c r="R859" s="739"/>
      <c r="S859" s="744">
        <v>0</v>
      </c>
      <c r="T859" s="743"/>
      <c r="U859" s="738">
        <v>0</v>
      </c>
    </row>
    <row r="860" spans="1:21" ht="14.4" customHeight="1" x14ac:dyDescent="0.3">
      <c r="A860" s="737">
        <v>30</v>
      </c>
      <c r="B860" s="739" t="s">
        <v>507</v>
      </c>
      <c r="C860" s="739" t="s">
        <v>3349</v>
      </c>
      <c r="D860" s="740" t="s">
        <v>4507</v>
      </c>
      <c r="E860" s="741" t="s">
        <v>3354</v>
      </c>
      <c r="F860" s="739" t="s">
        <v>3344</v>
      </c>
      <c r="G860" s="739" t="s">
        <v>3968</v>
      </c>
      <c r="H860" s="739" t="s">
        <v>508</v>
      </c>
      <c r="I860" s="739" t="s">
        <v>4264</v>
      </c>
      <c r="J860" s="739" t="s">
        <v>1146</v>
      </c>
      <c r="K860" s="739" t="s">
        <v>4265</v>
      </c>
      <c r="L860" s="742">
        <v>0</v>
      </c>
      <c r="M860" s="742">
        <v>0</v>
      </c>
      <c r="N860" s="739">
        <v>2</v>
      </c>
      <c r="O860" s="743">
        <v>1</v>
      </c>
      <c r="P860" s="742"/>
      <c r="Q860" s="744"/>
      <c r="R860" s="739"/>
      <c r="S860" s="744">
        <v>0</v>
      </c>
      <c r="T860" s="743"/>
      <c r="U860" s="738">
        <v>0</v>
      </c>
    </row>
    <row r="861" spans="1:21" ht="14.4" customHeight="1" x14ac:dyDescent="0.3">
      <c r="A861" s="737">
        <v>30</v>
      </c>
      <c r="B861" s="739" t="s">
        <v>507</v>
      </c>
      <c r="C861" s="739" t="s">
        <v>3349</v>
      </c>
      <c r="D861" s="740" t="s">
        <v>4507</v>
      </c>
      <c r="E861" s="741" t="s">
        <v>3354</v>
      </c>
      <c r="F861" s="739" t="s">
        <v>3344</v>
      </c>
      <c r="G861" s="739" t="s">
        <v>3968</v>
      </c>
      <c r="H861" s="739" t="s">
        <v>508</v>
      </c>
      <c r="I861" s="739" t="s">
        <v>4266</v>
      </c>
      <c r="J861" s="739" t="s">
        <v>1149</v>
      </c>
      <c r="K861" s="739" t="s">
        <v>4267</v>
      </c>
      <c r="L861" s="742">
        <v>0</v>
      </c>
      <c r="M861" s="742">
        <v>0</v>
      </c>
      <c r="N861" s="739">
        <v>1</v>
      </c>
      <c r="O861" s="743">
        <v>0.5</v>
      </c>
      <c r="P861" s="742"/>
      <c r="Q861" s="744"/>
      <c r="R861" s="739"/>
      <c r="S861" s="744">
        <v>0</v>
      </c>
      <c r="T861" s="743"/>
      <c r="U861" s="738">
        <v>0</v>
      </c>
    </row>
    <row r="862" spans="1:21" ht="14.4" customHeight="1" x14ac:dyDescent="0.3">
      <c r="A862" s="737">
        <v>30</v>
      </c>
      <c r="B862" s="739" t="s">
        <v>507</v>
      </c>
      <c r="C862" s="739" t="s">
        <v>3349</v>
      </c>
      <c r="D862" s="740" t="s">
        <v>4507</v>
      </c>
      <c r="E862" s="741" t="s">
        <v>3354</v>
      </c>
      <c r="F862" s="739" t="s">
        <v>3344</v>
      </c>
      <c r="G862" s="739" t="s">
        <v>3920</v>
      </c>
      <c r="H862" s="739" t="s">
        <v>508</v>
      </c>
      <c r="I862" s="739" t="s">
        <v>4268</v>
      </c>
      <c r="J862" s="739" t="s">
        <v>3922</v>
      </c>
      <c r="K862" s="739" t="s">
        <v>4269</v>
      </c>
      <c r="L862" s="742">
        <v>0</v>
      </c>
      <c r="M862" s="742">
        <v>0</v>
      </c>
      <c r="N862" s="739">
        <v>2</v>
      </c>
      <c r="O862" s="743">
        <v>1</v>
      </c>
      <c r="P862" s="742"/>
      <c r="Q862" s="744"/>
      <c r="R862" s="739"/>
      <c r="S862" s="744">
        <v>0</v>
      </c>
      <c r="T862" s="743"/>
      <c r="U862" s="738">
        <v>0</v>
      </c>
    </row>
    <row r="863" spans="1:21" ht="14.4" customHeight="1" x14ac:dyDescent="0.3">
      <c r="A863" s="737">
        <v>30</v>
      </c>
      <c r="B863" s="739" t="s">
        <v>507</v>
      </c>
      <c r="C863" s="739" t="s">
        <v>3349</v>
      </c>
      <c r="D863" s="740" t="s">
        <v>4507</v>
      </c>
      <c r="E863" s="741" t="s">
        <v>3354</v>
      </c>
      <c r="F863" s="739" t="s">
        <v>3344</v>
      </c>
      <c r="G863" s="739" t="s">
        <v>3920</v>
      </c>
      <c r="H863" s="739" t="s">
        <v>508</v>
      </c>
      <c r="I863" s="739" t="s">
        <v>3970</v>
      </c>
      <c r="J863" s="739" t="s">
        <v>3922</v>
      </c>
      <c r="K863" s="739" t="s">
        <v>3971</v>
      </c>
      <c r="L863" s="742">
        <v>0</v>
      </c>
      <c r="M863" s="742">
        <v>0</v>
      </c>
      <c r="N863" s="739">
        <v>2</v>
      </c>
      <c r="O863" s="743">
        <v>1.5</v>
      </c>
      <c r="P863" s="742">
        <v>0</v>
      </c>
      <c r="Q863" s="744"/>
      <c r="R863" s="739">
        <v>1</v>
      </c>
      <c r="S863" s="744">
        <v>0.5</v>
      </c>
      <c r="T863" s="743">
        <v>1</v>
      </c>
      <c r="U863" s="738">
        <v>0.66666666666666663</v>
      </c>
    </row>
    <row r="864" spans="1:21" ht="14.4" customHeight="1" x14ac:dyDescent="0.3">
      <c r="A864" s="737">
        <v>30</v>
      </c>
      <c r="B864" s="739" t="s">
        <v>507</v>
      </c>
      <c r="C864" s="739" t="s">
        <v>3349</v>
      </c>
      <c r="D864" s="740" t="s">
        <v>4507</v>
      </c>
      <c r="E864" s="741" t="s">
        <v>3354</v>
      </c>
      <c r="F864" s="739" t="s">
        <v>3344</v>
      </c>
      <c r="G864" s="739" t="s">
        <v>3920</v>
      </c>
      <c r="H864" s="739" t="s">
        <v>508</v>
      </c>
      <c r="I864" s="739" t="s">
        <v>4270</v>
      </c>
      <c r="J864" s="739" t="s">
        <v>3922</v>
      </c>
      <c r="K864" s="739" t="s">
        <v>4271</v>
      </c>
      <c r="L864" s="742">
        <v>0</v>
      </c>
      <c r="M864" s="742">
        <v>0</v>
      </c>
      <c r="N864" s="739">
        <v>1</v>
      </c>
      <c r="O864" s="743">
        <v>0.5</v>
      </c>
      <c r="P864" s="742">
        <v>0</v>
      </c>
      <c r="Q864" s="744"/>
      <c r="R864" s="739">
        <v>1</v>
      </c>
      <c r="S864" s="744">
        <v>1</v>
      </c>
      <c r="T864" s="743">
        <v>0.5</v>
      </c>
      <c r="U864" s="738">
        <v>1</v>
      </c>
    </row>
    <row r="865" spans="1:21" ht="14.4" customHeight="1" x14ac:dyDescent="0.3">
      <c r="A865" s="737">
        <v>30</v>
      </c>
      <c r="B865" s="739" t="s">
        <v>507</v>
      </c>
      <c r="C865" s="739" t="s">
        <v>3349</v>
      </c>
      <c r="D865" s="740" t="s">
        <v>4507</v>
      </c>
      <c r="E865" s="741" t="s">
        <v>3354</v>
      </c>
      <c r="F865" s="739" t="s">
        <v>3344</v>
      </c>
      <c r="G865" s="739" t="s">
        <v>4272</v>
      </c>
      <c r="H865" s="739" t="s">
        <v>508</v>
      </c>
      <c r="I865" s="739" t="s">
        <v>4273</v>
      </c>
      <c r="J865" s="739" t="s">
        <v>1534</v>
      </c>
      <c r="K865" s="739" t="s">
        <v>3130</v>
      </c>
      <c r="L865" s="742">
        <v>0</v>
      </c>
      <c r="M865" s="742">
        <v>0</v>
      </c>
      <c r="N865" s="739">
        <v>3</v>
      </c>
      <c r="O865" s="743">
        <v>0.5</v>
      </c>
      <c r="P865" s="742"/>
      <c r="Q865" s="744"/>
      <c r="R865" s="739"/>
      <c r="S865" s="744">
        <v>0</v>
      </c>
      <c r="T865" s="743"/>
      <c r="U865" s="738">
        <v>0</v>
      </c>
    </row>
    <row r="866" spans="1:21" ht="14.4" customHeight="1" x14ac:dyDescent="0.3">
      <c r="A866" s="737">
        <v>30</v>
      </c>
      <c r="B866" s="739" t="s">
        <v>507</v>
      </c>
      <c r="C866" s="739" t="s">
        <v>3349</v>
      </c>
      <c r="D866" s="740" t="s">
        <v>4507</v>
      </c>
      <c r="E866" s="741" t="s">
        <v>3354</v>
      </c>
      <c r="F866" s="739" t="s">
        <v>3344</v>
      </c>
      <c r="G866" s="739" t="s">
        <v>4274</v>
      </c>
      <c r="H866" s="739" t="s">
        <v>508</v>
      </c>
      <c r="I866" s="739" t="s">
        <v>872</v>
      </c>
      <c r="J866" s="739" t="s">
        <v>4275</v>
      </c>
      <c r="K866" s="739" t="s">
        <v>4276</v>
      </c>
      <c r="L866" s="742">
        <v>77.13</v>
      </c>
      <c r="M866" s="742">
        <v>231.39</v>
      </c>
      <c r="N866" s="739">
        <v>3</v>
      </c>
      <c r="O866" s="743">
        <v>0.5</v>
      </c>
      <c r="P866" s="742">
        <v>231.39</v>
      </c>
      <c r="Q866" s="744">
        <v>1</v>
      </c>
      <c r="R866" s="739">
        <v>3</v>
      </c>
      <c r="S866" s="744">
        <v>1</v>
      </c>
      <c r="T866" s="743">
        <v>0.5</v>
      </c>
      <c r="U866" s="738">
        <v>1</v>
      </c>
    </row>
    <row r="867" spans="1:21" ht="14.4" customHeight="1" x14ac:dyDescent="0.3">
      <c r="A867" s="737">
        <v>30</v>
      </c>
      <c r="B867" s="739" t="s">
        <v>507</v>
      </c>
      <c r="C867" s="739" t="s">
        <v>3349</v>
      </c>
      <c r="D867" s="740" t="s">
        <v>4507</v>
      </c>
      <c r="E867" s="741" t="s">
        <v>3354</v>
      </c>
      <c r="F867" s="739" t="s">
        <v>3344</v>
      </c>
      <c r="G867" s="739" t="s">
        <v>3795</v>
      </c>
      <c r="H867" s="739" t="s">
        <v>2097</v>
      </c>
      <c r="I867" s="739" t="s">
        <v>2206</v>
      </c>
      <c r="J867" s="739" t="s">
        <v>2200</v>
      </c>
      <c r="K867" s="739" t="s">
        <v>3270</v>
      </c>
      <c r="L867" s="742">
        <v>156.61000000000001</v>
      </c>
      <c r="M867" s="742">
        <v>626.44000000000005</v>
      </c>
      <c r="N867" s="739">
        <v>4</v>
      </c>
      <c r="O867" s="743">
        <v>2.5</v>
      </c>
      <c r="P867" s="742">
        <v>469.83000000000004</v>
      </c>
      <c r="Q867" s="744">
        <v>0.75</v>
      </c>
      <c r="R867" s="739">
        <v>3</v>
      </c>
      <c r="S867" s="744">
        <v>0.75</v>
      </c>
      <c r="T867" s="743">
        <v>1.5</v>
      </c>
      <c r="U867" s="738">
        <v>0.6</v>
      </c>
    </row>
    <row r="868" spans="1:21" ht="14.4" customHeight="1" x14ac:dyDescent="0.3">
      <c r="A868" s="737">
        <v>30</v>
      </c>
      <c r="B868" s="739" t="s">
        <v>507</v>
      </c>
      <c r="C868" s="739" t="s">
        <v>3349</v>
      </c>
      <c r="D868" s="740" t="s">
        <v>4507</v>
      </c>
      <c r="E868" s="741" t="s">
        <v>3354</v>
      </c>
      <c r="F868" s="739" t="s">
        <v>3344</v>
      </c>
      <c r="G868" s="739" t="s">
        <v>3620</v>
      </c>
      <c r="H868" s="739" t="s">
        <v>508</v>
      </c>
      <c r="I868" s="739" t="s">
        <v>1317</v>
      </c>
      <c r="J868" s="739" t="s">
        <v>1318</v>
      </c>
      <c r="K868" s="739" t="s">
        <v>3622</v>
      </c>
      <c r="L868" s="742">
        <v>50.32</v>
      </c>
      <c r="M868" s="742">
        <v>150.96</v>
      </c>
      <c r="N868" s="739">
        <v>3</v>
      </c>
      <c r="O868" s="743">
        <v>0.5</v>
      </c>
      <c r="P868" s="742"/>
      <c r="Q868" s="744">
        <v>0</v>
      </c>
      <c r="R868" s="739"/>
      <c r="S868" s="744">
        <v>0</v>
      </c>
      <c r="T868" s="743"/>
      <c r="U868" s="738">
        <v>0</v>
      </c>
    </row>
    <row r="869" spans="1:21" ht="14.4" customHeight="1" x14ac:dyDescent="0.3">
      <c r="A869" s="737">
        <v>30</v>
      </c>
      <c r="B869" s="739" t="s">
        <v>507</v>
      </c>
      <c r="C869" s="739" t="s">
        <v>3349</v>
      </c>
      <c r="D869" s="740" t="s">
        <v>4507</v>
      </c>
      <c r="E869" s="741" t="s">
        <v>3354</v>
      </c>
      <c r="F869" s="739" t="s">
        <v>3344</v>
      </c>
      <c r="G869" s="739" t="s">
        <v>3620</v>
      </c>
      <c r="H869" s="739" t="s">
        <v>508</v>
      </c>
      <c r="I869" s="739" t="s">
        <v>4277</v>
      </c>
      <c r="J869" s="739" t="s">
        <v>4278</v>
      </c>
      <c r="K869" s="739" t="s">
        <v>4279</v>
      </c>
      <c r="L869" s="742">
        <v>100.62</v>
      </c>
      <c r="M869" s="742">
        <v>100.62</v>
      </c>
      <c r="N869" s="739">
        <v>1</v>
      </c>
      <c r="O869" s="743">
        <v>1</v>
      </c>
      <c r="P869" s="742"/>
      <c r="Q869" s="744">
        <v>0</v>
      </c>
      <c r="R869" s="739"/>
      <c r="S869" s="744">
        <v>0</v>
      </c>
      <c r="T869" s="743"/>
      <c r="U869" s="738">
        <v>0</v>
      </c>
    </row>
    <row r="870" spans="1:21" ht="14.4" customHeight="1" x14ac:dyDescent="0.3">
      <c r="A870" s="737">
        <v>30</v>
      </c>
      <c r="B870" s="739" t="s">
        <v>507</v>
      </c>
      <c r="C870" s="739" t="s">
        <v>3349</v>
      </c>
      <c r="D870" s="740" t="s">
        <v>4507</v>
      </c>
      <c r="E870" s="741" t="s">
        <v>3354</v>
      </c>
      <c r="F870" s="739" t="s">
        <v>3344</v>
      </c>
      <c r="G870" s="739" t="s">
        <v>3625</v>
      </c>
      <c r="H870" s="739" t="s">
        <v>508</v>
      </c>
      <c r="I870" s="739" t="s">
        <v>1507</v>
      </c>
      <c r="J870" s="739" t="s">
        <v>1508</v>
      </c>
      <c r="K870" s="739" t="s">
        <v>1509</v>
      </c>
      <c r="L870" s="742">
        <v>264</v>
      </c>
      <c r="M870" s="742">
        <v>264</v>
      </c>
      <c r="N870" s="739">
        <v>1</v>
      </c>
      <c r="O870" s="743">
        <v>0.5</v>
      </c>
      <c r="P870" s="742"/>
      <c r="Q870" s="744">
        <v>0</v>
      </c>
      <c r="R870" s="739"/>
      <c r="S870" s="744">
        <v>0</v>
      </c>
      <c r="T870" s="743"/>
      <c r="U870" s="738">
        <v>0</v>
      </c>
    </row>
    <row r="871" spans="1:21" ht="14.4" customHeight="1" x14ac:dyDescent="0.3">
      <c r="A871" s="737">
        <v>30</v>
      </c>
      <c r="B871" s="739" t="s">
        <v>507</v>
      </c>
      <c r="C871" s="739" t="s">
        <v>3349</v>
      </c>
      <c r="D871" s="740" t="s">
        <v>4507</v>
      </c>
      <c r="E871" s="741" t="s">
        <v>3354</v>
      </c>
      <c r="F871" s="739" t="s">
        <v>3344</v>
      </c>
      <c r="G871" s="739" t="s">
        <v>4280</v>
      </c>
      <c r="H871" s="739" t="s">
        <v>508</v>
      </c>
      <c r="I871" s="739" t="s">
        <v>4281</v>
      </c>
      <c r="J871" s="739" t="s">
        <v>4282</v>
      </c>
      <c r="K871" s="739" t="s">
        <v>4283</v>
      </c>
      <c r="L871" s="742">
        <v>25.12</v>
      </c>
      <c r="M871" s="742">
        <v>25.12</v>
      </c>
      <c r="N871" s="739">
        <v>1</v>
      </c>
      <c r="O871" s="743">
        <v>1</v>
      </c>
      <c r="P871" s="742"/>
      <c r="Q871" s="744">
        <v>0</v>
      </c>
      <c r="R871" s="739"/>
      <c r="S871" s="744">
        <v>0</v>
      </c>
      <c r="T871" s="743"/>
      <c r="U871" s="738">
        <v>0</v>
      </c>
    </row>
    <row r="872" spans="1:21" ht="14.4" customHeight="1" x14ac:dyDescent="0.3">
      <c r="A872" s="737">
        <v>30</v>
      </c>
      <c r="B872" s="739" t="s">
        <v>507</v>
      </c>
      <c r="C872" s="739" t="s">
        <v>3349</v>
      </c>
      <c r="D872" s="740" t="s">
        <v>4507</v>
      </c>
      <c r="E872" s="741" t="s">
        <v>3354</v>
      </c>
      <c r="F872" s="739" t="s">
        <v>3344</v>
      </c>
      <c r="G872" s="739" t="s">
        <v>3628</v>
      </c>
      <c r="H872" s="739" t="s">
        <v>508</v>
      </c>
      <c r="I872" s="739" t="s">
        <v>4284</v>
      </c>
      <c r="J872" s="739" t="s">
        <v>791</v>
      </c>
      <c r="K872" s="739" t="s">
        <v>4285</v>
      </c>
      <c r="L872" s="742">
        <v>0</v>
      </c>
      <c r="M872" s="742">
        <v>0</v>
      </c>
      <c r="N872" s="739">
        <v>2</v>
      </c>
      <c r="O872" s="743">
        <v>0.5</v>
      </c>
      <c r="P872" s="742">
        <v>0</v>
      </c>
      <c r="Q872" s="744"/>
      <c r="R872" s="739">
        <v>2</v>
      </c>
      <c r="S872" s="744">
        <v>1</v>
      </c>
      <c r="T872" s="743">
        <v>0.5</v>
      </c>
      <c r="U872" s="738">
        <v>1</v>
      </c>
    </row>
    <row r="873" spans="1:21" ht="14.4" customHeight="1" x14ac:dyDescent="0.3">
      <c r="A873" s="737">
        <v>30</v>
      </c>
      <c r="B873" s="739" t="s">
        <v>507</v>
      </c>
      <c r="C873" s="739" t="s">
        <v>3349</v>
      </c>
      <c r="D873" s="740" t="s">
        <v>4507</v>
      </c>
      <c r="E873" s="741" t="s">
        <v>3354</v>
      </c>
      <c r="F873" s="739" t="s">
        <v>3344</v>
      </c>
      <c r="G873" s="739" t="s">
        <v>3628</v>
      </c>
      <c r="H873" s="739" t="s">
        <v>508</v>
      </c>
      <c r="I873" s="739" t="s">
        <v>4286</v>
      </c>
      <c r="J873" s="739" t="s">
        <v>791</v>
      </c>
      <c r="K873" s="739" t="s">
        <v>4287</v>
      </c>
      <c r="L873" s="742">
        <v>0</v>
      </c>
      <c r="M873" s="742">
        <v>0</v>
      </c>
      <c r="N873" s="739">
        <v>3</v>
      </c>
      <c r="O873" s="743">
        <v>1</v>
      </c>
      <c r="P873" s="742">
        <v>0</v>
      </c>
      <c r="Q873" s="744"/>
      <c r="R873" s="739">
        <v>3</v>
      </c>
      <c r="S873" s="744">
        <v>1</v>
      </c>
      <c r="T873" s="743">
        <v>1</v>
      </c>
      <c r="U873" s="738">
        <v>1</v>
      </c>
    </row>
    <row r="874" spans="1:21" ht="14.4" customHeight="1" x14ac:dyDescent="0.3">
      <c r="A874" s="737">
        <v>30</v>
      </c>
      <c r="B874" s="739" t="s">
        <v>507</v>
      </c>
      <c r="C874" s="739" t="s">
        <v>3349</v>
      </c>
      <c r="D874" s="740" t="s">
        <v>4507</v>
      </c>
      <c r="E874" s="741" t="s">
        <v>3354</v>
      </c>
      <c r="F874" s="739" t="s">
        <v>3344</v>
      </c>
      <c r="G874" s="739" t="s">
        <v>3637</v>
      </c>
      <c r="H874" s="739" t="s">
        <v>508</v>
      </c>
      <c r="I874" s="739" t="s">
        <v>3638</v>
      </c>
      <c r="J874" s="739" t="s">
        <v>1992</v>
      </c>
      <c r="K874" s="739" t="s">
        <v>3639</v>
      </c>
      <c r="L874" s="742">
        <v>43.94</v>
      </c>
      <c r="M874" s="742">
        <v>307.58</v>
      </c>
      <c r="N874" s="739">
        <v>7</v>
      </c>
      <c r="O874" s="743">
        <v>1.5</v>
      </c>
      <c r="P874" s="742"/>
      <c r="Q874" s="744">
        <v>0</v>
      </c>
      <c r="R874" s="739"/>
      <c r="S874" s="744">
        <v>0</v>
      </c>
      <c r="T874" s="743"/>
      <c r="U874" s="738">
        <v>0</v>
      </c>
    </row>
    <row r="875" spans="1:21" ht="14.4" customHeight="1" x14ac:dyDescent="0.3">
      <c r="A875" s="737">
        <v>30</v>
      </c>
      <c r="B875" s="739" t="s">
        <v>507</v>
      </c>
      <c r="C875" s="739" t="s">
        <v>3349</v>
      </c>
      <c r="D875" s="740" t="s">
        <v>4507</v>
      </c>
      <c r="E875" s="741" t="s">
        <v>3354</v>
      </c>
      <c r="F875" s="739" t="s">
        <v>3344</v>
      </c>
      <c r="G875" s="739" t="s">
        <v>3644</v>
      </c>
      <c r="H875" s="739" t="s">
        <v>508</v>
      </c>
      <c r="I875" s="739" t="s">
        <v>1273</v>
      </c>
      <c r="J875" s="739" t="s">
        <v>1274</v>
      </c>
      <c r="K875" s="739" t="s">
        <v>3798</v>
      </c>
      <c r="L875" s="742">
        <v>271.94</v>
      </c>
      <c r="M875" s="742">
        <v>1359.7</v>
      </c>
      <c r="N875" s="739">
        <v>5</v>
      </c>
      <c r="O875" s="743">
        <v>3</v>
      </c>
      <c r="P875" s="742"/>
      <c r="Q875" s="744">
        <v>0</v>
      </c>
      <c r="R875" s="739"/>
      <c r="S875" s="744">
        <v>0</v>
      </c>
      <c r="T875" s="743"/>
      <c r="U875" s="738">
        <v>0</v>
      </c>
    </row>
    <row r="876" spans="1:21" ht="14.4" customHeight="1" x14ac:dyDescent="0.3">
      <c r="A876" s="737">
        <v>30</v>
      </c>
      <c r="B876" s="739" t="s">
        <v>507</v>
      </c>
      <c r="C876" s="739" t="s">
        <v>3349</v>
      </c>
      <c r="D876" s="740" t="s">
        <v>4507</v>
      </c>
      <c r="E876" s="741" t="s">
        <v>3354</v>
      </c>
      <c r="F876" s="739" t="s">
        <v>3344</v>
      </c>
      <c r="G876" s="739" t="s">
        <v>3658</v>
      </c>
      <c r="H876" s="739" t="s">
        <v>508</v>
      </c>
      <c r="I876" s="739" t="s">
        <v>4288</v>
      </c>
      <c r="J876" s="739" t="s">
        <v>718</v>
      </c>
      <c r="K876" s="739" t="s">
        <v>3312</v>
      </c>
      <c r="L876" s="742">
        <v>0</v>
      </c>
      <c r="M876" s="742">
        <v>0</v>
      </c>
      <c r="N876" s="739">
        <v>3</v>
      </c>
      <c r="O876" s="743">
        <v>1.5</v>
      </c>
      <c r="P876" s="742">
        <v>0</v>
      </c>
      <c r="Q876" s="744"/>
      <c r="R876" s="739">
        <v>2</v>
      </c>
      <c r="S876" s="744">
        <v>0.66666666666666663</v>
      </c>
      <c r="T876" s="743">
        <v>1</v>
      </c>
      <c r="U876" s="738">
        <v>0.66666666666666663</v>
      </c>
    </row>
    <row r="877" spans="1:21" ht="14.4" customHeight="1" x14ac:dyDescent="0.3">
      <c r="A877" s="737">
        <v>30</v>
      </c>
      <c r="B877" s="739" t="s">
        <v>507</v>
      </c>
      <c r="C877" s="739" t="s">
        <v>3349</v>
      </c>
      <c r="D877" s="740" t="s">
        <v>4507</v>
      </c>
      <c r="E877" s="741" t="s">
        <v>3354</v>
      </c>
      <c r="F877" s="739" t="s">
        <v>3344</v>
      </c>
      <c r="G877" s="739" t="s">
        <v>3378</v>
      </c>
      <c r="H877" s="739" t="s">
        <v>2097</v>
      </c>
      <c r="I877" s="739" t="s">
        <v>2357</v>
      </c>
      <c r="J877" s="739" t="s">
        <v>3093</v>
      </c>
      <c r="K877" s="739" t="s">
        <v>3094</v>
      </c>
      <c r="L877" s="742">
        <v>120.61</v>
      </c>
      <c r="M877" s="742">
        <v>120.61</v>
      </c>
      <c r="N877" s="739">
        <v>1</v>
      </c>
      <c r="O877" s="743">
        <v>0.5</v>
      </c>
      <c r="P877" s="742"/>
      <c r="Q877" s="744">
        <v>0</v>
      </c>
      <c r="R877" s="739"/>
      <c r="S877" s="744">
        <v>0</v>
      </c>
      <c r="T877" s="743"/>
      <c r="U877" s="738">
        <v>0</v>
      </c>
    </row>
    <row r="878" spans="1:21" ht="14.4" customHeight="1" x14ac:dyDescent="0.3">
      <c r="A878" s="737">
        <v>30</v>
      </c>
      <c r="B878" s="739" t="s">
        <v>507</v>
      </c>
      <c r="C878" s="739" t="s">
        <v>3349</v>
      </c>
      <c r="D878" s="740" t="s">
        <v>4507</v>
      </c>
      <c r="E878" s="741" t="s">
        <v>3354</v>
      </c>
      <c r="F878" s="739" t="s">
        <v>3344</v>
      </c>
      <c r="G878" s="739" t="s">
        <v>3378</v>
      </c>
      <c r="H878" s="739" t="s">
        <v>2097</v>
      </c>
      <c r="I878" s="739" t="s">
        <v>2257</v>
      </c>
      <c r="J878" s="739" t="s">
        <v>3095</v>
      </c>
      <c r="K878" s="739" t="s">
        <v>3096</v>
      </c>
      <c r="L878" s="742">
        <v>184.74</v>
      </c>
      <c r="M878" s="742">
        <v>369.48</v>
      </c>
      <c r="N878" s="739">
        <v>2</v>
      </c>
      <c r="O878" s="743">
        <v>1.5</v>
      </c>
      <c r="P878" s="742">
        <v>369.48</v>
      </c>
      <c r="Q878" s="744">
        <v>1</v>
      </c>
      <c r="R878" s="739">
        <v>2</v>
      </c>
      <c r="S878" s="744">
        <v>1</v>
      </c>
      <c r="T878" s="743">
        <v>1.5</v>
      </c>
      <c r="U878" s="738">
        <v>1</v>
      </c>
    </row>
    <row r="879" spans="1:21" ht="14.4" customHeight="1" x14ac:dyDescent="0.3">
      <c r="A879" s="737">
        <v>30</v>
      </c>
      <c r="B879" s="739" t="s">
        <v>507</v>
      </c>
      <c r="C879" s="739" t="s">
        <v>3349</v>
      </c>
      <c r="D879" s="740" t="s">
        <v>4507</v>
      </c>
      <c r="E879" s="741" t="s">
        <v>3354</v>
      </c>
      <c r="F879" s="739" t="s">
        <v>3344</v>
      </c>
      <c r="G879" s="739" t="s">
        <v>3802</v>
      </c>
      <c r="H879" s="739" t="s">
        <v>508</v>
      </c>
      <c r="I879" s="739" t="s">
        <v>4289</v>
      </c>
      <c r="J879" s="739" t="s">
        <v>4290</v>
      </c>
      <c r="K879" s="739" t="s">
        <v>3972</v>
      </c>
      <c r="L879" s="742">
        <v>0</v>
      </c>
      <c r="M879" s="742">
        <v>0</v>
      </c>
      <c r="N879" s="739">
        <v>3</v>
      </c>
      <c r="O879" s="743">
        <v>0.5</v>
      </c>
      <c r="P879" s="742">
        <v>0</v>
      </c>
      <c r="Q879" s="744"/>
      <c r="R879" s="739">
        <v>3</v>
      </c>
      <c r="S879" s="744">
        <v>1</v>
      </c>
      <c r="T879" s="743">
        <v>0.5</v>
      </c>
      <c r="U879" s="738">
        <v>1</v>
      </c>
    </row>
    <row r="880" spans="1:21" ht="14.4" customHeight="1" x14ac:dyDescent="0.3">
      <c r="A880" s="737">
        <v>30</v>
      </c>
      <c r="B880" s="739" t="s">
        <v>507</v>
      </c>
      <c r="C880" s="739" t="s">
        <v>3349</v>
      </c>
      <c r="D880" s="740" t="s">
        <v>4507</v>
      </c>
      <c r="E880" s="741" t="s">
        <v>3354</v>
      </c>
      <c r="F880" s="739" t="s">
        <v>3344</v>
      </c>
      <c r="G880" s="739" t="s">
        <v>3802</v>
      </c>
      <c r="H880" s="739" t="s">
        <v>508</v>
      </c>
      <c r="I880" s="739" t="s">
        <v>4291</v>
      </c>
      <c r="J880" s="739" t="s">
        <v>4290</v>
      </c>
      <c r="K880" s="739" t="s">
        <v>3972</v>
      </c>
      <c r="L880" s="742">
        <v>0</v>
      </c>
      <c r="M880" s="742">
        <v>0</v>
      </c>
      <c r="N880" s="739">
        <v>2</v>
      </c>
      <c r="O880" s="743">
        <v>1</v>
      </c>
      <c r="P880" s="742"/>
      <c r="Q880" s="744"/>
      <c r="R880" s="739"/>
      <c r="S880" s="744">
        <v>0</v>
      </c>
      <c r="T880" s="743"/>
      <c r="U880" s="738">
        <v>0</v>
      </c>
    </row>
    <row r="881" spans="1:21" ht="14.4" customHeight="1" x14ac:dyDescent="0.3">
      <c r="A881" s="737">
        <v>30</v>
      </c>
      <c r="B881" s="739" t="s">
        <v>507</v>
      </c>
      <c r="C881" s="739" t="s">
        <v>3349</v>
      </c>
      <c r="D881" s="740" t="s">
        <v>4507</v>
      </c>
      <c r="E881" s="741" t="s">
        <v>3354</v>
      </c>
      <c r="F881" s="739" t="s">
        <v>3344</v>
      </c>
      <c r="G881" s="739" t="s">
        <v>3802</v>
      </c>
      <c r="H881" s="739" t="s">
        <v>508</v>
      </c>
      <c r="I881" s="739" t="s">
        <v>4292</v>
      </c>
      <c r="J881" s="739" t="s">
        <v>4290</v>
      </c>
      <c r="K881" s="739" t="s">
        <v>3130</v>
      </c>
      <c r="L881" s="742">
        <v>0</v>
      </c>
      <c r="M881" s="742">
        <v>0</v>
      </c>
      <c r="N881" s="739">
        <v>5</v>
      </c>
      <c r="O881" s="743">
        <v>1</v>
      </c>
      <c r="P881" s="742"/>
      <c r="Q881" s="744"/>
      <c r="R881" s="739"/>
      <c r="S881" s="744">
        <v>0</v>
      </c>
      <c r="T881" s="743"/>
      <c r="U881" s="738">
        <v>0</v>
      </c>
    </row>
    <row r="882" spans="1:21" ht="14.4" customHeight="1" x14ac:dyDescent="0.3">
      <c r="A882" s="737">
        <v>30</v>
      </c>
      <c r="B882" s="739" t="s">
        <v>507</v>
      </c>
      <c r="C882" s="739" t="s">
        <v>3349</v>
      </c>
      <c r="D882" s="740" t="s">
        <v>4507</v>
      </c>
      <c r="E882" s="741" t="s">
        <v>3354</v>
      </c>
      <c r="F882" s="739" t="s">
        <v>3344</v>
      </c>
      <c r="G882" s="739" t="s">
        <v>3802</v>
      </c>
      <c r="H882" s="739" t="s">
        <v>508</v>
      </c>
      <c r="I882" s="739" t="s">
        <v>4293</v>
      </c>
      <c r="J882" s="739" t="s">
        <v>4290</v>
      </c>
      <c r="K882" s="739" t="s">
        <v>4294</v>
      </c>
      <c r="L882" s="742">
        <v>0</v>
      </c>
      <c r="M882" s="742">
        <v>0</v>
      </c>
      <c r="N882" s="739">
        <v>1</v>
      </c>
      <c r="O882" s="743">
        <v>0.5</v>
      </c>
      <c r="P882" s="742"/>
      <c r="Q882" s="744"/>
      <c r="R882" s="739"/>
      <c r="S882" s="744">
        <v>0</v>
      </c>
      <c r="T882" s="743"/>
      <c r="U882" s="738">
        <v>0</v>
      </c>
    </row>
    <row r="883" spans="1:21" ht="14.4" customHeight="1" x14ac:dyDescent="0.3">
      <c r="A883" s="737">
        <v>30</v>
      </c>
      <c r="B883" s="739" t="s">
        <v>507</v>
      </c>
      <c r="C883" s="739" t="s">
        <v>3349</v>
      </c>
      <c r="D883" s="740" t="s">
        <v>4507</v>
      </c>
      <c r="E883" s="741" t="s">
        <v>3354</v>
      </c>
      <c r="F883" s="739" t="s">
        <v>3344</v>
      </c>
      <c r="G883" s="739" t="s">
        <v>3802</v>
      </c>
      <c r="H883" s="739" t="s">
        <v>508</v>
      </c>
      <c r="I883" s="739" t="s">
        <v>4295</v>
      </c>
      <c r="J883" s="739" t="s">
        <v>4296</v>
      </c>
      <c r="K883" s="739" t="s">
        <v>3972</v>
      </c>
      <c r="L883" s="742">
        <v>0</v>
      </c>
      <c r="M883" s="742">
        <v>0</v>
      </c>
      <c r="N883" s="739">
        <v>2</v>
      </c>
      <c r="O883" s="743">
        <v>1</v>
      </c>
      <c r="P883" s="742"/>
      <c r="Q883" s="744"/>
      <c r="R883" s="739"/>
      <c r="S883" s="744">
        <v>0</v>
      </c>
      <c r="T883" s="743"/>
      <c r="U883" s="738">
        <v>0</v>
      </c>
    </row>
    <row r="884" spans="1:21" ht="14.4" customHeight="1" x14ac:dyDescent="0.3">
      <c r="A884" s="737">
        <v>30</v>
      </c>
      <c r="B884" s="739" t="s">
        <v>507</v>
      </c>
      <c r="C884" s="739" t="s">
        <v>3349</v>
      </c>
      <c r="D884" s="740" t="s">
        <v>4507</v>
      </c>
      <c r="E884" s="741" t="s">
        <v>3354</v>
      </c>
      <c r="F884" s="739" t="s">
        <v>3344</v>
      </c>
      <c r="G884" s="739" t="s">
        <v>3802</v>
      </c>
      <c r="H884" s="739" t="s">
        <v>508</v>
      </c>
      <c r="I884" s="739" t="s">
        <v>4297</v>
      </c>
      <c r="J884" s="739" t="s">
        <v>4290</v>
      </c>
      <c r="K884" s="739" t="s">
        <v>3130</v>
      </c>
      <c r="L884" s="742">
        <v>0</v>
      </c>
      <c r="M884" s="742">
        <v>0</v>
      </c>
      <c r="N884" s="739">
        <v>4</v>
      </c>
      <c r="O884" s="743">
        <v>1</v>
      </c>
      <c r="P884" s="742"/>
      <c r="Q884" s="744"/>
      <c r="R884" s="739"/>
      <c r="S884" s="744">
        <v>0</v>
      </c>
      <c r="T884" s="743"/>
      <c r="U884" s="738">
        <v>0</v>
      </c>
    </row>
    <row r="885" spans="1:21" ht="14.4" customHeight="1" x14ac:dyDescent="0.3">
      <c r="A885" s="737">
        <v>30</v>
      </c>
      <c r="B885" s="739" t="s">
        <v>507</v>
      </c>
      <c r="C885" s="739" t="s">
        <v>3349</v>
      </c>
      <c r="D885" s="740" t="s">
        <v>4507</v>
      </c>
      <c r="E885" s="741" t="s">
        <v>3354</v>
      </c>
      <c r="F885" s="739" t="s">
        <v>3344</v>
      </c>
      <c r="G885" s="739" t="s">
        <v>3802</v>
      </c>
      <c r="H885" s="739" t="s">
        <v>508</v>
      </c>
      <c r="I885" s="739" t="s">
        <v>4298</v>
      </c>
      <c r="J885" s="739" t="s">
        <v>4296</v>
      </c>
      <c r="K885" s="739" t="s">
        <v>3972</v>
      </c>
      <c r="L885" s="742">
        <v>0</v>
      </c>
      <c r="M885" s="742">
        <v>0</v>
      </c>
      <c r="N885" s="739">
        <v>2</v>
      </c>
      <c r="O885" s="743">
        <v>1</v>
      </c>
      <c r="P885" s="742"/>
      <c r="Q885" s="744"/>
      <c r="R885" s="739"/>
      <c r="S885" s="744">
        <v>0</v>
      </c>
      <c r="T885" s="743"/>
      <c r="U885" s="738">
        <v>0</v>
      </c>
    </row>
    <row r="886" spans="1:21" ht="14.4" customHeight="1" x14ac:dyDescent="0.3">
      <c r="A886" s="737">
        <v>30</v>
      </c>
      <c r="B886" s="739" t="s">
        <v>507</v>
      </c>
      <c r="C886" s="739" t="s">
        <v>3349</v>
      </c>
      <c r="D886" s="740" t="s">
        <v>4507</v>
      </c>
      <c r="E886" s="741" t="s">
        <v>3354</v>
      </c>
      <c r="F886" s="739" t="s">
        <v>3344</v>
      </c>
      <c r="G886" s="739" t="s">
        <v>3802</v>
      </c>
      <c r="H886" s="739" t="s">
        <v>508</v>
      </c>
      <c r="I886" s="739" t="s">
        <v>1909</v>
      </c>
      <c r="J886" s="739" t="s">
        <v>1910</v>
      </c>
      <c r="K886" s="739" t="s">
        <v>3972</v>
      </c>
      <c r="L886" s="742">
        <v>0</v>
      </c>
      <c r="M886" s="742">
        <v>0</v>
      </c>
      <c r="N886" s="739">
        <v>4</v>
      </c>
      <c r="O886" s="743">
        <v>1</v>
      </c>
      <c r="P886" s="742"/>
      <c r="Q886" s="744"/>
      <c r="R886" s="739"/>
      <c r="S886" s="744">
        <v>0</v>
      </c>
      <c r="T886" s="743"/>
      <c r="U886" s="738">
        <v>0</v>
      </c>
    </row>
    <row r="887" spans="1:21" ht="14.4" customHeight="1" x14ac:dyDescent="0.3">
      <c r="A887" s="737">
        <v>30</v>
      </c>
      <c r="B887" s="739" t="s">
        <v>507</v>
      </c>
      <c r="C887" s="739" t="s">
        <v>3349</v>
      </c>
      <c r="D887" s="740" t="s">
        <v>4507</v>
      </c>
      <c r="E887" s="741" t="s">
        <v>3354</v>
      </c>
      <c r="F887" s="739" t="s">
        <v>3344</v>
      </c>
      <c r="G887" s="739" t="s">
        <v>4299</v>
      </c>
      <c r="H887" s="739" t="s">
        <v>508</v>
      </c>
      <c r="I887" s="739" t="s">
        <v>4300</v>
      </c>
      <c r="J887" s="739" t="s">
        <v>4301</v>
      </c>
      <c r="K887" s="739" t="s">
        <v>4302</v>
      </c>
      <c r="L887" s="742">
        <v>138.86000000000001</v>
      </c>
      <c r="M887" s="742">
        <v>416.58000000000004</v>
      </c>
      <c r="N887" s="739">
        <v>3</v>
      </c>
      <c r="O887" s="743">
        <v>2.5</v>
      </c>
      <c r="P887" s="742">
        <v>277.72000000000003</v>
      </c>
      <c r="Q887" s="744">
        <v>0.66666666666666663</v>
      </c>
      <c r="R887" s="739">
        <v>2</v>
      </c>
      <c r="S887" s="744">
        <v>0.66666666666666663</v>
      </c>
      <c r="T887" s="743">
        <v>2</v>
      </c>
      <c r="U887" s="738">
        <v>0.8</v>
      </c>
    </row>
    <row r="888" spans="1:21" ht="14.4" customHeight="1" x14ac:dyDescent="0.3">
      <c r="A888" s="737">
        <v>30</v>
      </c>
      <c r="B888" s="739" t="s">
        <v>507</v>
      </c>
      <c r="C888" s="739" t="s">
        <v>3349</v>
      </c>
      <c r="D888" s="740" t="s">
        <v>4507</v>
      </c>
      <c r="E888" s="741" t="s">
        <v>3354</v>
      </c>
      <c r="F888" s="739" t="s">
        <v>3344</v>
      </c>
      <c r="G888" s="739" t="s">
        <v>4303</v>
      </c>
      <c r="H888" s="739" t="s">
        <v>508</v>
      </c>
      <c r="I888" s="739" t="s">
        <v>4304</v>
      </c>
      <c r="J888" s="739" t="s">
        <v>4305</v>
      </c>
      <c r="K888" s="739" t="s">
        <v>4306</v>
      </c>
      <c r="L888" s="742">
        <v>0</v>
      </c>
      <c r="M888" s="742">
        <v>0</v>
      </c>
      <c r="N888" s="739">
        <v>2</v>
      </c>
      <c r="O888" s="743">
        <v>0.5</v>
      </c>
      <c r="P888" s="742">
        <v>0</v>
      </c>
      <c r="Q888" s="744"/>
      <c r="R888" s="739">
        <v>2</v>
      </c>
      <c r="S888" s="744">
        <v>1</v>
      </c>
      <c r="T888" s="743">
        <v>0.5</v>
      </c>
      <c r="U888" s="738">
        <v>1</v>
      </c>
    </row>
    <row r="889" spans="1:21" ht="14.4" customHeight="1" x14ac:dyDescent="0.3">
      <c r="A889" s="737">
        <v>30</v>
      </c>
      <c r="B889" s="739" t="s">
        <v>507</v>
      </c>
      <c r="C889" s="739" t="s">
        <v>3349</v>
      </c>
      <c r="D889" s="740" t="s">
        <v>4507</v>
      </c>
      <c r="E889" s="741" t="s">
        <v>3354</v>
      </c>
      <c r="F889" s="739" t="s">
        <v>3344</v>
      </c>
      <c r="G889" s="739" t="s">
        <v>3660</v>
      </c>
      <c r="H889" s="739" t="s">
        <v>2097</v>
      </c>
      <c r="I889" s="739" t="s">
        <v>4307</v>
      </c>
      <c r="J889" s="739" t="s">
        <v>3808</v>
      </c>
      <c r="K889" s="739" t="s">
        <v>4308</v>
      </c>
      <c r="L889" s="742">
        <v>5339.52</v>
      </c>
      <c r="M889" s="742">
        <v>5339.52</v>
      </c>
      <c r="N889" s="739">
        <v>1</v>
      </c>
      <c r="O889" s="743">
        <v>1</v>
      </c>
      <c r="P889" s="742"/>
      <c r="Q889" s="744">
        <v>0</v>
      </c>
      <c r="R889" s="739"/>
      <c r="S889" s="744">
        <v>0</v>
      </c>
      <c r="T889" s="743"/>
      <c r="U889" s="738">
        <v>0</v>
      </c>
    </row>
    <row r="890" spans="1:21" ht="14.4" customHeight="1" x14ac:dyDescent="0.3">
      <c r="A890" s="737">
        <v>30</v>
      </c>
      <c r="B890" s="739" t="s">
        <v>507</v>
      </c>
      <c r="C890" s="739" t="s">
        <v>3349</v>
      </c>
      <c r="D890" s="740" t="s">
        <v>4507</v>
      </c>
      <c r="E890" s="741" t="s">
        <v>3354</v>
      </c>
      <c r="F890" s="739" t="s">
        <v>3344</v>
      </c>
      <c r="G890" s="739" t="s">
        <v>3660</v>
      </c>
      <c r="H890" s="739" t="s">
        <v>2097</v>
      </c>
      <c r="I890" s="739" t="s">
        <v>3807</v>
      </c>
      <c r="J890" s="739" t="s">
        <v>3808</v>
      </c>
      <c r="K890" s="739" t="s">
        <v>3809</v>
      </c>
      <c r="L890" s="742">
        <v>1906.97</v>
      </c>
      <c r="M890" s="742">
        <v>3813.94</v>
      </c>
      <c r="N890" s="739">
        <v>2</v>
      </c>
      <c r="O890" s="743">
        <v>1</v>
      </c>
      <c r="P890" s="742"/>
      <c r="Q890" s="744">
        <v>0</v>
      </c>
      <c r="R890" s="739"/>
      <c r="S890" s="744">
        <v>0</v>
      </c>
      <c r="T890" s="743"/>
      <c r="U890" s="738">
        <v>0</v>
      </c>
    </row>
    <row r="891" spans="1:21" ht="14.4" customHeight="1" x14ac:dyDescent="0.3">
      <c r="A891" s="737">
        <v>30</v>
      </c>
      <c r="B891" s="739" t="s">
        <v>507</v>
      </c>
      <c r="C891" s="739" t="s">
        <v>3349</v>
      </c>
      <c r="D891" s="740" t="s">
        <v>4507</v>
      </c>
      <c r="E891" s="741" t="s">
        <v>3354</v>
      </c>
      <c r="F891" s="739" t="s">
        <v>3344</v>
      </c>
      <c r="G891" s="739" t="s">
        <v>3661</v>
      </c>
      <c r="H891" s="739" t="s">
        <v>2097</v>
      </c>
      <c r="I891" s="739" t="s">
        <v>2217</v>
      </c>
      <c r="J891" s="739" t="s">
        <v>2218</v>
      </c>
      <c r="K891" s="739" t="s">
        <v>3070</v>
      </c>
      <c r="L891" s="742">
        <v>53.57</v>
      </c>
      <c r="M891" s="742">
        <v>53.57</v>
      </c>
      <c r="N891" s="739">
        <v>1</v>
      </c>
      <c r="O891" s="743">
        <v>1</v>
      </c>
      <c r="P891" s="742"/>
      <c r="Q891" s="744">
        <v>0</v>
      </c>
      <c r="R891" s="739"/>
      <c r="S891" s="744">
        <v>0</v>
      </c>
      <c r="T891" s="743"/>
      <c r="U891" s="738">
        <v>0</v>
      </c>
    </row>
    <row r="892" spans="1:21" ht="14.4" customHeight="1" x14ac:dyDescent="0.3">
      <c r="A892" s="737">
        <v>30</v>
      </c>
      <c r="B892" s="739" t="s">
        <v>507</v>
      </c>
      <c r="C892" s="739" t="s">
        <v>3349</v>
      </c>
      <c r="D892" s="740" t="s">
        <v>4507</v>
      </c>
      <c r="E892" s="741" t="s">
        <v>3354</v>
      </c>
      <c r="F892" s="739" t="s">
        <v>3344</v>
      </c>
      <c r="G892" s="739" t="s">
        <v>3661</v>
      </c>
      <c r="H892" s="739" t="s">
        <v>2097</v>
      </c>
      <c r="I892" s="739" t="s">
        <v>2468</v>
      </c>
      <c r="J892" s="739" t="s">
        <v>2218</v>
      </c>
      <c r="K892" s="739" t="s">
        <v>3071</v>
      </c>
      <c r="L892" s="742">
        <v>133.94</v>
      </c>
      <c r="M892" s="742">
        <v>535.76</v>
      </c>
      <c r="N892" s="739">
        <v>4</v>
      </c>
      <c r="O892" s="743">
        <v>1</v>
      </c>
      <c r="P892" s="742">
        <v>535.76</v>
      </c>
      <c r="Q892" s="744">
        <v>1</v>
      </c>
      <c r="R892" s="739">
        <v>4</v>
      </c>
      <c r="S892" s="744">
        <v>1</v>
      </c>
      <c r="T892" s="743">
        <v>1</v>
      </c>
      <c r="U892" s="738">
        <v>1</v>
      </c>
    </row>
    <row r="893" spans="1:21" ht="14.4" customHeight="1" x14ac:dyDescent="0.3">
      <c r="A893" s="737">
        <v>30</v>
      </c>
      <c r="B893" s="739" t="s">
        <v>507</v>
      </c>
      <c r="C893" s="739" t="s">
        <v>3349</v>
      </c>
      <c r="D893" s="740" t="s">
        <v>4507</v>
      </c>
      <c r="E893" s="741" t="s">
        <v>3354</v>
      </c>
      <c r="F893" s="739" t="s">
        <v>3345</v>
      </c>
      <c r="G893" s="739" t="s">
        <v>3662</v>
      </c>
      <c r="H893" s="739" t="s">
        <v>508</v>
      </c>
      <c r="I893" s="739" t="s">
        <v>4001</v>
      </c>
      <c r="J893" s="739" t="s">
        <v>3664</v>
      </c>
      <c r="K893" s="739"/>
      <c r="L893" s="742">
        <v>0</v>
      </c>
      <c r="M893" s="742">
        <v>0</v>
      </c>
      <c r="N893" s="739">
        <v>1</v>
      </c>
      <c r="O893" s="743">
        <v>1</v>
      </c>
      <c r="P893" s="742">
        <v>0</v>
      </c>
      <c r="Q893" s="744"/>
      <c r="R893" s="739">
        <v>1</v>
      </c>
      <c r="S893" s="744">
        <v>1</v>
      </c>
      <c r="T893" s="743">
        <v>1</v>
      </c>
      <c r="U893" s="738">
        <v>1</v>
      </c>
    </row>
    <row r="894" spans="1:21" ht="14.4" customHeight="1" x14ac:dyDescent="0.3">
      <c r="A894" s="737">
        <v>30</v>
      </c>
      <c r="B894" s="739" t="s">
        <v>507</v>
      </c>
      <c r="C894" s="739" t="s">
        <v>3349</v>
      </c>
      <c r="D894" s="740" t="s">
        <v>4507</v>
      </c>
      <c r="E894" s="741" t="s">
        <v>3354</v>
      </c>
      <c r="F894" s="739" t="s">
        <v>3345</v>
      </c>
      <c r="G894" s="739" t="s">
        <v>3662</v>
      </c>
      <c r="H894" s="739" t="s">
        <v>508</v>
      </c>
      <c r="I894" s="739" t="s">
        <v>4309</v>
      </c>
      <c r="J894" s="739" t="s">
        <v>3664</v>
      </c>
      <c r="K894" s="739"/>
      <c r="L894" s="742">
        <v>0</v>
      </c>
      <c r="M894" s="742">
        <v>0</v>
      </c>
      <c r="N894" s="739">
        <v>2</v>
      </c>
      <c r="O894" s="743">
        <v>2</v>
      </c>
      <c r="P894" s="742">
        <v>0</v>
      </c>
      <c r="Q894" s="744"/>
      <c r="R894" s="739">
        <v>1</v>
      </c>
      <c r="S894" s="744">
        <v>0.5</v>
      </c>
      <c r="T894" s="743">
        <v>1</v>
      </c>
      <c r="U894" s="738">
        <v>0.5</v>
      </c>
    </row>
    <row r="895" spans="1:21" ht="14.4" customHeight="1" x14ac:dyDescent="0.3">
      <c r="A895" s="737">
        <v>30</v>
      </c>
      <c r="B895" s="739" t="s">
        <v>507</v>
      </c>
      <c r="C895" s="739" t="s">
        <v>3349</v>
      </c>
      <c r="D895" s="740" t="s">
        <v>4507</v>
      </c>
      <c r="E895" s="741" t="s">
        <v>3354</v>
      </c>
      <c r="F895" s="739" t="s">
        <v>3346</v>
      </c>
      <c r="G895" s="739" t="s">
        <v>4310</v>
      </c>
      <c r="H895" s="739" t="s">
        <v>508</v>
      </c>
      <c r="I895" s="739" t="s">
        <v>4311</v>
      </c>
      <c r="J895" s="739" t="s">
        <v>4312</v>
      </c>
      <c r="K895" s="739" t="s">
        <v>4313</v>
      </c>
      <c r="L895" s="742">
        <v>541.41999999999996</v>
      </c>
      <c r="M895" s="742">
        <v>541.41999999999996</v>
      </c>
      <c r="N895" s="739">
        <v>1</v>
      </c>
      <c r="O895" s="743">
        <v>1</v>
      </c>
      <c r="P895" s="742">
        <v>541.41999999999996</v>
      </c>
      <c r="Q895" s="744">
        <v>1</v>
      </c>
      <c r="R895" s="739">
        <v>1</v>
      </c>
      <c r="S895" s="744">
        <v>1</v>
      </c>
      <c r="T895" s="743">
        <v>1</v>
      </c>
      <c r="U895" s="738">
        <v>1</v>
      </c>
    </row>
    <row r="896" spans="1:21" ht="14.4" customHeight="1" x14ac:dyDescent="0.3">
      <c r="A896" s="737">
        <v>30</v>
      </c>
      <c r="B896" s="739" t="s">
        <v>507</v>
      </c>
      <c r="C896" s="739" t="s">
        <v>3349</v>
      </c>
      <c r="D896" s="740" t="s">
        <v>4507</v>
      </c>
      <c r="E896" s="741" t="s">
        <v>3357</v>
      </c>
      <c r="F896" s="739" t="s">
        <v>3344</v>
      </c>
      <c r="G896" s="739" t="s">
        <v>4085</v>
      </c>
      <c r="H896" s="739" t="s">
        <v>508</v>
      </c>
      <c r="I896" s="739" t="s">
        <v>4314</v>
      </c>
      <c r="J896" s="739" t="s">
        <v>4315</v>
      </c>
      <c r="K896" s="739" t="s">
        <v>4316</v>
      </c>
      <c r="L896" s="742">
        <v>27.67</v>
      </c>
      <c r="M896" s="742">
        <v>27.67</v>
      </c>
      <c r="N896" s="739">
        <v>1</v>
      </c>
      <c r="O896" s="743">
        <v>1</v>
      </c>
      <c r="P896" s="742"/>
      <c r="Q896" s="744">
        <v>0</v>
      </c>
      <c r="R896" s="739"/>
      <c r="S896" s="744">
        <v>0</v>
      </c>
      <c r="T896" s="743"/>
      <c r="U896" s="738">
        <v>0</v>
      </c>
    </row>
    <row r="897" spans="1:21" ht="14.4" customHeight="1" x14ac:dyDescent="0.3">
      <c r="A897" s="737">
        <v>30</v>
      </c>
      <c r="B897" s="739" t="s">
        <v>507</v>
      </c>
      <c r="C897" s="739" t="s">
        <v>3349</v>
      </c>
      <c r="D897" s="740" t="s">
        <v>4507</v>
      </c>
      <c r="E897" s="741" t="s">
        <v>3357</v>
      </c>
      <c r="F897" s="739" t="s">
        <v>3344</v>
      </c>
      <c r="G897" s="739" t="s">
        <v>3414</v>
      </c>
      <c r="H897" s="739" t="s">
        <v>508</v>
      </c>
      <c r="I897" s="739" t="s">
        <v>4317</v>
      </c>
      <c r="J897" s="739" t="s">
        <v>730</v>
      </c>
      <c r="K897" s="739" t="s">
        <v>4318</v>
      </c>
      <c r="L897" s="742">
        <v>0</v>
      </c>
      <c r="M897" s="742">
        <v>0</v>
      </c>
      <c r="N897" s="739">
        <v>1</v>
      </c>
      <c r="O897" s="743">
        <v>0.5</v>
      </c>
      <c r="P897" s="742"/>
      <c r="Q897" s="744"/>
      <c r="R897" s="739"/>
      <c r="S897" s="744">
        <v>0</v>
      </c>
      <c r="T897" s="743"/>
      <c r="U897" s="738">
        <v>0</v>
      </c>
    </row>
    <row r="898" spans="1:21" ht="14.4" customHeight="1" x14ac:dyDescent="0.3">
      <c r="A898" s="737">
        <v>30</v>
      </c>
      <c r="B898" s="739" t="s">
        <v>507</v>
      </c>
      <c r="C898" s="739" t="s">
        <v>3349</v>
      </c>
      <c r="D898" s="740" t="s">
        <v>4507</v>
      </c>
      <c r="E898" s="741" t="s">
        <v>3357</v>
      </c>
      <c r="F898" s="739" t="s">
        <v>3344</v>
      </c>
      <c r="G898" s="739" t="s">
        <v>3957</v>
      </c>
      <c r="H898" s="739" t="s">
        <v>508</v>
      </c>
      <c r="I898" s="739" t="s">
        <v>909</v>
      </c>
      <c r="J898" s="739" t="s">
        <v>910</v>
      </c>
      <c r="K898" s="739" t="s">
        <v>3958</v>
      </c>
      <c r="L898" s="742">
        <v>107.27</v>
      </c>
      <c r="M898" s="742">
        <v>965.43000000000006</v>
      </c>
      <c r="N898" s="739">
        <v>9</v>
      </c>
      <c r="O898" s="743">
        <v>2</v>
      </c>
      <c r="P898" s="742">
        <v>321.81</v>
      </c>
      <c r="Q898" s="744">
        <v>0.33333333333333331</v>
      </c>
      <c r="R898" s="739">
        <v>3</v>
      </c>
      <c r="S898" s="744">
        <v>0.33333333333333331</v>
      </c>
      <c r="T898" s="743">
        <v>0.5</v>
      </c>
      <c r="U898" s="738">
        <v>0.25</v>
      </c>
    </row>
    <row r="899" spans="1:21" ht="14.4" customHeight="1" x14ac:dyDescent="0.3">
      <c r="A899" s="737">
        <v>30</v>
      </c>
      <c r="B899" s="739" t="s">
        <v>507</v>
      </c>
      <c r="C899" s="739" t="s">
        <v>3349</v>
      </c>
      <c r="D899" s="740" t="s">
        <v>4507</v>
      </c>
      <c r="E899" s="741" t="s">
        <v>3357</v>
      </c>
      <c r="F899" s="739" t="s">
        <v>3344</v>
      </c>
      <c r="G899" s="739" t="s">
        <v>3460</v>
      </c>
      <c r="H899" s="739" t="s">
        <v>508</v>
      </c>
      <c r="I899" s="739" t="s">
        <v>1554</v>
      </c>
      <c r="J899" s="739" t="s">
        <v>1555</v>
      </c>
      <c r="K899" s="739" t="s">
        <v>3461</v>
      </c>
      <c r="L899" s="742">
        <v>34.6</v>
      </c>
      <c r="M899" s="742">
        <v>69.2</v>
      </c>
      <c r="N899" s="739">
        <v>2</v>
      </c>
      <c r="O899" s="743">
        <v>1</v>
      </c>
      <c r="P899" s="742">
        <v>69.2</v>
      </c>
      <c r="Q899" s="744">
        <v>1</v>
      </c>
      <c r="R899" s="739">
        <v>2</v>
      </c>
      <c r="S899" s="744">
        <v>1</v>
      </c>
      <c r="T899" s="743">
        <v>1</v>
      </c>
      <c r="U899" s="738">
        <v>1</v>
      </c>
    </row>
    <row r="900" spans="1:21" ht="14.4" customHeight="1" x14ac:dyDescent="0.3">
      <c r="A900" s="737">
        <v>30</v>
      </c>
      <c r="B900" s="739" t="s">
        <v>507</v>
      </c>
      <c r="C900" s="739" t="s">
        <v>3349</v>
      </c>
      <c r="D900" s="740" t="s">
        <v>4507</v>
      </c>
      <c r="E900" s="741" t="s">
        <v>3357</v>
      </c>
      <c r="F900" s="739" t="s">
        <v>3344</v>
      </c>
      <c r="G900" s="739" t="s">
        <v>4319</v>
      </c>
      <c r="H900" s="739" t="s">
        <v>508</v>
      </c>
      <c r="I900" s="739" t="s">
        <v>4320</v>
      </c>
      <c r="J900" s="739" t="s">
        <v>4321</v>
      </c>
      <c r="K900" s="739" t="s">
        <v>4322</v>
      </c>
      <c r="L900" s="742">
        <v>0</v>
      </c>
      <c r="M900" s="742">
        <v>0</v>
      </c>
      <c r="N900" s="739">
        <v>1</v>
      </c>
      <c r="O900" s="743">
        <v>1</v>
      </c>
      <c r="P900" s="742"/>
      <c r="Q900" s="744"/>
      <c r="R900" s="739"/>
      <c r="S900" s="744">
        <v>0</v>
      </c>
      <c r="T900" s="743"/>
      <c r="U900" s="738">
        <v>0</v>
      </c>
    </row>
    <row r="901" spans="1:21" ht="14.4" customHeight="1" x14ac:dyDescent="0.3">
      <c r="A901" s="737">
        <v>30</v>
      </c>
      <c r="B901" s="739" t="s">
        <v>507</v>
      </c>
      <c r="C901" s="739" t="s">
        <v>3349</v>
      </c>
      <c r="D901" s="740" t="s">
        <v>4507</v>
      </c>
      <c r="E901" s="741" t="s">
        <v>3357</v>
      </c>
      <c r="F901" s="739" t="s">
        <v>3344</v>
      </c>
      <c r="G901" s="739" t="s">
        <v>3740</v>
      </c>
      <c r="H901" s="739" t="s">
        <v>508</v>
      </c>
      <c r="I901" s="739" t="s">
        <v>4323</v>
      </c>
      <c r="J901" s="739" t="s">
        <v>4324</v>
      </c>
      <c r="K901" s="739" t="s">
        <v>3743</v>
      </c>
      <c r="L901" s="742">
        <v>48.72</v>
      </c>
      <c r="M901" s="742">
        <v>146.16</v>
      </c>
      <c r="N901" s="739">
        <v>3</v>
      </c>
      <c r="O901" s="743">
        <v>0.5</v>
      </c>
      <c r="P901" s="742">
        <v>146.16</v>
      </c>
      <c r="Q901" s="744">
        <v>1</v>
      </c>
      <c r="R901" s="739">
        <v>3</v>
      </c>
      <c r="S901" s="744">
        <v>1</v>
      </c>
      <c r="T901" s="743">
        <v>0.5</v>
      </c>
      <c r="U901" s="738">
        <v>1</v>
      </c>
    </row>
    <row r="902" spans="1:21" ht="14.4" customHeight="1" x14ac:dyDescent="0.3">
      <c r="A902" s="737">
        <v>30</v>
      </c>
      <c r="B902" s="739" t="s">
        <v>507</v>
      </c>
      <c r="C902" s="739" t="s">
        <v>3349</v>
      </c>
      <c r="D902" s="740" t="s">
        <v>4507</v>
      </c>
      <c r="E902" s="741" t="s">
        <v>3358</v>
      </c>
      <c r="F902" s="739" t="s">
        <v>3344</v>
      </c>
      <c r="G902" s="739" t="s">
        <v>4155</v>
      </c>
      <c r="H902" s="739" t="s">
        <v>508</v>
      </c>
      <c r="I902" s="739" t="s">
        <v>4156</v>
      </c>
      <c r="J902" s="739" t="s">
        <v>2860</v>
      </c>
      <c r="K902" s="739" t="s">
        <v>4157</v>
      </c>
      <c r="L902" s="742">
        <v>89.91</v>
      </c>
      <c r="M902" s="742">
        <v>89.91</v>
      </c>
      <c r="N902" s="739">
        <v>1</v>
      </c>
      <c r="O902" s="743">
        <v>1</v>
      </c>
      <c r="P902" s="742"/>
      <c r="Q902" s="744">
        <v>0</v>
      </c>
      <c r="R902" s="739"/>
      <c r="S902" s="744">
        <v>0</v>
      </c>
      <c r="T902" s="743"/>
      <c r="U902" s="738">
        <v>0</v>
      </c>
    </row>
    <row r="903" spans="1:21" ht="14.4" customHeight="1" x14ac:dyDescent="0.3">
      <c r="A903" s="737">
        <v>30</v>
      </c>
      <c r="B903" s="739" t="s">
        <v>507</v>
      </c>
      <c r="C903" s="739" t="s">
        <v>3349</v>
      </c>
      <c r="D903" s="740" t="s">
        <v>4507</v>
      </c>
      <c r="E903" s="741" t="s">
        <v>3358</v>
      </c>
      <c r="F903" s="739" t="s">
        <v>3344</v>
      </c>
      <c r="G903" s="739" t="s">
        <v>4155</v>
      </c>
      <c r="H903" s="739" t="s">
        <v>508</v>
      </c>
      <c r="I903" s="739" t="s">
        <v>2859</v>
      </c>
      <c r="J903" s="739" t="s">
        <v>2860</v>
      </c>
      <c r="K903" s="739" t="s">
        <v>4325</v>
      </c>
      <c r="L903" s="742">
        <v>89.91</v>
      </c>
      <c r="M903" s="742">
        <v>89.91</v>
      </c>
      <c r="N903" s="739">
        <v>1</v>
      </c>
      <c r="O903" s="743">
        <v>1</v>
      </c>
      <c r="P903" s="742">
        <v>89.91</v>
      </c>
      <c r="Q903" s="744">
        <v>1</v>
      </c>
      <c r="R903" s="739">
        <v>1</v>
      </c>
      <c r="S903" s="744">
        <v>1</v>
      </c>
      <c r="T903" s="743">
        <v>1</v>
      </c>
      <c r="U903" s="738">
        <v>1</v>
      </c>
    </row>
    <row r="904" spans="1:21" ht="14.4" customHeight="1" x14ac:dyDescent="0.3">
      <c r="A904" s="737">
        <v>30</v>
      </c>
      <c r="B904" s="739" t="s">
        <v>507</v>
      </c>
      <c r="C904" s="739" t="s">
        <v>3349</v>
      </c>
      <c r="D904" s="740" t="s">
        <v>4507</v>
      </c>
      <c r="E904" s="741" t="s">
        <v>3358</v>
      </c>
      <c r="F904" s="739" t="s">
        <v>3344</v>
      </c>
      <c r="G904" s="739" t="s">
        <v>4326</v>
      </c>
      <c r="H904" s="739" t="s">
        <v>508</v>
      </c>
      <c r="I904" s="739" t="s">
        <v>2708</v>
      </c>
      <c r="J904" s="739" t="s">
        <v>2709</v>
      </c>
      <c r="K904" s="739" t="s">
        <v>4327</v>
      </c>
      <c r="L904" s="742">
        <v>61.97</v>
      </c>
      <c r="M904" s="742">
        <v>61.97</v>
      </c>
      <c r="N904" s="739">
        <v>1</v>
      </c>
      <c r="O904" s="743">
        <v>1</v>
      </c>
      <c r="P904" s="742"/>
      <c r="Q904" s="744">
        <v>0</v>
      </c>
      <c r="R904" s="739"/>
      <c r="S904" s="744">
        <v>0</v>
      </c>
      <c r="T904" s="743"/>
      <c r="U904" s="738">
        <v>0</v>
      </c>
    </row>
    <row r="905" spans="1:21" ht="14.4" customHeight="1" x14ac:dyDescent="0.3">
      <c r="A905" s="737">
        <v>30</v>
      </c>
      <c r="B905" s="739" t="s">
        <v>507</v>
      </c>
      <c r="C905" s="739" t="s">
        <v>3349</v>
      </c>
      <c r="D905" s="740" t="s">
        <v>4507</v>
      </c>
      <c r="E905" s="741" t="s">
        <v>3358</v>
      </c>
      <c r="F905" s="739" t="s">
        <v>3344</v>
      </c>
      <c r="G905" s="739" t="s">
        <v>4328</v>
      </c>
      <c r="H905" s="739" t="s">
        <v>508</v>
      </c>
      <c r="I905" s="739" t="s">
        <v>4329</v>
      </c>
      <c r="J905" s="739" t="s">
        <v>4330</v>
      </c>
      <c r="K905" s="739" t="s">
        <v>4331</v>
      </c>
      <c r="L905" s="742">
        <v>39.15</v>
      </c>
      <c r="M905" s="742">
        <v>39.15</v>
      </c>
      <c r="N905" s="739">
        <v>1</v>
      </c>
      <c r="O905" s="743">
        <v>0.5</v>
      </c>
      <c r="P905" s="742"/>
      <c r="Q905" s="744">
        <v>0</v>
      </c>
      <c r="R905" s="739"/>
      <c r="S905" s="744">
        <v>0</v>
      </c>
      <c r="T905" s="743"/>
      <c r="U905" s="738">
        <v>0</v>
      </c>
    </row>
    <row r="906" spans="1:21" ht="14.4" customHeight="1" x14ac:dyDescent="0.3">
      <c r="A906" s="737">
        <v>30</v>
      </c>
      <c r="B906" s="739" t="s">
        <v>507</v>
      </c>
      <c r="C906" s="739" t="s">
        <v>3349</v>
      </c>
      <c r="D906" s="740" t="s">
        <v>4507</v>
      </c>
      <c r="E906" s="741" t="s">
        <v>3358</v>
      </c>
      <c r="F906" s="739" t="s">
        <v>3344</v>
      </c>
      <c r="G906" s="739" t="s">
        <v>4332</v>
      </c>
      <c r="H906" s="739" t="s">
        <v>508</v>
      </c>
      <c r="I906" s="739" t="s">
        <v>4333</v>
      </c>
      <c r="J906" s="739" t="s">
        <v>4334</v>
      </c>
      <c r="K906" s="739" t="s">
        <v>4335</v>
      </c>
      <c r="L906" s="742">
        <v>168.9</v>
      </c>
      <c r="M906" s="742">
        <v>168.9</v>
      </c>
      <c r="N906" s="739">
        <v>1</v>
      </c>
      <c r="O906" s="743">
        <v>0.5</v>
      </c>
      <c r="P906" s="742"/>
      <c r="Q906" s="744">
        <v>0</v>
      </c>
      <c r="R906" s="739"/>
      <c r="S906" s="744">
        <v>0</v>
      </c>
      <c r="T906" s="743"/>
      <c r="U906" s="738">
        <v>0</v>
      </c>
    </row>
    <row r="907" spans="1:21" ht="14.4" customHeight="1" x14ac:dyDescent="0.3">
      <c r="A907" s="737">
        <v>30</v>
      </c>
      <c r="B907" s="739" t="s">
        <v>507</v>
      </c>
      <c r="C907" s="739" t="s">
        <v>3349</v>
      </c>
      <c r="D907" s="740" t="s">
        <v>4507</v>
      </c>
      <c r="E907" s="741" t="s">
        <v>3358</v>
      </c>
      <c r="F907" s="739" t="s">
        <v>3344</v>
      </c>
      <c r="G907" s="739" t="s">
        <v>3802</v>
      </c>
      <c r="H907" s="739" t="s">
        <v>508</v>
      </c>
      <c r="I907" s="739" t="s">
        <v>4336</v>
      </c>
      <c r="J907" s="739" t="s">
        <v>4337</v>
      </c>
      <c r="K907" s="739" t="s">
        <v>3972</v>
      </c>
      <c r="L907" s="742">
        <v>0</v>
      </c>
      <c r="M907" s="742">
        <v>0</v>
      </c>
      <c r="N907" s="739">
        <v>1</v>
      </c>
      <c r="O907" s="743">
        <v>1</v>
      </c>
      <c r="P907" s="742">
        <v>0</v>
      </c>
      <c r="Q907" s="744"/>
      <c r="R907" s="739">
        <v>1</v>
      </c>
      <c r="S907" s="744">
        <v>1</v>
      </c>
      <c r="T907" s="743">
        <v>1</v>
      </c>
      <c r="U907" s="738">
        <v>1</v>
      </c>
    </row>
    <row r="908" spans="1:21" ht="14.4" customHeight="1" x14ac:dyDescent="0.3">
      <c r="A908" s="737">
        <v>30</v>
      </c>
      <c r="B908" s="739" t="s">
        <v>507</v>
      </c>
      <c r="C908" s="739" t="s">
        <v>3349</v>
      </c>
      <c r="D908" s="740" t="s">
        <v>4507</v>
      </c>
      <c r="E908" s="741" t="s">
        <v>3359</v>
      </c>
      <c r="F908" s="739" t="s">
        <v>3344</v>
      </c>
      <c r="G908" s="739" t="s">
        <v>4338</v>
      </c>
      <c r="H908" s="739" t="s">
        <v>508</v>
      </c>
      <c r="I908" s="739" t="s">
        <v>4339</v>
      </c>
      <c r="J908" s="739" t="s">
        <v>4340</v>
      </c>
      <c r="K908" s="739" t="s">
        <v>4341</v>
      </c>
      <c r="L908" s="742">
        <v>32.96</v>
      </c>
      <c r="M908" s="742">
        <v>98.88</v>
      </c>
      <c r="N908" s="739">
        <v>3</v>
      </c>
      <c r="O908" s="743">
        <v>2</v>
      </c>
      <c r="P908" s="742">
        <v>98.88</v>
      </c>
      <c r="Q908" s="744">
        <v>1</v>
      </c>
      <c r="R908" s="739">
        <v>3</v>
      </c>
      <c r="S908" s="744">
        <v>1</v>
      </c>
      <c r="T908" s="743">
        <v>2</v>
      </c>
      <c r="U908" s="738">
        <v>1</v>
      </c>
    </row>
    <row r="909" spans="1:21" ht="14.4" customHeight="1" x14ac:dyDescent="0.3">
      <c r="A909" s="737">
        <v>30</v>
      </c>
      <c r="B909" s="739" t="s">
        <v>507</v>
      </c>
      <c r="C909" s="739" t="s">
        <v>3349</v>
      </c>
      <c r="D909" s="740" t="s">
        <v>4507</v>
      </c>
      <c r="E909" s="741" t="s">
        <v>3359</v>
      </c>
      <c r="F909" s="739" t="s">
        <v>3344</v>
      </c>
      <c r="G909" s="739" t="s">
        <v>3539</v>
      </c>
      <c r="H909" s="739" t="s">
        <v>508</v>
      </c>
      <c r="I909" s="739" t="s">
        <v>4342</v>
      </c>
      <c r="J909" s="739" t="s">
        <v>3885</v>
      </c>
      <c r="K909" s="739" t="s">
        <v>4343</v>
      </c>
      <c r="L909" s="742">
        <v>4298.01</v>
      </c>
      <c r="M909" s="742">
        <v>4298.01</v>
      </c>
      <c r="N909" s="739">
        <v>1</v>
      </c>
      <c r="O909" s="743">
        <v>1</v>
      </c>
      <c r="P909" s="742"/>
      <c r="Q909" s="744">
        <v>0</v>
      </c>
      <c r="R909" s="739"/>
      <c r="S909" s="744">
        <v>0</v>
      </c>
      <c r="T909" s="743"/>
      <c r="U909" s="738">
        <v>0</v>
      </c>
    </row>
    <row r="910" spans="1:21" ht="14.4" customHeight="1" x14ac:dyDescent="0.3">
      <c r="A910" s="737">
        <v>30</v>
      </c>
      <c r="B910" s="739" t="s">
        <v>507</v>
      </c>
      <c r="C910" s="739" t="s">
        <v>3349</v>
      </c>
      <c r="D910" s="740" t="s">
        <v>4507</v>
      </c>
      <c r="E910" s="741" t="s">
        <v>3360</v>
      </c>
      <c r="F910" s="739" t="s">
        <v>3344</v>
      </c>
      <c r="G910" s="739" t="s">
        <v>3381</v>
      </c>
      <c r="H910" s="739" t="s">
        <v>508</v>
      </c>
      <c r="I910" s="739" t="s">
        <v>671</v>
      </c>
      <c r="J910" s="739" t="s">
        <v>2084</v>
      </c>
      <c r="K910" s="739" t="s">
        <v>3383</v>
      </c>
      <c r="L910" s="742">
        <v>36.270000000000003</v>
      </c>
      <c r="M910" s="742">
        <v>290.16000000000003</v>
      </c>
      <c r="N910" s="739">
        <v>8</v>
      </c>
      <c r="O910" s="743">
        <v>2.5</v>
      </c>
      <c r="P910" s="742"/>
      <c r="Q910" s="744">
        <v>0</v>
      </c>
      <c r="R910" s="739"/>
      <c r="S910" s="744">
        <v>0</v>
      </c>
      <c r="T910" s="743"/>
      <c r="U910" s="738">
        <v>0</v>
      </c>
    </row>
    <row r="911" spans="1:21" ht="14.4" customHeight="1" x14ac:dyDescent="0.3">
      <c r="A911" s="737">
        <v>30</v>
      </c>
      <c r="B911" s="739" t="s">
        <v>507</v>
      </c>
      <c r="C911" s="739" t="s">
        <v>3349</v>
      </c>
      <c r="D911" s="740" t="s">
        <v>4507</v>
      </c>
      <c r="E911" s="741" t="s">
        <v>3360</v>
      </c>
      <c r="F911" s="739" t="s">
        <v>3344</v>
      </c>
      <c r="G911" s="739" t="s">
        <v>3387</v>
      </c>
      <c r="H911" s="739" t="s">
        <v>508</v>
      </c>
      <c r="I911" s="739" t="s">
        <v>3392</v>
      </c>
      <c r="J911" s="739" t="s">
        <v>1131</v>
      </c>
      <c r="K911" s="739" t="s">
        <v>3154</v>
      </c>
      <c r="L911" s="742">
        <v>0</v>
      </c>
      <c r="M911" s="742">
        <v>0</v>
      </c>
      <c r="N911" s="739">
        <v>3</v>
      </c>
      <c r="O911" s="743">
        <v>0.5</v>
      </c>
      <c r="P911" s="742"/>
      <c r="Q911" s="744"/>
      <c r="R911" s="739"/>
      <c r="S911" s="744">
        <v>0</v>
      </c>
      <c r="T911" s="743"/>
      <c r="U911" s="738">
        <v>0</v>
      </c>
    </row>
    <row r="912" spans="1:21" ht="14.4" customHeight="1" x14ac:dyDescent="0.3">
      <c r="A912" s="737">
        <v>30</v>
      </c>
      <c r="B912" s="739" t="s">
        <v>507</v>
      </c>
      <c r="C912" s="739" t="s">
        <v>3349</v>
      </c>
      <c r="D912" s="740" t="s">
        <v>4507</v>
      </c>
      <c r="E912" s="741" t="s">
        <v>3360</v>
      </c>
      <c r="F912" s="739" t="s">
        <v>3344</v>
      </c>
      <c r="G912" s="739" t="s">
        <v>3387</v>
      </c>
      <c r="H912" s="739" t="s">
        <v>508</v>
      </c>
      <c r="I912" s="739" t="s">
        <v>4344</v>
      </c>
      <c r="J912" s="739" t="s">
        <v>4345</v>
      </c>
      <c r="K912" s="739" t="s">
        <v>3154</v>
      </c>
      <c r="L912" s="742">
        <v>31.09</v>
      </c>
      <c r="M912" s="742">
        <v>124.36</v>
      </c>
      <c r="N912" s="739">
        <v>4</v>
      </c>
      <c r="O912" s="743">
        <v>1</v>
      </c>
      <c r="P912" s="742"/>
      <c r="Q912" s="744">
        <v>0</v>
      </c>
      <c r="R912" s="739"/>
      <c r="S912" s="744">
        <v>0</v>
      </c>
      <c r="T912" s="743"/>
      <c r="U912" s="738">
        <v>0</v>
      </c>
    </row>
    <row r="913" spans="1:21" ht="14.4" customHeight="1" x14ac:dyDescent="0.3">
      <c r="A913" s="737">
        <v>30</v>
      </c>
      <c r="B913" s="739" t="s">
        <v>507</v>
      </c>
      <c r="C913" s="739" t="s">
        <v>3349</v>
      </c>
      <c r="D913" s="740" t="s">
        <v>4507</v>
      </c>
      <c r="E913" s="741" t="s">
        <v>3360</v>
      </c>
      <c r="F913" s="739" t="s">
        <v>3344</v>
      </c>
      <c r="G913" s="739" t="s">
        <v>3366</v>
      </c>
      <c r="H913" s="739" t="s">
        <v>2097</v>
      </c>
      <c r="I913" s="739" t="s">
        <v>2246</v>
      </c>
      <c r="J913" s="739" t="s">
        <v>3179</v>
      </c>
      <c r="K913" s="739" t="s">
        <v>3130</v>
      </c>
      <c r="L913" s="742">
        <v>58.86</v>
      </c>
      <c r="M913" s="742">
        <v>176.57999999999998</v>
      </c>
      <c r="N913" s="739">
        <v>3</v>
      </c>
      <c r="O913" s="743">
        <v>0.5</v>
      </c>
      <c r="P913" s="742">
        <v>176.57999999999998</v>
      </c>
      <c r="Q913" s="744">
        <v>1</v>
      </c>
      <c r="R913" s="739">
        <v>3</v>
      </c>
      <c r="S913" s="744">
        <v>1</v>
      </c>
      <c r="T913" s="743">
        <v>0.5</v>
      </c>
      <c r="U913" s="738">
        <v>1</v>
      </c>
    </row>
    <row r="914" spans="1:21" ht="14.4" customHeight="1" x14ac:dyDescent="0.3">
      <c r="A914" s="737">
        <v>30</v>
      </c>
      <c r="B914" s="739" t="s">
        <v>507</v>
      </c>
      <c r="C914" s="739" t="s">
        <v>3349</v>
      </c>
      <c r="D914" s="740" t="s">
        <v>4507</v>
      </c>
      <c r="E914" s="741" t="s">
        <v>3360</v>
      </c>
      <c r="F914" s="739" t="s">
        <v>3344</v>
      </c>
      <c r="G914" s="739" t="s">
        <v>3366</v>
      </c>
      <c r="H914" s="739" t="s">
        <v>2097</v>
      </c>
      <c r="I914" s="739" t="s">
        <v>4346</v>
      </c>
      <c r="J914" s="739" t="s">
        <v>3179</v>
      </c>
      <c r="K914" s="739" t="s">
        <v>4347</v>
      </c>
      <c r="L914" s="742">
        <v>196.21</v>
      </c>
      <c r="M914" s="742">
        <v>196.21</v>
      </c>
      <c r="N914" s="739">
        <v>1</v>
      </c>
      <c r="O914" s="743">
        <v>0.5</v>
      </c>
      <c r="P914" s="742">
        <v>196.21</v>
      </c>
      <c r="Q914" s="744">
        <v>1</v>
      </c>
      <c r="R914" s="739">
        <v>1</v>
      </c>
      <c r="S914" s="744">
        <v>1</v>
      </c>
      <c r="T914" s="743">
        <v>0.5</v>
      </c>
      <c r="U914" s="738">
        <v>1</v>
      </c>
    </row>
    <row r="915" spans="1:21" ht="14.4" customHeight="1" x14ac:dyDescent="0.3">
      <c r="A915" s="737">
        <v>30</v>
      </c>
      <c r="B915" s="739" t="s">
        <v>507</v>
      </c>
      <c r="C915" s="739" t="s">
        <v>3349</v>
      </c>
      <c r="D915" s="740" t="s">
        <v>4507</v>
      </c>
      <c r="E915" s="741" t="s">
        <v>3360</v>
      </c>
      <c r="F915" s="739" t="s">
        <v>3344</v>
      </c>
      <c r="G915" s="739" t="s">
        <v>3366</v>
      </c>
      <c r="H915" s="739" t="s">
        <v>2097</v>
      </c>
      <c r="I915" s="739" t="s">
        <v>2249</v>
      </c>
      <c r="J915" s="739" t="s">
        <v>2254</v>
      </c>
      <c r="K915" s="739" t="s">
        <v>3177</v>
      </c>
      <c r="L915" s="742">
        <v>117.73</v>
      </c>
      <c r="M915" s="742">
        <v>706.38</v>
      </c>
      <c r="N915" s="739">
        <v>6</v>
      </c>
      <c r="O915" s="743">
        <v>1</v>
      </c>
      <c r="P915" s="742"/>
      <c r="Q915" s="744">
        <v>0</v>
      </c>
      <c r="R915" s="739"/>
      <c r="S915" s="744">
        <v>0</v>
      </c>
      <c r="T915" s="743"/>
      <c r="U915" s="738">
        <v>0</v>
      </c>
    </row>
    <row r="916" spans="1:21" ht="14.4" customHeight="1" x14ac:dyDescent="0.3">
      <c r="A916" s="737">
        <v>30</v>
      </c>
      <c r="B916" s="739" t="s">
        <v>507</v>
      </c>
      <c r="C916" s="739" t="s">
        <v>3349</v>
      </c>
      <c r="D916" s="740" t="s">
        <v>4507</v>
      </c>
      <c r="E916" s="741" t="s">
        <v>3360</v>
      </c>
      <c r="F916" s="739" t="s">
        <v>3344</v>
      </c>
      <c r="G916" s="739" t="s">
        <v>3366</v>
      </c>
      <c r="H916" s="739" t="s">
        <v>2097</v>
      </c>
      <c r="I916" s="739" t="s">
        <v>3823</v>
      </c>
      <c r="J916" s="739" t="s">
        <v>3679</v>
      </c>
      <c r="K916" s="739" t="s">
        <v>3177</v>
      </c>
      <c r="L916" s="742">
        <v>117.73</v>
      </c>
      <c r="M916" s="742">
        <v>353.19</v>
      </c>
      <c r="N916" s="739">
        <v>3</v>
      </c>
      <c r="O916" s="743">
        <v>1</v>
      </c>
      <c r="P916" s="742">
        <v>353.19</v>
      </c>
      <c r="Q916" s="744">
        <v>1</v>
      </c>
      <c r="R916" s="739">
        <v>3</v>
      </c>
      <c r="S916" s="744">
        <v>1</v>
      </c>
      <c r="T916" s="743">
        <v>1</v>
      </c>
      <c r="U916" s="738">
        <v>1</v>
      </c>
    </row>
    <row r="917" spans="1:21" ht="14.4" customHeight="1" x14ac:dyDescent="0.3">
      <c r="A917" s="737">
        <v>30</v>
      </c>
      <c r="B917" s="739" t="s">
        <v>507</v>
      </c>
      <c r="C917" s="739" t="s">
        <v>3349</v>
      </c>
      <c r="D917" s="740" t="s">
        <v>4507</v>
      </c>
      <c r="E917" s="741" t="s">
        <v>3360</v>
      </c>
      <c r="F917" s="739" t="s">
        <v>3344</v>
      </c>
      <c r="G917" s="739" t="s">
        <v>3400</v>
      </c>
      <c r="H917" s="739" t="s">
        <v>2097</v>
      </c>
      <c r="I917" s="739" t="s">
        <v>1336</v>
      </c>
      <c r="J917" s="739" t="s">
        <v>2360</v>
      </c>
      <c r="K917" s="739" t="s">
        <v>3315</v>
      </c>
      <c r="L917" s="742">
        <v>103.8</v>
      </c>
      <c r="M917" s="742">
        <v>311.39999999999998</v>
      </c>
      <c r="N917" s="739">
        <v>3</v>
      </c>
      <c r="O917" s="743">
        <v>0.5</v>
      </c>
      <c r="P917" s="742"/>
      <c r="Q917" s="744">
        <v>0</v>
      </c>
      <c r="R917" s="739"/>
      <c r="S917" s="744">
        <v>0</v>
      </c>
      <c r="T917" s="743"/>
      <c r="U917" s="738">
        <v>0</v>
      </c>
    </row>
    <row r="918" spans="1:21" ht="14.4" customHeight="1" x14ac:dyDescent="0.3">
      <c r="A918" s="737">
        <v>30</v>
      </c>
      <c r="B918" s="739" t="s">
        <v>507</v>
      </c>
      <c r="C918" s="739" t="s">
        <v>3349</v>
      </c>
      <c r="D918" s="740" t="s">
        <v>4507</v>
      </c>
      <c r="E918" s="741" t="s">
        <v>3360</v>
      </c>
      <c r="F918" s="739" t="s">
        <v>3344</v>
      </c>
      <c r="G918" s="739" t="s">
        <v>4348</v>
      </c>
      <c r="H918" s="739" t="s">
        <v>508</v>
      </c>
      <c r="I918" s="739" t="s">
        <v>4349</v>
      </c>
      <c r="J918" s="739" t="s">
        <v>1567</v>
      </c>
      <c r="K918" s="739" t="s">
        <v>4350</v>
      </c>
      <c r="L918" s="742">
        <v>0</v>
      </c>
      <c r="M918" s="742">
        <v>0</v>
      </c>
      <c r="N918" s="739">
        <v>3</v>
      </c>
      <c r="O918" s="743">
        <v>2</v>
      </c>
      <c r="P918" s="742">
        <v>0</v>
      </c>
      <c r="Q918" s="744"/>
      <c r="R918" s="739">
        <v>1</v>
      </c>
      <c r="S918" s="744">
        <v>0.33333333333333331</v>
      </c>
      <c r="T918" s="743">
        <v>1</v>
      </c>
      <c r="U918" s="738">
        <v>0.5</v>
      </c>
    </row>
    <row r="919" spans="1:21" ht="14.4" customHeight="1" x14ac:dyDescent="0.3">
      <c r="A919" s="737">
        <v>30</v>
      </c>
      <c r="B919" s="739" t="s">
        <v>507</v>
      </c>
      <c r="C919" s="739" t="s">
        <v>3349</v>
      </c>
      <c r="D919" s="740" t="s">
        <v>4507</v>
      </c>
      <c r="E919" s="741" t="s">
        <v>3360</v>
      </c>
      <c r="F919" s="739" t="s">
        <v>3344</v>
      </c>
      <c r="G919" s="739" t="s">
        <v>3402</v>
      </c>
      <c r="H919" s="739" t="s">
        <v>2097</v>
      </c>
      <c r="I919" s="739" t="s">
        <v>2167</v>
      </c>
      <c r="J919" s="739" t="s">
        <v>2168</v>
      </c>
      <c r="K919" s="739" t="s">
        <v>3130</v>
      </c>
      <c r="L919" s="742">
        <v>70.23</v>
      </c>
      <c r="M919" s="742">
        <v>210.69</v>
      </c>
      <c r="N919" s="739">
        <v>3</v>
      </c>
      <c r="O919" s="743">
        <v>0.5</v>
      </c>
      <c r="P919" s="742"/>
      <c r="Q919" s="744">
        <v>0</v>
      </c>
      <c r="R919" s="739"/>
      <c r="S919" s="744">
        <v>0</v>
      </c>
      <c r="T919" s="743"/>
      <c r="U919" s="738">
        <v>0</v>
      </c>
    </row>
    <row r="920" spans="1:21" ht="14.4" customHeight="1" x14ac:dyDescent="0.3">
      <c r="A920" s="737">
        <v>30</v>
      </c>
      <c r="B920" s="739" t="s">
        <v>507</v>
      </c>
      <c r="C920" s="739" t="s">
        <v>3349</v>
      </c>
      <c r="D920" s="740" t="s">
        <v>4507</v>
      </c>
      <c r="E920" s="741" t="s">
        <v>3360</v>
      </c>
      <c r="F920" s="739" t="s">
        <v>3344</v>
      </c>
      <c r="G920" s="739" t="s">
        <v>4070</v>
      </c>
      <c r="H920" s="739" t="s">
        <v>508</v>
      </c>
      <c r="I920" s="739" t="s">
        <v>4071</v>
      </c>
      <c r="J920" s="739" t="s">
        <v>948</v>
      </c>
      <c r="K920" s="739" t="s">
        <v>4072</v>
      </c>
      <c r="L920" s="742">
        <v>0</v>
      </c>
      <c r="M920" s="742">
        <v>0</v>
      </c>
      <c r="N920" s="739">
        <v>1</v>
      </c>
      <c r="O920" s="743">
        <v>0.5</v>
      </c>
      <c r="P920" s="742"/>
      <c r="Q920" s="744"/>
      <c r="R920" s="739"/>
      <c r="S920" s="744">
        <v>0</v>
      </c>
      <c r="T920" s="743"/>
      <c r="U920" s="738">
        <v>0</v>
      </c>
    </row>
    <row r="921" spans="1:21" ht="14.4" customHeight="1" x14ac:dyDescent="0.3">
      <c r="A921" s="737">
        <v>30</v>
      </c>
      <c r="B921" s="739" t="s">
        <v>507</v>
      </c>
      <c r="C921" s="739" t="s">
        <v>3349</v>
      </c>
      <c r="D921" s="740" t="s">
        <v>4507</v>
      </c>
      <c r="E921" s="741" t="s">
        <v>3360</v>
      </c>
      <c r="F921" s="739" t="s">
        <v>3344</v>
      </c>
      <c r="G921" s="739" t="s">
        <v>3975</v>
      </c>
      <c r="H921" s="739" t="s">
        <v>508</v>
      </c>
      <c r="I921" s="739" t="s">
        <v>4351</v>
      </c>
      <c r="J921" s="739" t="s">
        <v>2730</v>
      </c>
      <c r="K921" s="739" t="s">
        <v>4352</v>
      </c>
      <c r="L921" s="742">
        <v>0</v>
      </c>
      <c r="M921" s="742">
        <v>0</v>
      </c>
      <c r="N921" s="739">
        <v>1</v>
      </c>
      <c r="O921" s="743">
        <v>1</v>
      </c>
      <c r="P921" s="742"/>
      <c r="Q921" s="744"/>
      <c r="R921" s="739"/>
      <c r="S921" s="744">
        <v>0</v>
      </c>
      <c r="T921" s="743"/>
      <c r="U921" s="738">
        <v>0</v>
      </c>
    </row>
    <row r="922" spans="1:21" ht="14.4" customHeight="1" x14ac:dyDescent="0.3">
      <c r="A922" s="737">
        <v>30</v>
      </c>
      <c r="B922" s="739" t="s">
        <v>507</v>
      </c>
      <c r="C922" s="739" t="s">
        <v>3349</v>
      </c>
      <c r="D922" s="740" t="s">
        <v>4507</v>
      </c>
      <c r="E922" s="741" t="s">
        <v>3360</v>
      </c>
      <c r="F922" s="739" t="s">
        <v>3344</v>
      </c>
      <c r="G922" s="739" t="s">
        <v>4353</v>
      </c>
      <c r="H922" s="739" t="s">
        <v>508</v>
      </c>
      <c r="I922" s="739" t="s">
        <v>4354</v>
      </c>
      <c r="J922" s="739" t="s">
        <v>2010</v>
      </c>
      <c r="K922" s="739" t="s">
        <v>4355</v>
      </c>
      <c r="L922" s="742">
        <v>35.11</v>
      </c>
      <c r="M922" s="742">
        <v>210.66</v>
      </c>
      <c r="N922" s="739">
        <v>6</v>
      </c>
      <c r="O922" s="743">
        <v>1.5</v>
      </c>
      <c r="P922" s="742"/>
      <c r="Q922" s="744">
        <v>0</v>
      </c>
      <c r="R922" s="739"/>
      <c r="S922" s="744">
        <v>0</v>
      </c>
      <c r="T922" s="743"/>
      <c r="U922" s="738">
        <v>0</v>
      </c>
    </row>
    <row r="923" spans="1:21" ht="14.4" customHeight="1" x14ac:dyDescent="0.3">
      <c r="A923" s="737">
        <v>30</v>
      </c>
      <c r="B923" s="739" t="s">
        <v>507</v>
      </c>
      <c r="C923" s="739" t="s">
        <v>3349</v>
      </c>
      <c r="D923" s="740" t="s">
        <v>4507</v>
      </c>
      <c r="E923" s="741" t="s">
        <v>3360</v>
      </c>
      <c r="F923" s="739" t="s">
        <v>3344</v>
      </c>
      <c r="G923" s="739" t="s">
        <v>4356</v>
      </c>
      <c r="H923" s="739" t="s">
        <v>508</v>
      </c>
      <c r="I923" s="739" t="s">
        <v>4357</v>
      </c>
      <c r="J923" s="739" t="s">
        <v>4358</v>
      </c>
      <c r="K923" s="739" t="s">
        <v>4031</v>
      </c>
      <c r="L923" s="742">
        <v>0</v>
      </c>
      <c r="M923" s="742">
        <v>0</v>
      </c>
      <c r="N923" s="739">
        <v>1</v>
      </c>
      <c r="O923" s="743">
        <v>0.5</v>
      </c>
      <c r="P923" s="742"/>
      <c r="Q923" s="744"/>
      <c r="R923" s="739"/>
      <c r="S923" s="744">
        <v>0</v>
      </c>
      <c r="T923" s="743"/>
      <c r="U923" s="738">
        <v>0</v>
      </c>
    </row>
    <row r="924" spans="1:21" ht="14.4" customHeight="1" x14ac:dyDescent="0.3">
      <c r="A924" s="737">
        <v>30</v>
      </c>
      <c r="B924" s="739" t="s">
        <v>507</v>
      </c>
      <c r="C924" s="739" t="s">
        <v>3349</v>
      </c>
      <c r="D924" s="740" t="s">
        <v>4507</v>
      </c>
      <c r="E924" s="741" t="s">
        <v>3360</v>
      </c>
      <c r="F924" s="739" t="s">
        <v>3344</v>
      </c>
      <c r="G924" s="739" t="s">
        <v>3405</v>
      </c>
      <c r="H924" s="739" t="s">
        <v>2097</v>
      </c>
      <c r="I924" s="739" t="s">
        <v>2448</v>
      </c>
      <c r="J924" s="739" t="s">
        <v>2449</v>
      </c>
      <c r="K924" s="739" t="s">
        <v>3177</v>
      </c>
      <c r="L924" s="742">
        <v>132</v>
      </c>
      <c r="M924" s="742">
        <v>396</v>
      </c>
      <c r="N924" s="739">
        <v>3</v>
      </c>
      <c r="O924" s="743">
        <v>0.5</v>
      </c>
      <c r="P924" s="742"/>
      <c r="Q924" s="744">
        <v>0</v>
      </c>
      <c r="R924" s="739"/>
      <c r="S924" s="744">
        <v>0</v>
      </c>
      <c r="T924" s="743"/>
      <c r="U924" s="738">
        <v>0</v>
      </c>
    </row>
    <row r="925" spans="1:21" ht="14.4" customHeight="1" x14ac:dyDescent="0.3">
      <c r="A925" s="737">
        <v>30</v>
      </c>
      <c r="B925" s="739" t="s">
        <v>507</v>
      </c>
      <c r="C925" s="739" t="s">
        <v>3349</v>
      </c>
      <c r="D925" s="740" t="s">
        <v>4507</v>
      </c>
      <c r="E925" s="741" t="s">
        <v>3360</v>
      </c>
      <c r="F925" s="739" t="s">
        <v>3344</v>
      </c>
      <c r="G925" s="739" t="s">
        <v>4094</v>
      </c>
      <c r="H925" s="739" t="s">
        <v>508</v>
      </c>
      <c r="I925" s="739" t="s">
        <v>1309</v>
      </c>
      <c r="J925" s="739" t="s">
        <v>1310</v>
      </c>
      <c r="K925" s="739" t="s">
        <v>4095</v>
      </c>
      <c r="L925" s="742">
        <v>54.81</v>
      </c>
      <c r="M925" s="742">
        <v>109.62</v>
      </c>
      <c r="N925" s="739">
        <v>2</v>
      </c>
      <c r="O925" s="743">
        <v>1</v>
      </c>
      <c r="P925" s="742"/>
      <c r="Q925" s="744">
        <v>0</v>
      </c>
      <c r="R925" s="739"/>
      <c r="S925" s="744">
        <v>0</v>
      </c>
      <c r="T925" s="743"/>
      <c r="U925" s="738">
        <v>0</v>
      </c>
    </row>
    <row r="926" spans="1:21" ht="14.4" customHeight="1" x14ac:dyDescent="0.3">
      <c r="A926" s="737">
        <v>30</v>
      </c>
      <c r="B926" s="739" t="s">
        <v>507</v>
      </c>
      <c r="C926" s="739" t="s">
        <v>3349</v>
      </c>
      <c r="D926" s="740" t="s">
        <v>4507</v>
      </c>
      <c r="E926" s="741" t="s">
        <v>3360</v>
      </c>
      <c r="F926" s="739" t="s">
        <v>3344</v>
      </c>
      <c r="G926" s="739" t="s">
        <v>4094</v>
      </c>
      <c r="H926" s="739" t="s">
        <v>508</v>
      </c>
      <c r="I926" s="739" t="s">
        <v>4359</v>
      </c>
      <c r="J926" s="739" t="s">
        <v>4360</v>
      </c>
      <c r="K926" s="739" t="s">
        <v>4361</v>
      </c>
      <c r="L926" s="742">
        <v>24.35</v>
      </c>
      <c r="M926" s="742">
        <v>48.7</v>
      </c>
      <c r="N926" s="739">
        <v>2</v>
      </c>
      <c r="O926" s="743">
        <v>1</v>
      </c>
      <c r="P926" s="742">
        <v>48.7</v>
      </c>
      <c r="Q926" s="744">
        <v>1</v>
      </c>
      <c r="R926" s="739">
        <v>2</v>
      </c>
      <c r="S926" s="744">
        <v>1</v>
      </c>
      <c r="T926" s="743">
        <v>1</v>
      </c>
      <c r="U926" s="738">
        <v>1</v>
      </c>
    </row>
    <row r="927" spans="1:21" ht="14.4" customHeight="1" x14ac:dyDescent="0.3">
      <c r="A927" s="737">
        <v>30</v>
      </c>
      <c r="B927" s="739" t="s">
        <v>507</v>
      </c>
      <c r="C927" s="739" t="s">
        <v>3349</v>
      </c>
      <c r="D927" s="740" t="s">
        <v>4507</v>
      </c>
      <c r="E927" s="741" t="s">
        <v>3360</v>
      </c>
      <c r="F927" s="739" t="s">
        <v>3344</v>
      </c>
      <c r="G927" s="739" t="s">
        <v>4094</v>
      </c>
      <c r="H927" s="739" t="s">
        <v>508</v>
      </c>
      <c r="I927" s="739" t="s">
        <v>4362</v>
      </c>
      <c r="J927" s="739" t="s">
        <v>4363</v>
      </c>
      <c r="K927" s="739" t="s">
        <v>4364</v>
      </c>
      <c r="L927" s="742">
        <v>73.069999999999993</v>
      </c>
      <c r="M927" s="742">
        <v>292.27999999999997</v>
      </c>
      <c r="N927" s="739">
        <v>4</v>
      </c>
      <c r="O927" s="743">
        <v>1.5</v>
      </c>
      <c r="P927" s="742">
        <v>146.13999999999999</v>
      </c>
      <c r="Q927" s="744">
        <v>0.5</v>
      </c>
      <c r="R927" s="739">
        <v>2</v>
      </c>
      <c r="S927" s="744">
        <v>0.5</v>
      </c>
      <c r="T927" s="743">
        <v>0.5</v>
      </c>
      <c r="U927" s="738">
        <v>0.33333333333333331</v>
      </c>
    </row>
    <row r="928" spans="1:21" ht="14.4" customHeight="1" x14ac:dyDescent="0.3">
      <c r="A928" s="737">
        <v>30</v>
      </c>
      <c r="B928" s="739" t="s">
        <v>507</v>
      </c>
      <c r="C928" s="739" t="s">
        <v>3349</v>
      </c>
      <c r="D928" s="740" t="s">
        <v>4507</v>
      </c>
      <c r="E928" s="741" t="s">
        <v>3360</v>
      </c>
      <c r="F928" s="739" t="s">
        <v>3344</v>
      </c>
      <c r="G928" s="739" t="s">
        <v>3414</v>
      </c>
      <c r="H928" s="739" t="s">
        <v>508</v>
      </c>
      <c r="I928" s="739" t="s">
        <v>3956</v>
      </c>
      <c r="J928" s="739" t="s">
        <v>730</v>
      </c>
      <c r="K928" s="739" t="s">
        <v>3415</v>
      </c>
      <c r="L928" s="742">
        <v>91.11</v>
      </c>
      <c r="M928" s="742">
        <v>273.33</v>
      </c>
      <c r="N928" s="739">
        <v>3</v>
      </c>
      <c r="O928" s="743">
        <v>0.5</v>
      </c>
      <c r="P928" s="742"/>
      <c r="Q928" s="744">
        <v>0</v>
      </c>
      <c r="R928" s="739"/>
      <c r="S928" s="744">
        <v>0</v>
      </c>
      <c r="T928" s="743"/>
      <c r="U928" s="738">
        <v>0</v>
      </c>
    </row>
    <row r="929" spans="1:21" ht="14.4" customHeight="1" x14ac:dyDescent="0.3">
      <c r="A929" s="737">
        <v>30</v>
      </c>
      <c r="B929" s="739" t="s">
        <v>507</v>
      </c>
      <c r="C929" s="739" t="s">
        <v>3349</v>
      </c>
      <c r="D929" s="740" t="s">
        <v>4507</v>
      </c>
      <c r="E929" s="741" t="s">
        <v>3360</v>
      </c>
      <c r="F929" s="739" t="s">
        <v>3344</v>
      </c>
      <c r="G929" s="739" t="s">
        <v>3417</v>
      </c>
      <c r="H929" s="739" t="s">
        <v>508</v>
      </c>
      <c r="I929" s="739" t="s">
        <v>1515</v>
      </c>
      <c r="J929" s="739" t="s">
        <v>1516</v>
      </c>
      <c r="K929" s="739" t="s">
        <v>3130</v>
      </c>
      <c r="L929" s="742">
        <v>0</v>
      </c>
      <c r="M929" s="742">
        <v>0</v>
      </c>
      <c r="N929" s="739">
        <v>10</v>
      </c>
      <c r="O929" s="743">
        <v>3</v>
      </c>
      <c r="P929" s="742">
        <v>0</v>
      </c>
      <c r="Q929" s="744"/>
      <c r="R929" s="739">
        <v>10</v>
      </c>
      <c r="S929" s="744">
        <v>1</v>
      </c>
      <c r="T929" s="743">
        <v>3</v>
      </c>
      <c r="U929" s="738">
        <v>1</v>
      </c>
    </row>
    <row r="930" spans="1:21" ht="14.4" customHeight="1" x14ac:dyDescent="0.3">
      <c r="A930" s="737">
        <v>30</v>
      </c>
      <c r="B930" s="739" t="s">
        <v>507</v>
      </c>
      <c r="C930" s="739" t="s">
        <v>3349</v>
      </c>
      <c r="D930" s="740" t="s">
        <v>4507</v>
      </c>
      <c r="E930" s="741" t="s">
        <v>3360</v>
      </c>
      <c r="F930" s="739" t="s">
        <v>3344</v>
      </c>
      <c r="G930" s="739" t="s">
        <v>3696</v>
      </c>
      <c r="H930" s="739" t="s">
        <v>508</v>
      </c>
      <c r="I930" s="739" t="s">
        <v>4365</v>
      </c>
      <c r="J930" s="739" t="s">
        <v>4366</v>
      </c>
      <c r="K930" s="739" t="s">
        <v>3129</v>
      </c>
      <c r="L930" s="742">
        <v>0</v>
      </c>
      <c r="M930" s="742">
        <v>0</v>
      </c>
      <c r="N930" s="739">
        <v>5</v>
      </c>
      <c r="O930" s="743">
        <v>2</v>
      </c>
      <c r="P930" s="742">
        <v>0</v>
      </c>
      <c r="Q930" s="744"/>
      <c r="R930" s="739">
        <v>2</v>
      </c>
      <c r="S930" s="744">
        <v>0.4</v>
      </c>
      <c r="T930" s="743">
        <v>1</v>
      </c>
      <c r="U930" s="738">
        <v>0.5</v>
      </c>
    </row>
    <row r="931" spans="1:21" ht="14.4" customHeight="1" x14ac:dyDescent="0.3">
      <c r="A931" s="737">
        <v>30</v>
      </c>
      <c r="B931" s="739" t="s">
        <v>507</v>
      </c>
      <c r="C931" s="739" t="s">
        <v>3349</v>
      </c>
      <c r="D931" s="740" t="s">
        <v>4507</v>
      </c>
      <c r="E931" s="741" t="s">
        <v>3360</v>
      </c>
      <c r="F931" s="739" t="s">
        <v>3344</v>
      </c>
      <c r="G931" s="739" t="s">
        <v>4102</v>
      </c>
      <c r="H931" s="739" t="s">
        <v>508</v>
      </c>
      <c r="I931" s="739" t="s">
        <v>4103</v>
      </c>
      <c r="J931" s="739" t="s">
        <v>4104</v>
      </c>
      <c r="K931" s="739" t="s">
        <v>4105</v>
      </c>
      <c r="L931" s="742">
        <v>0</v>
      </c>
      <c r="M931" s="742">
        <v>0</v>
      </c>
      <c r="N931" s="739">
        <v>1</v>
      </c>
      <c r="O931" s="743">
        <v>1</v>
      </c>
      <c r="P931" s="742"/>
      <c r="Q931" s="744"/>
      <c r="R931" s="739"/>
      <c r="S931" s="744">
        <v>0</v>
      </c>
      <c r="T931" s="743"/>
      <c r="U931" s="738">
        <v>0</v>
      </c>
    </row>
    <row r="932" spans="1:21" ht="14.4" customHeight="1" x14ac:dyDescent="0.3">
      <c r="A932" s="737">
        <v>30</v>
      </c>
      <c r="B932" s="739" t="s">
        <v>507</v>
      </c>
      <c r="C932" s="739" t="s">
        <v>3349</v>
      </c>
      <c r="D932" s="740" t="s">
        <v>4507</v>
      </c>
      <c r="E932" s="741" t="s">
        <v>3360</v>
      </c>
      <c r="F932" s="739" t="s">
        <v>3344</v>
      </c>
      <c r="G932" s="739" t="s">
        <v>4123</v>
      </c>
      <c r="H932" s="739" t="s">
        <v>2097</v>
      </c>
      <c r="I932" s="739" t="s">
        <v>2195</v>
      </c>
      <c r="J932" s="739" t="s">
        <v>2196</v>
      </c>
      <c r="K932" s="739" t="s">
        <v>3186</v>
      </c>
      <c r="L932" s="742">
        <v>185.34</v>
      </c>
      <c r="M932" s="742">
        <v>556.02</v>
      </c>
      <c r="N932" s="739">
        <v>3</v>
      </c>
      <c r="O932" s="743">
        <v>0.5</v>
      </c>
      <c r="P932" s="742"/>
      <c r="Q932" s="744">
        <v>0</v>
      </c>
      <c r="R932" s="739"/>
      <c r="S932" s="744">
        <v>0</v>
      </c>
      <c r="T932" s="743"/>
      <c r="U932" s="738">
        <v>0</v>
      </c>
    </row>
    <row r="933" spans="1:21" ht="14.4" customHeight="1" x14ac:dyDescent="0.3">
      <c r="A933" s="737">
        <v>30</v>
      </c>
      <c r="B933" s="739" t="s">
        <v>507</v>
      </c>
      <c r="C933" s="739" t="s">
        <v>3349</v>
      </c>
      <c r="D933" s="740" t="s">
        <v>4507</v>
      </c>
      <c r="E933" s="741" t="s">
        <v>3360</v>
      </c>
      <c r="F933" s="739" t="s">
        <v>3344</v>
      </c>
      <c r="G933" s="739" t="s">
        <v>4367</v>
      </c>
      <c r="H933" s="739" t="s">
        <v>508</v>
      </c>
      <c r="I933" s="739" t="s">
        <v>4368</v>
      </c>
      <c r="J933" s="739" t="s">
        <v>4369</v>
      </c>
      <c r="K933" s="739" t="s">
        <v>4370</v>
      </c>
      <c r="L933" s="742">
        <v>0</v>
      </c>
      <c r="M933" s="742">
        <v>0</v>
      </c>
      <c r="N933" s="739">
        <v>1</v>
      </c>
      <c r="O933" s="743">
        <v>0.5</v>
      </c>
      <c r="P933" s="742">
        <v>0</v>
      </c>
      <c r="Q933" s="744"/>
      <c r="R933" s="739">
        <v>1</v>
      </c>
      <c r="S933" s="744">
        <v>1</v>
      </c>
      <c r="T933" s="743">
        <v>0.5</v>
      </c>
      <c r="U933" s="738">
        <v>1</v>
      </c>
    </row>
    <row r="934" spans="1:21" ht="14.4" customHeight="1" x14ac:dyDescent="0.3">
      <c r="A934" s="737">
        <v>30</v>
      </c>
      <c r="B934" s="739" t="s">
        <v>507</v>
      </c>
      <c r="C934" s="739" t="s">
        <v>3349</v>
      </c>
      <c r="D934" s="740" t="s">
        <v>4507</v>
      </c>
      <c r="E934" s="741" t="s">
        <v>3360</v>
      </c>
      <c r="F934" s="739" t="s">
        <v>3344</v>
      </c>
      <c r="G934" s="739" t="s">
        <v>4371</v>
      </c>
      <c r="H934" s="739" t="s">
        <v>508</v>
      </c>
      <c r="I934" s="739" t="s">
        <v>4372</v>
      </c>
      <c r="J934" s="739" t="s">
        <v>742</v>
      </c>
      <c r="K934" s="739" t="s">
        <v>4373</v>
      </c>
      <c r="L934" s="742">
        <v>0</v>
      </c>
      <c r="M934" s="742">
        <v>0</v>
      </c>
      <c r="N934" s="739">
        <v>6</v>
      </c>
      <c r="O934" s="743">
        <v>1.5</v>
      </c>
      <c r="P934" s="742"/>
      <c r="Q934" s="744"/>
      <c r="R934" s="739"/>
      <c r="S934" s="744">
        <v>0</v>
      </c>
      <c r="T934" s="743"/>
      <c r="U934" s="738">
        <v>0</v>
      </c>
    </row>
    <row r="935" spans="1:21" ht="14.4" customHeight="1" x14ac:dyDescent="0.3">
      <c r="A935" s="737">
        <v>30</v>
      </c>
      <c r="B935" s="739" t="s">
        <v>507</v>
      </c>
      <c r="C935" s="739" t="s">
        <v>3349</v>
      </c>
      <c r="D935" s="740" t="s">
        <v>4507</v>
      </c>
      <c r="E935" s="741" t="s">
        <v>3360</v>
      </c>
      <c r="F935" s="739" t="s">
        <v>3344</v>
      </c>
      <c r="G935" s="739" t="s">
        <v>3957</v>
      </c>
      <c r="H935" s="739" t="s">
        <v>508</v>
      </c>
      <c r="I935" s="739" t="s">
        <v>909</v>
      </c>
      <c r="J935" s="739" t="s">
        <v>910</v>
      </c>
      <c r="K935" s="739" t="s">
        <v>3958</v>
      </c>
      <c r="L935" s="742">
        <v>107.27</v>
      </c>
      <c r="M935" s="742">
        <v>1716.32</v>
      </c>
      <c r="N935" s="739">
        <v>16</v>
      </c>
      <c r="O935" s="743">
        <v>3</v>
      </c>
      <c r="P935" s="742"/>
      <c r="Q935" s="744">
        <v>0</v>
      </c>
      <c r="R935" s="739"/>
      <c r="S935" s="744">
        <v>0</v>
      </c>
      <c r="T935" s="743"/>
      <c r="U935" s="738">
        <v>0</v>
      </c>
    </row>
    <row r="936" spans="1:21" ht="14.4" customHeight="1" x14ac:dyDescent="0.3">
      <c r="A936" s="737">
        <v>30</v>
      </c>
      <c r="B936" s="739" t="s">
        <v>507</v>
      </c>
      <c r="C936" s="739" t="s">
        <v>3349</v>
      </c>
      <c r="D936" s="740" t="s">
        <v>4507</v>
      </c>
      <c r="E936" s="741" t="s">
        <v>3360</v>
      </c>
      <c r="F936" s="739" t="s">
        <v>3344</v>
      </c>
      <c r="G936" s="739" t="s">
        <v>3451</v>
      </c>
      <c r="H936" s="739" t="s">
        <v>508</v>
      </c>
      <c r="I936" s="739" t="s">
        <v>1007</v>
      </c>
      <c r="J936" s="739" t="s">
        <v>1008</v>
      </c>
      <c r="K936" s="739" t="s">
        <v>3455</v>
      </c>
      <c r="L936" s="742">
        <v>50.64</v>
      </c>
      <c r="M936" s="742">
        <v>303.84000000000003</v>
      </c>
      <c r="N936" s="739">
        <v>6</v>
      </c>
      <c r="O936" s="743">
        <v>1</v>
      </c>
      <c r="P936" s="742"/>
      <c r="Q936" s="744">
        <v>0</v>
      </c>
      <c r="R936" s="739"/>
      <c r="S936" s="744">
        <v>0</v>
      </c>
      <c r="T936" s="743"/>
      <c r="U936" s="738">
        <v>0</v>
      </c>
    </row>
    <row r="937" spans="1:21" ht="14.4" customHeight="1" x14ac:dyDescent="0.3">
      <c r="A937" s="737">
        <v>30</v>
      </c>
      <c r="B937" s="739" t="s">
        <v>507</v>
      </c>
      <c r="C937" s="739" t="s">
        <v>3349</v>
      </c>
      <c r="D937" s="740" t="s">
        <v>4507</v>
      </c>
      <c r="E937" s="741" t="s">
        <v>3360</v>
      </c>
      <c r="F937" s="739" t="s">
        <v>3344</v>
      </c>
      <c r="G937" s="739" t="s">
        <v>3460</v>
      </c>
      <c r="H937" s="739" t="s">
        <v>508</v>
      </c>
      <c r="I937" s="739" t="s">
        <v>1554</v>
      </c>
      <c r="J937" s="739" t="s">
        <v>1555</v>
      </c>
      <c r="K937" s="739" t="s">
        <v>3461</v>
      </c>
      <c r="L937" s="742">
        <v>34.6</v>
      </c>
      <c r="M937" s="742">
        <v>207.6</v>
      </c>
      <c r="N937" s="739">
        <v>6</v>
      </c>
      <c r="O937" s="743">
        <v>3.5</v>
      </c>
      <c r="P937" s="742"/>
      <c r="Q937" s="744">
        <v>0</v>
      </c>
      <c r="R937" s="739"/>
      <c r="S937" s="744">
        <v>0</v>
      </c>
      <c r="T937" s="743"/>
      <c r="U937" s="738">
        <v>0</v>
      </c>
    </row>
    <row r="938" spans="1:21" ht="14.4" customHeight="1" x14ac:dyDescent="0.3">
      <c r="A938" s="737">
        <v>30</v>
      </c>
      <c r="B938" s="739" t="s">
        <v>507</v>
      </c>
      <c r="C938" s="739" t="s">
        <v>3349</v>
      </c>
      <c r="D938" s="740" t="s">
        <v>4507</v>
      </c>
      <c r="E938" s="741" t="s">
        <v>3360</v>
      </c>
      <c r="F938" s="739" t="s">
        <v>3344</v>
      </c>
      <c r="G938" s="739" t="s">
        <v>3462</v>
      </c>
      <c r="H938" s="739" t="s">
        <v>508</v>
      </c>
      <c r="I938" s="739" t="s">
        <v>4374</v>
      </c>
      <c r="J938" s="739" t="s">
        <v>4375</v>
      </c>
      <c r="K938" s="739" t="s">
        <v>4376</v>
      </c>
      <c r="L938" s="742">
        <v>0</v>
      </c>
      <c r="M938" s="742">
        <v>0</v>
      </c>
      <c r="N938" s="739">
        <v>3</v>
      </c>
      <c r="O938" s="743">
        <v>0.5</v>
      </c>
      <c r="P938" s="742"/>
      <c r="Q938" s="744"/>
      <c r="R938" s="739"/>
      <c r="S938" s="744">
        <v>0</v>
      </c>
      <c r="T938" s="743"/>
      <c r="U938" s="738">
        <v>0</v>
      </c>
    </row>
    <row r="939" spans="1:21" ht="14.4" customHeight="1" x14ac:dyDescent="0.3">
      <c r="A939" s="737">
        <v>30</v>
      </c>
      <c r="B939" s="739" t="s">
        <v>507</v>
      </c>
      <c r="C939" s="739" t="s">
        <v>3349</v>
      </c>
      <c r="D939" s="740" t="s">
        <v>4507</v>
      </c>
      <c r="E939" s="741" t="s">
        <v>3360</v>
      </c>
      <c r="F939" s="739" t="s">
        <v>3344</v>
      </c>
      <c r="G939" s="739" t="s">
        <v>4155</v>
      </c>
      <c r="H939" s="739" t="s">
        <v>508</v>
      </c>
      <c r="I939" s="739" t="s">
        <v>4156</v>
      </c>
      <c r="J939" s="739" t="s">
        <v>2860</v>
      </c>
      <c r="K939" s="739" t="s">
        <v>4157</v>
      </c>
      <c r="L939" s="742">
        <v>89.91</v>
      </c>
      <c r="M939" s="742">
        <v>89.91</v>
      </c>
      <c r="N939" s="739">
        <v>1</v>
      </c>
      <c r="O939" s="743">
        <v>1</v>
      </c>
      <c r="P939" s="742">
        <v>89.91</v>
      </c>
      <c r="Q939" s="744">
        <v>1</v>
      </c>
      <c r="R939" s="739">
        <v>1</v>
      </c>
      <c r="S939" s="744">
        <v>1</v>
      </c>
      <c r="T939" s="743">
        <v>1</v>
      </c>
      <c r="U939" s="738">
        <v>1</v>
      </c>
    </row>
    <row r="940" spans="1:21" ht="14.4" customHeight="1" x14ac:dyDescent="0.3">
      <c r="A940" s="737">
        <v>30</v>
      </c>
      <c r="B940" s="739" t="s">
        <v>507</v>
      </c>
      <c r="C940" s="739" t="s">
        <v>3349</v>
      </c>
      <c r="D940" s="740" t="s">
        <v>4507</v>
      </c>
      <c r="E940" s="741" t="s">
        <v>3360</v>
      </c>
      <c r="F940" s="739" t="s">
        <v>3344</v>
      </c>
      <c r="G940" s="739" t="s">
        <v>4377</v>
      </c>
      <c r="H940" s="739" t="s">
        <v>508</v>
      </c>
      <c r="I940" s="739" t="s">
        <v>4378</v>
      </c>
      <c r="J940" s="739" t="s">
        <v>2051</v>
      </c>
      <c r="K940" s="739" t="s">
        <v>4352</v>
      </c>
      <c r="L940" s="742">
        <v>98.75</v>
      </c>
      <c r="M940" s="742">
        <v>296.25</v>
      </c>
      <c r="N940" s="739">
        <v>3</v>
      </c>
      <c r="O940" s="743">
        <v>1</v>
      </c>
      <c r="P940" s="742"/>
      <c r="Q940" s="744">
        <v>0</v>
      </c>
      <c r="R940" s="739"/>
      <c r="S940" s="744">
        <v>0</v>
      </c>
      <c r="T940" s="743"/>
      <c r="U940" s="738">
        <v>0</v>
      </c>
    </row>
    <row r="941" spans="1:21" ht="14.4" customHeight="1" x14ac:dyDescent="0.3">
      <c r="A941" s="737">
        <v>30</v>
      </c>
      <c r="B941" s="739" t="s">
        <v>507</v>
      </c>
      <c r="C941" s="739" t="s">
        <v>3349</v>
      </c>
      <c r="D941" s="740" t="s">
        <v>4507</v>
      </c>
      <c r="E941" s="741" t="s">
        <v>3360</v>
      </c>
      <c r="F941" s="739" t="s">
        <v>3344</v>
      </c>
      <c r="G941" s="739" t="s">
        <v>4319</v>
      </c>
      <c r="H941" s="739" t="s">
        <v>508</v>
      </c>
      <c r="I941" s="739" t="s">
        <v>4379</v>
      </c>
      <c r="J941" s="739" t="s">
        <v>4321</v>
      </c>
      <c r="K941" s="739" t="s">
        <v>4380</v>
      </c>
      <c r="L941" s="742">
        <v>0</v>
      </c>
      <c r="M941" s="742">
        <v>0</v>
      </c>
      <c r="N941" s="739">
        <v>1</v>
      </c>
      <c r="O941" s="743">
        <v>1</v>
      </c>
      <c r="P941" s="742"/>
      <c r="Q941" s="744"/>
      <c r="R941" s="739"/>
      <c r="S941" s="744">
        <v>0</v>
      </c>
      <c r="T941" s="743"/>
      <c r="U941" s="738">
        <v>0</v>
      </c>
    </row>
    <row r="942" spans="1:21" ht="14.4" customHeight="1" x14ac:dyDescent="0.3">
      <c r="A942" s="737">
        <v>30</v>
      </c>
      <c r="B942" s="739" t="s">
        <v>507</v>
      </c>
      <c r="C942" s="739" t="s">
        <v>3349</v>
      </c>
      <c r="D942" s="740" t="s">
        <v>4507</v>
      </c>
      <c r="E942" s="741" t="s">
        <v>3360</v>
      </c>
      <c r="F942" s="739" t="s">
        <v>3344</v>
      </c>
      <c r="G942" s="739" t="s">
        <v>3371</v>
      </c>
      <c r="H942" s="739" t="s">
        <v>2097</v>
      </c>
      <c r="I942" s="739" t="s">
        <v>2533</v>
      </c>
      <c r="J942" s="739" t="s">
        <v>2534</v>
      </c>
      <c r="K942" s="739" t="s">
        <v>3107</v>
      </c>
      <c r="L942" s="742">
        <v>93.43</v>
      </c>
      <c r="M942" s="742">
        <v>280.29000000000002</v>
      </c>
      <c r="N942" s="739">
        <v>3</v>
      </c>
      <c r="O942" s="743">
        <v>0.5</v>
      </c>
      <c r="P942" s="742"/>
      <c r="Q942" s="744">
        <v>0</v>
      </c>
      <c r="R942" s="739"/>
      <c r="S942" s="744">
        <v>0</v>
      </c>
      <c r="T942" s="743"/>
      <c r="U942" s="738">
        <v>0</v>
      </c>
    </row>
    <row r="943" spans="1:21" ht="14.4" customHeight="1" x14ac:dyDescent="0.3">
      <c r="A943" s="737">
        <v>30</v>
      </c>
      <c r="B943" s="739" t="s">
        <v>507</v>
      </c>
      <c r="C943" s="739" t="s">
        <v>3349</v>
      </c>
      <c r="D943" s="740" t="s">
        <v>4507</v>
      </c>
      <c r="E943" s="741" t="s">
        <v>3360</v>
      </c>
      <c r="F943" s="739" t="s">
        <v>3344</v>
      </c>
      <c r="G943" s="739" t="s">
        <v>4166</v>
      </c>
      <c r="H943" s="739" t="s">
        <v>508</v>
      </c>
      <c r="I943" s="739" t="s">
        <v>4381</v>
      </c>
      <c r="J943" s="739" t="s">
        <v>4382</v>
      </c>
      <c r="K943" s="739" t="s">
        <v>4383</v>
      </c>
      <c r="L943" s="742">
        <v>0</v>
      </c>
      <c r="M943" s="742">
        <v>0</v>
      </c>
      <c r="N943" s="739">
        <v>4</v>
      </c>
      <c r="O943" s="743">
        <v>2</v>
      </c>
      <c r="P943" s="742">
        <v>0</v>
      </c>
      <c r="Q943" s="744"/>
      <c r="R943" s="739">
        <v>2</v>
      </c>
      <c r="S943" s="744">
        <v>0.5</v>
      </c>
      <c r="T943" s="743">
        <v>1</v>
      </c>
      <c r="U943" s="738">
        <v>0.5</v>
      </c>
    </row>
    <row r="944" spans="1:21" ht="14.4" customHeight="1" x14ac:dyDescent="0.3">
      <c r="A944" s="737">
        <v>30</v>
      </c>
      <c r="B944" s="739" t="s">
        <v>507</v>
      </c>
      <c r="C944" s="739" t="s">
        <v>3349</v>
      </c>
      <c r="D944" s="740" t="s">
        <v>4507</v>
      </c>
      <c r="E944" s="741" t="s">
        <v>3360</v>
      </c>
      <c r="F944" s="739" t="s">
        <v>3344</v>
      </c>
      <c r="G944" s="739" t="s">
        <v>3488</v>
      </c>
      <c r="H944" s="739" t="s">
        <v>508</v>
      </c>
      <c r="I944" s="739" t="s">
        <v>4384</v>
      </c>
      <c r="J944" s="739" t="s">
        <v>3664</v>
      </c>
      <c r="K944" s="739"/>
      <c r="L944" s="742">
        <v>0</v>
      </c>
      <c r="M944" s="742">
        <v>0</v>
      </c>
      <c r="N944" s="739">
        <v>3</v>
      </c>
      <c r="O944" s="743">
        <v>0.5</v>
      </c>
      <c r="P944" s="742"/>
      <c r="Q944" s="744"/>
      <c r="R944" s="739"/>
      <c r="S944" s="744">
        <v>0</v>
      </c>
      <c r="T944" s="743"/>
      <c r="U944" s="738">
        <v>0</v>
      </c>
    </row>
    <row r="945" spans="1:21" ht="14.4" customHeight="1" x14ac:dyDescent="0.3">
      <c r="A945" s="737">
        <v>30</v>
      </c>
      <c r="B945" s="739" t="s">
        <v>507</v>
      </c>
      <c r="C945" s="739" t="s">
        <v>3349</v>
      </c>
      <c r="D945" s="740" t="s">
        <v>4507</v>
      </c>
      <c r="E945" s="741" t="s">
        <v>3360</v>
      </c>
      <c r="F945" s="739" t="s">
        <v>3344</v>
      </c>
      <c r="G945" s="739" t="s">
        <v>3488</v>
      </c>
      <c r="H945" s="739" t="s">
        <v>508</v>
      </c>
      <c r="I945" s="739" t="s">
        <v>4385</v>
      </c>
      <c r="J945" s="739" t="s">
        <v>3664</v>
      </c>
      <c r="K945" s="739"/>
      <c r="L945" s="742">
        <v>0</v>
      </c>
      <c r="M945" s="742">
        <v>0</v>
      </c>
      <c r="N945" s="739">
        <v>3</v>
      </c>
      <c r="O945" s="743">
        <v>0.5</v>
      </c>
      <c r="P945" s="742"/>
      <c r="Q945" s="744"/>
      <c r="R945" s="739"/>
      <c r="S945" s="744">
        <v>0</v>
      </c>
      <c r="T945" s="743"/>
      <c r="U945" s="738">
        <v>0</v>
      </c>
    </row>
    <row r="946" spans="1:21" ht="14.4" customHeight="1" x14ac:dyDescent="0.3">
      <c r="A946" s="737">
        <v>30</v>
      </c>
      <c r="B946" s="739" t="s">
        <v>507</v>
      </c>
      <c r="C946" s="739" t="s">
        <v>3349</v>
      </c>
      <c r="D946" s="740" t="s">
        <v>4507</v>
      </c>
      <c r="E946" s="741" t="s">
        <v>3360</v>
      </c>
      <c r="F946" s="739" t="s">
        <v>3344</v>
      </c>
      <c r="G946" s="739" t="s">
        <v>3492</v>
      </c>
      <c r="H946" s="739" t="s">
        <v>508</v>
      </c>
      <c r="I946" s="739" t="s">
        <v>3493</v>
      </c>
      <c r="J946" s="739" t="s">
        <v>3494</v>
      </c>
      <c r="K946" s="739" t="s">
        <v>3257</v>
      </c>
      <c r="L946" s="742">
        <v>0</v>
      </c>
      <c r="M946" s="742">
        <v>0</v>
      </c>
      <c r="N946" s="739">
        <v>9</v>
      </c>
      <c r="O946" s="743">
        <v>2</v>
      </c>
      <c r="P946" s="742"/>
      <c r="Q946" s="744"/>
      <c r="R946" s="739"/>
      <c r="S946" s="744">
        <v>0</v>
      </c>
      <c r="T946" s="743"/>
      <c r="U946" s="738">
        <v>0</v>
      </c>
    </row>
    <row r="947" spans="1:21" ht="14.4" customHeight="1" x14ac:dyDescent="0.3">
      <c r="A947" s="737">
        <v>30</v>
      </c>
      <c r="B947" s="739" t="s">
        <v>507</v>
      </c>
      <c r="C947" s="739" t="s">
        <v>3349</v>
      </c>
      <c r="D947" s="740" t="s">
        <v>4507</v>
      </c>
      <c r="E947" s="741" t="s">
        <v>3360</v>
      </c>
      <c r="F947" s="739" t="s">
        <v>3344</v>
      </c>
      <c r="G947" s="739" t="s">
        <v>3492</v>
      </c>
      <c r="H947" s="739" t="s">
        <v>508</v>
      </c>
      <c r="I947" s="739" t="s">
        <v>1127</v>
      </c>
      <c r="J947" s="739" t="s">
        <v>1117</v>
      </c>
      <c r="K947" s="739" t="s">
        <v>3722</v>
      </c>
      <c r="L947" s="742">
        <v>26.37</v>
      </c>
      <c r="M947" s="742">
        <v>52.74</v>
      </c>
      <c r="N947" s="739">
        <v>2</v>
      </c>
      <c r="O947" s="743">
        <v>0.5</v>
      </c>
      <c r="P947" s="742"/>
      <c r="Q947" s="744">
        <v>0</v>
      </c>
      <c r="R947" s="739"/>
      <c r="S947" s="744">
        <v>0</v>
      </c>
      <c r="T947" s="743"/>
      <c r="U947" s="738">
        <v>0</v>
      </c>
    </row>
    <row r="948" spans="1:21" ht="14.4" customHeight="1" x14ac:dyDescent="0.3">
      <c r="A948" s="737">
        <v>30</v>
      </c>
      <c r="B948" s="739" t="s">
        <v>507</v>
      </c>
      <c r="C948" s="739" t="s">
        <v>3349</v>
      </c>
      <c r="D948" s="740" t="s">
        <v>4507</v>
      </c>
      <c r="E948" s="741" t="s">
        <v>3360</v>
      </c>
      <c r="F948" s="739" t="s">
        <v>3344</v>
      </c>
      <c r="G948" s="739" t="s">
        <v>3492</v>
      </c>
      <c r="H948" s="739" t="s">
        <v>508</v>
      </c>
      <c r="I948" s="739" t="s">
        <v>1269</v>
      </c>
      <c r="J948" s="739" t="s">
        <v>902</v>
      </c>
      <c r="K948" s="739" t="s">
        <v>3495</v>
      </c>
      <c r="L948" s="742">
        <v>0</v>
      </c>
      <c r="M948" s="742">
        <v>0</v>
      </c>
      <c r="N948" s="739">
        <v>3</v>
      </c>
      <c r="O948" s="743">
        <v>1</v>
      </c>
      <c r="P948" s="742"/>
      <c r="Q948" s="744"/>
      <c r="R948" s="739"/>
      <c r="S948" s="744">
        <v>0</v>
      </c>
      <c r="T948" s="743"/>
      <c r="U948" s="738">
        <v>0</v>
      </c>
    </row>
    <row r="949" spans="1:21" ht="14.4" customHeight="1" x14ac:dyDescent="0.3">
      <c r="A949" s="737">
        <v>30</v>
      </c>
      <c r="B949" s="739" t="s">
        <v>507</v>
      </c>
      <c r="C949" s="739" t="s">
        <v>3349</v>
      </c>
      <c r="D949" s="740" t="s">
        <v>4507</v>
      </c>
      <c r="E949" s="741" t="s">
        <v>3360</v>
      </c>
      <c r="F949" s="739" t="s">
        <v>3344</v>
      </c>
      <c r="G949" s="739" t="s">
        <v>3492</v>
      </c>
      <c r="H949" s="739" t="s">
        <v>508</v>
      </c>
      <c r="I949" s="739" t="s">
        <v>4386</v>
      </c>
      <c r="J949" s="739" t="s">
        <v>1974</v>
      </c>
      <c r="K949" s="739" t="s">
        <v>4387</v>
      </c>
      <c r="L949" s="742">
        <v>0</v>
      </c>
      <c r="M949" s="742">
        <v>0</v>
      </c>
      <c r="N949" s="739">
        <v>2</v>
      </c>
      <c r="O949" s="743">
        <v>1</v>
      </c>
      <c r="P949" s="742"/>
      <c r="Q949" s="744"/>
      <c r="R949" s="739"/>
      <c r="S949" s="744">
        <v>0</v>
      </c>
      <c r="T949" s="743"/>
      <c r="U949" s="738">
        <v>0</v>
      </c>
    </row>
    <row r="950" spans="1:21" ht="14.4" customHeight="1" x14ac:dyDescent="0.3">
      <c r="A950" s="737">
        <v>30</v>
      </c>
      <c r="B950" s="739" t="s">
        <v>507</v>
      </c>
      <c r="C950" s="739" t="s">
        <v>3349</v>
      </c>
      <c r="D950" s="740" t="s">
        <v>4507</v>
      </c>
      <c r="E950" s="741" t="s">
        <v>3360</v>
      </c>
      <c r="F950" s="739" t="s">
        <v>3344</v>
      </c>
      <c r="G950" s="739" t="s">
        <v>3502</v>
      </c>
      <c r="H950" s="739" t="s">
        <v>508</v>
      </c>
      <c r="I950" s="739" t="s">
        <v>916</v>
      </c>
      <c r="J950" s="739" t="s">
        <v>3503</v>
      </c>
      <c r="K950" s="739" t="s">
        <v>1012</v>
      </c>
      <c r="L950" s="742">
        <v>88.76</v>
      </c>
      <c r="M950" s="742">
        <v>177.52</v>
      </c>
      <c r="N950" s="739">
        <v>2</v>
      </c>
      <c r="O950" s="743">
        <v>1</v>
      </c>
      <c r="P950" s="742"/>
      <c r="Q950" s="744">
        <v>0</v>
      </c>
      <c r="R950" s="739"/>
      <c r="S950" s="744">
        <v>0</v>
      </c>
      <c r="T950" s="743"/>
      <c r="U950" s="738">
        <v>0</v>
      </c>
    </row>
    <row r="951" spans="1:21" ht="14.4" customHeight="1" x14ac:dyDescent="0.3">
      <c r="A951" s="737">
        <v>30</v>
      </c>
      <c r="B951" s="739" t="s">
        <v>507</v>
      </c>
      <c r="C951" s="739" t="s">
        <v>3349</v>
      </c>
      <c r="D951" s="740" t="s">
        <v>4507</v>
      </c>
      <c r="E951" s="741" t="s">
        <v>3360</v>
      </c>
      <c r="F951" s="739" t="s">
        <v>3344</v>
      </c>
      <c r="G951" s="739" t="s">
        <v>3506</v>
      </c>
      <c r="H951" s="739" t="s">
        <v>508</v>
      </c>
      <c r="I951" s="739" t="s">
        <v>912</v>
      </c>
      <c r="J951" s="739" t="s">
        <v>913</v>
      </c>
      <c r="K951" s="739" t="s">
        <v>3870</v>
      </c>
      <c r="L951" s="742">
        <v>31.09</v>
      </c>
      <c r="M951" s="742">
        <v>93.27</v>
      </c>
      <c r="N951" s="739">
        <v>3</v>
      </c>
      <c r="O951" s="743">
        <v>1</v>
      </c>
      <c r="P951" s="742"/>
      <c r="Q951" s="744">
        <v>0</v>
      </c>
      <c r="R951" s="739"/>
      <c r="S951" s="744">
        <v>0</v>
      </c>
      <c r="T951" s="743"/>
      <c r="U951" s="738">
        <v>0</v>
      </c>
    </row>
    <row r="952" spans="1:21" ht="14.4" customHeight="1" x14ac:dyDescent="0.3">
      <c r="A952" s="737">
        <v>30</v>
      </c>
      <c r="B952" s="739" t="s">
        <v>507</v>
      </c>
      <c r="C952" s="739" t="s">
        <v>3349</v>
      </c>
      <c r="D952" s="740" t="s">
        <v>4507</v>
      </c>
      <c r="E952" s="741" t="s">
        <v>3360</v>
      </c>
      <c r="F952" s="739" t="s">
        <v>3344</v>
      </c>
      <c r="G952" s="739" t="s">
        <v>4388</v>
      </c>
      <c r="H952" s="739" t="s">
        <v>2097</v>
      </c>
      <c r="I952" s="739" t="s">
        <v>2282</v>
      </c>
      <c r="J952" s="739" t="s">
        <v>2283</v>
      </c>
      <c r="K952" s="739" t="s">
        <v>3328</v>
      </c>
      <c r="L952" s="742">
        <v>69.16</v>
      </c>
      <c r="M952" s="742">
        <v>207.48</v>
      </c>
      <c r="N952" s="739">
        <v>3</v>
      </c>
      <c r="O952" s="743">
        <v>1</v>
      </c>
      <c r="P952" s="742">
        <v>207.48</v>
      </c>
      <c r="Q952" s="744">
        <v>1</v>
      </c>
      <c r="R952" s="739">
        <v>3</v>
      </c>
      <c r="S952" s="744">
        <v>1</v>
      </c>
      <c r="T952" s="743">
        <v>1</v>
      </c>
      <c r="U952" s="738">
        <v>1</v>
      </c>
    </row>
    <row r="953" spans="1:21" ht="14.4" customHeight="1" x14ac:dyDescent="0.3">
      <c r="A953" s="737">
        <v>30</v>
      </c>
      <c r="B953" s="739" t="s">
        <v>507</v>
      </c>
      <c r="C953" s="739" t="s">
        <v>3349</v>
      </c>
      <c r="D953" s="740" t="s">
        <v>4507</v>
      </c>
      <c r="E953" s="741" t="s">
        <v>3360</v>
      </c>
      <c r="F953" s="739" t="s">
        <v>3344</v>
      </c>
      <c r="G953" s="739" t="s">
        <v>4388</v>
      </c>
      <c r="H953" s="739" t="s">
        <v>2097</v>
      </c>
      <c r="I953" s="739" t="s">
        <v>4389</v>
      </c>
      <c r="J953" s="739" t="s">
        <v>2283</v>
      </c>
      <c r="K953" s="739" t="s">
        <v>4390</v>
      </c>
      <c r="L953" s="742">
        <v>207.45</v>
      </c>
      <c r="M953" s="742">
        <v>207.45</v>
      </c>
      <c r="N953" s="739">
        <v>1</v>
      </c>
      <c r="O953" s="743">
        <v>1</v>
      </c>
      <c r="P953" s="742">
        <v>207.45</v>
      </c>
      <c r="Q953" s="744">
        <v>1</v>
      </c>
      <c r="R953" s="739">
        <v>1</v>
      </c>
      <c r="S953" s="744">
        <v>1</v>
      </c>
      <c r="T953" s="743">
        <v>1</v>
      </c>
      <c r="U953" s="738">
        <v>1</v>
      </c>
    </row>
    <row r="954" spans="1:21" ht="14.4" customHeight="1" x14ac:dyDescent="0.3">
      <c r="A954" s="737">
        <v>30</v>
      </c>
      <c r="B954" s="739" t="s">
        <v>507</v>
      </c>
      <c r="C954" s="739" t="s">
        <v>3349</v>
      </c>
      <c r="D954" s="740" t="s">
        <v>4507</v>
      </c>
      <c r="E954" s="741" t="s">
        <v>3360</v>
      </c>
      <c r="F954" s="739" t="s">
        <v>3344</v>
      </c>
      <c r="G954" s="739" t="s">
        <v>4391</v>
      </c>
      <c r="H954" s="739" t="s">
        <v>508</v>
      </c>
      <c r="I954" s="739" t="s">
        <v>4392</v>
      </c>
      <c r="J954" s="739" t="s">
        <v>4393</v>
      </c>
      <c r="K954" s="739" t="s">
        <v>3676</v>
      </c>
      <c r="L954" s="742">
        <v>38.56</v>
      </c>
      <c r="M954" s="742">
        <v>77.12</v>
      </c>
      <c r="N954" s="739">
        <v>2</v>
      </c>
      <c r="O954" s="743">
        <v>0.5</v>
      </c>
      <c r="P954" s="742">
        <v>77.12</v>
      </c>
      <c r="Q954" s="744">
        <v>1</v>
      </c>
      <c r="R954" s="739">
        <v>2</v>
      </c>
      <c r="S954" s="744">
        <v>1</v>
      </c>
      <c r="T954" s="743">
        <v>0.5</v>
      </c>
      <c r="U954" s="738">
        <v>1</v>
      </c>
    </row>
    <row r="955" spans="1:21" ht="14.4" customHeight="1" x14ac:dyDescent="0.3">
      <c r="A955" s="737">
        <v>30</v>
      </c>
      <c r="B955" s="739" t="s">
        <v>507</v>
      </c>
      <c r="C955" s="739" t="s">
        <v>3349</v>
      </c>
      <c r="D955" s="740" t="s">
        <v>4507</v>
      </c>
      <c r="E955" s="741" t="s">
        <v>3360</v>
      </c>
      <c r="F955" s="739" t="s">
        <v>3344</v>
      </c>
      <c r="G955" s="739" t="s">
        <v>4391</v>
      </c>
      <c r="H955" s="739" t="s">
        <v>508</v>
      </c>
      <c r="I955" s="739" t="s">
        <v>955</v>
      </c>
      <c r="J955" s="739" t="s">
        <v>4394</v>
      </c>
      <c r="K955" s="739" t="s">
        <v>3676</v>
      </c>
      <c r="L955" s="742">
        <v>38.56</v>
      </c>
      <c r="M955" s="742">
        <v>77.12</v>
      </c>
      <c r="N955" s="739">
        <v>2</v>
      </c>
      <c r="O955" s="743">
        <v>1</v>
      </c>
      <c r="P955" s="742">
        <v>77.12</v>
      </c>
      <c r="Q955" s="744">
        <v>1</v>
      </c>
      <c r="R955" s="739">
        <v>2</v>
      </c>
      <c r="S955" s="744">
        <v>1</v>
      </c>
      <c r="T955" s="743">
        <v>1</v>
      </c>
      <c r="U955" s="738">
        <v>1</v>
      </c>
    </row>
    <row r="956" spans="1:21" ht="14.4" customHeight="1" x14ac:dyDescent="0.3">
      <c r="A956" s="737">
        <v>30</v>
      </c>
      <c r="B956" s="739" t="s">
        <v>507</v>
      </c>
      <c r="C956" s="739" t="s">
        <v>3349</v>
      </c>
      <c r="D956" s="740" t="s">
        <v>4507</v>
      </c>
      <c r="E956" s="741" t="s">
        <v>3360</v>
      </c>
      <c r="F956" s="739" t="s">
        <v>3344</v>
      </c>
      <c r="G956" s="739" t="s">
        <v>4206</v>
      </c>
      <c r="H956" s="739" t="s">
        <v>508</v>
      </c>
      <c r="I956" s="739" t="s">
        <v>4207</v>
      </c>
      <c r="J956" s="739" t="s">
        <v>4208</v>
      </c>
      <c r="K956" s="739" t="s">
        <v>1520</v>
      </c>
      <c r="L956" s="742">
        <v>0</v>
      </c>
      <c r="M956" s="742">
        <v>0</v>
      </c>
      <c r="N956" s="739">
        <v>3</v>
      </c>
      <c r="O956" s="743">
        <v>1</v>
      </c>
      <c r="P956" s="742">
        <v>0</v>
      </c>
      <c r="Q956" s="744"/>
      <c r="R956" s="739">
        <v>3</v>
      </c>
      <c r="S956" s="744">
        <v>1</v>
      </c>
      <c r="T956" s="743">
        <v>1</v>
      </c>
      <c r="U956" s="738">
        <v>1</v>
      </c>
    </row>
    <row r="957" spans="1:21" ht="14.4" customHeight="1" x14ac:dyDescent="0.3">
      <c r="A957" s="737">
        <v>30</v>
      </c>
      <c r="B957" s="739" t="s">
        <v>507</v>
      </c>
      <c r="C957" s="739" t="s">
        <v>3349</v>
      </c>
      <c r="D957" s="740" t="s">
        <v>4507</v>
      </c>
      <c r="E957" s="741" t="s">
        <v>3360</v>
      </c>
      <c r="F957" s="739" t="s">
        <v>3344</v>
      </c>
      <c r="G957" s="739" t="s">
        <v>4395</v>
      </c>
      <c r="H957" s="739" t="s">
        <v>508</v>
      </c>
      <c r="I957" s="739" t="s">
        <v>4396</v>
      </c>
      <c r="J957" s="739" t="s">
        <v>1278</v>
      </c>
      <c r="K957" s="739" t="s">
        <v>3459</v>
      </c>
      <c r="L957" s="742">
        <v>0</v>
      </c>
      <c r="M957" s="742">
        <v>0</v>
      </c>
      <c r="N957" s="739">
        <v>4</v>
      </c>
      <c r="O957" s="743">
        <v>0.5</v>
      </c>
      <c r="P957" s="742"/>
      <c r="Q957" s="744"/>
      <c r="R957" s="739"/>
      <c r="S957" s="744">
        <v>0</v>
      </c>
      <c r="T957" s="743"/>
      <c r="U957" s="738">
        <v>0</v>
      </c>
    </row>
    <row r="958" spans="1:21" ht="14.4" customHeight="1" x14ac:dyDescent="0.3">
      <c r="A958" s="737">
        <v>30</v>
      </c>
      <c r="B958" s="739" t="s">
        <v>507</v>
      </c>
      <c r="C958" s="739" t="s">
        <v>3349</v>
      </c>
      <c r="D958" s="740" t="s">
        <v>4507</v>
      </c>
      <c r="E958" s="741" t="s">
        <v>3360</v>
      </c>
      <c r="F958" s="739" t="s">
        <v>3344</v>
      </c>
      <c r="G958" s="739" t="s">
        <v>4395</v>
      </c>
      <c r="H958" s="739" t="s">
        <v>508</v>
      </c>
      <c r="I958" s="739" t="s">
        <v>1277</v>
      </c>
      <c r="J958" s="739" t="s">
        <v>1278</v>
      </c>
      <c r="K958" s="739" t="s">
        <v>3708</v>
      </c>
      <c r="L958" s="742">
        <v>729.38</v>
      </c>
      <c r="M958" s="742">
        <v>2188.14</v>
      </c>
      <c r="N958" s="739">
        <v>3</v>
      </c>
      <c r="O958" s="743">
        <v>0.5</v>
      </c>
      <c r="P958" s="742"/>
      <c r="Q958" s="744">
        <v>0</v>
      </c>
      <c r="R958" s="739"/>
      <c r="S958" s="744">
        <v>0</v>
      </c>
      <c r="T958" s="743"/>
      <c r="U958" s="738">
        <v>0</v>
      </c>
    </row>
    <row r="959" spans="1:21" ht="14.4" customHeight="1" x14ac:dyDescent="0.3">
      <c r="A959" s="737">
        <v>30</v>
      </c>
      <c r="B959" s="739" t="s">
        <v>507</v>
      </c>
      <c r="C959" s="739" t="s">
        <v>3349</v>
      </c>
      <c r="D959" s="740" t="s">
        <v>4507</v>
      </c>
      <c r="E959" s="741" t="s">
        <v>3360</v>
      </c>
      <c r="F959" s="739" t="s">
        <v>3344</v>
      </c>
      <c r="G959" s="739" t="s">
        <v>3544</v>
      </c>
      <c r="H959" s="739" t="s">
        <v>508</v>
      </c>
      <c r="I959" s="739" t="s">
        <v>4397</v>
      </c>
      <c r="J959" s="739" t="s">
        <v>4398</v>
      </c>
      <c r="K959" s="739" t="s">
        <v>4399</v>
      </c>
      <c r="L959" s="742">
        <v>54.99</v>
      </c>
      <c r="M959" s="742">
        <v>54.99</v>
      </c>
      <c r="N959" s="739">
        <v>1</v>
      </c>
      <c r="O959" s="743">
        <v>1</v>
      </c>
      <c r="P959" s="742">
        <v>54.99</v>
      </c>
      <c r="Q959" s="744">
        <v>1</v>
      </c>
      <c r="R959" s="739">
        <v>1</v>
      </c>
      <c r="S959" s="744">
        <v>1</v>
      </c>
      <c r="T959" s="743">
        <v>1</v>
      </c>
      <c r="U959" s="738">
        <v>1</v>
      </c>
    </row>
    <row r="960" spans="1:21" ht="14.4" customHeight="1" x14ac:dyDescent="0.3">
      <c r="A960" s="737">
        <v>30</v>
      </c>
      <c r="B960" s="739" t="s">
        <v>507</v>
      </c>
      <c r="C960" s="739" t="s">
        <v>3349</v>
      </c>
      <c r="D960" s="740" t="s">
        <v>4507</v>
      </c>
      <c r="E960" s="741" t="s">
        <v>3360</v>
      </c>
      <c r="F960" s="739" t="s">
        <v>3344</v>
      </c>
      <c r="G960" s="739" t="s">
        <v>3544</v>
      </c>
      <c r="H960" s="739" t="s">
        <v>508</v>
      </c>
      <c r="I960" s="739" t="s">
        <v>3748</v>
      </c>
      <c r="J960" s="739" t="s">
        <v>2062</v>
      </c>
      <c r="K960" s="739" t="s">
        <v>3749</v>
      </c>
      <c r="L960" s="742">
        <v>27.5</v>
      </c>
      <c r="M960" s="742">
        <v>110</v>
      </c>
      <c r="N960" s="739">
        <v>4</v>
      </c>
      <c r="O960" s="743">
        <v>1</v>
      </c>
      <c r="P960" s="742"/>
      <c r="Q960" s="744">
        <v>0</v>
      </c>
      <c r="R960" s="739"/>
      <c r="S960" s="744">
        <v>0</v>
      </c>
      <c r="T960" s="743"/>
      <c r="U960" s="738">
        <v>0</v>
      </c>
    </row>
    <row r="961" spans="1:21" ht="14.4" customHeight="1" x14ac:dyDescent="0.3">
      <c r="A961" s="737">
        <v>30</v>
      </c>
      <c r="B961" s="739" t="s">
        <v>507</v>
      </c>
      <c r="C961" s="739" t="s">
        <v>3349</v>
      </c>
      <c r="D961" s="740" t="s">
        <v>4507</v>
      </c>
      <c r="E961" s="741" t="s">
        <v>3360</v>
      </c>
      <c r="F961" s="739" t="s">
        <v>3344</v>
      </c>
      <c r="G961" s="739" t="s">
        <v>3544</v>
      </c>
      <c r="H961" s="739" t="s">
        <v>508</v>
      </c>
      <c r="I961" s="739" t="s">
        <v>3552</v>
      </c>
      <c r="J961" s="739" t="s">
        <v>1349</v>
      </c>
      <c r="K961" s="739" t="s">
        <v>3553</v>
      </c>
      <c r="L961" s="742">
        <v>0</v>
      </c>
      <c r="M961" s="742">
        <v>0</v>
      </c>
      <c r="N961" s="739">
        <v>6</v>
      </c>
      <c r="O961" s="743">
        <v>1</v>
      </c>
      <c r="P961" s="742"/>
      <c r="Q961" s="744"/>
      <c r="R961" s="739"/>
      <c r="S961" s="744">
        <v>0</v>
      </c>
      <c r="T961" s="743"/>
      <c r="U961" s="738">
        <v>0</v>
      </c>
    </row>
    <row r="962" spans="1:21" ht="14.4" customHeight="1" x14ac:dyDescent="0.3">
      <c r="A962" s="737">
        <v>30</v>
      </c>
      <c r="B962" s="739" t="s">
        <v>507</v>
      </c>
      <c r="C962" s="739" t="s">
        <v>3349</v>
      </c>
      <c r="D962" s="740" t="s">
        <v>4507</v>
      </c>
      <c r="E962" s="741" t="s">
        <v>3360</v>
      </c>
      <c r="F962" s="739" t="s">
        <v>3344</v>
      </c>
      <c r="G962" s="739" t="s">
        <v>4400</v>
      </c>
      <c r="H962" s="739" t="s">
        <v>2097</v>
      </c>
      <c r="I962" s="739" t="s">
        <v>4401</v>
      </c>
      <c r="J962" s="739" t="s">
        <v>4402</v>
      </c>
      <c r="K962" s="739" t="s">
        <v>4403</v>
      </c>
      <c r="L962" s="742">
        <v>0</v>
      </c>
      <c r="M962" s="742">
        <v>0</v>
      </c>
      <c r="N962" s="739">
        <v>3</v>
      </c>
      <c r="O962" s="743">
        <v>0.5</v>
      </c>
      <c r="P962" s="742"/>
      <c r="Q962" s="744"/>
      <c r="R962" s="739"/>
      <c r="S962" s="744">
        <v>0</v>
      </c>
      <c r="T962" s="743"/>
      <c r="U962" s="738">
        <v>0</v>
      </c>
    </row>
    <row r="963" spans="1:21" ht="14.4" customHeight="1" x14ac:dyDescent="0.3">
      <c r="A963" s="737">
        <v>30</v>
      </c>
      <c r="B963" s="739" t="s">
        <v>507</v>
      </c>
      <c r="C963" s="739" t="s">
        <v>3349</v>
      </c>
      <c r="D963" s="740" t="s">
        <v>4507</v>
      </c>
      <c r="E963" s="741" t="s">
        <v>3360</v>
      </c>
      <c r="F963" s="739" t="s">
        <v>3344</v>
      </c>
      <c r="G963" s="739" t="s">
        <v>3751</v>
      </c>
      <c r="H963" s="739" t="s">
        <v>508</v>
      </c>
      <c r="I963" s="739" t="s">
        <v>4404</v>
      </c>
      <c r="J963" s="739" t="s">
        <v>1983</v>
      </c>
      <c r="K963" s="739" t="s">
        <v>4405</v>
      </c>
      <c r="L963" s="742">
        <v>0</v>
      </c>
      <c r="M963" s="742">
        <v>0</v>
      </c>
      <c r="N963" s="739">
        <v>2</v>
      </c>
      <c r="O963" s="743">
        <v>0.5</v>
      </c>
      <c r="P963" s="742"/>
      <c r="Q963" s="744"/>
      <c r="R963" s="739"/>
      <c r="S963" s="744">
        <v>0</v>
      </c>
      <c r="T963" s="743"/>
      <c r="U963" s="738">
        <v>0</v>
      </c>
    </row>
    <row r="964" spans="1:21" ht="14.4" customHeight="1" x14ac:dyDescent="0.3">
      <c r="A964" s="737">
        <v>30</v>
      </c>
      <c r="B964" s="739" t="s">
        <v>507</v>
      </c>
      <c r="C964" s="739" t="s">
        <v>3349</v>
      </c>
      <c r="D964" s="740" t="s">
        <v>4507</v>
      </c>
      <c r="E964" s="741" t="s">
        <v>3360</v>
      </c>
      <c r="F964" s="739" t="s">
        <v>3344</v>
      </c>
      <c r="G964" s="739" t="s">
        <v>3751</v>
      </c>
      <c r="H964" s="739" t="s">
        <v>508</v>
      </c>
      <c r="I964" s="739" t="s">
        <v>4406</v>
      </c>
      <c r="J964" s="739" t="s">
        <v>4407</v>
      </c>
      <c r="K964" s="739" t="s">
        <v>4408</v>
      </c>
      <c r="L964" s="742">
        <v>0</v>
      </c>
      <c r="M964" s="742">
        <v>0</v>
      </c>
      <c r="N964" s="739">
        <v>8</v>
      </c>
      <c r="O964" s="743">
        <v>1</v>
      </c>
      <c r="P964" s="742"/>
      <c r="Q964" s="744"/>
      <c r="R964" s="739"/>
      <c r="S964" s="744">
        <v>0</v>
      </c>
      <c r="T964" s="743"/>
      <c r="U964" s="738">
        <v>0</v>
      </c>
    </row>
    <row r="965" spans="1:21" ht="14.4" customHeight="1" x14ac:dyDescent="0.3">
      <c r="A965" s="737">
        <v>30</v>
      </c>
      <c r="B965" s="739" t="s">
        <v>507</v>
      </c>
      <c r="C965" s="739" t="s">
        <v>3349</v>
      </c>
      <c r="D965" s="740" t="s">
        <v>4507</v>
      </c>
      <c r="E965" s="741" t="s">
        <v>3360</v>
      </c>
      <c r="F965" s="739" t="s">
        <v>3344</v>
      </c>
      <c r="G965" s="739" t="s">
        <v>4215</v>
      </c>
      <c r="H965" s="739" t="s">
        <v>2097</v>
      </c>
      <c r="I965" s="739" t="s">
        <v>2109</v>
      </c>
      <c r="J965" s="739" t="s">
        <v>566</v>
      </c>
      <c r="K965" s="739" t="s">
        <v>3257</v>
      </c>
      <c r="L965" s="742">
        <v>36.54</v>
      </c>
      <c r="M965" s="742">
        <v>255.78</v>
      </c>
      <c r="N965" s="739">
        <v>7</v>
      </c>
      <c r="O965" s="743">
        <v>4</v>
      </c>
      <c r="P965" s="742">
        <v>109.62</v>
      </c>
      <c r="Q965" s="744">
        <v>0.4285714285714286</v>
      </c>
      <c r="R965" s="739">
        <v>3</v>
      </c>
      <c r="S965" s="744">
        <v>0.42857142857142855</v>
      </c>
      <c r="T965" s="743">
        <v>2</v>
      </c>
      <c r="U965" s="738">
        <v>0.5</v>
      </c>
    </row>
    <row r="966" spans="1:21" ht="14.4" customHeight="1" x14ac:dyDescent="0.3">
      <c r="A966" s="737">
        <v>30</v>
      </c>
      <c r="B966" s="739" t="s">
        <v>507</v>
      </c>
      <c r="C966" s="739" t="s">
        <v>3349</v>
      </c>
      <c r="D966" s="740" t="s">
        <v>4507</v>
      </c>
      <c r="E966" s="741" t="s">
        <v>3360</v>
      </c>
      <c r="F966" s="739" t="s">
        <v>3344</v>
      </c>
      <c r="G966" s="739" t="s">
        <v>4215</v>
      </c>
      <c r="H966" s="739" t="s">
        <v>508</v>
      </c>
      <c r="I966" s="739" t="s">
        <v>1778</v>
      </c>
      <c r="J966" s="739" t="s">
        <v>566</v>
      </c>
      <c r="K966" s="739" t="s">
        <v>4409</v>
      </c>
      <c r="L966" s="742">
        <v>36.54</v>
      </c>
      <c r="M966" s="742">
        <v>73.08</v>
      </c>
      <c r="N966" s="739">
        <v>2</v>
      </c>
      <c r="O966" s="743">
        <v>1</v>
      </c>
      <c r="P966" s="742">
        <v>73.08</v>
      </c>
      <c r="Q966" s="744">
        <v>1</v>
      </c>
      <c r="R966" s="739">
        <v>2</v>
      </c>
      <c r="S966" s="744">
        <v>1</v>
      </c>
      <c r="T966" s="743">
        <v>1</v>
      </c>
      <c r="U966" s="738">
        <v>1</v>
      </c>
    </row>
    <row r="967" spans="1:21" ht="14.4" customHeight="1" x14ac:dyDescent="0.3">
      <c r="A967" s="737">
        <v>30</v>
      </c>
      <c r="B967" s="739" t="s">
        <v>507</v>
      </c>
      <c r="C967" s="739" t="s">
        <v>3349</v>
      </c>
      <c r="D967" s="740" t="s">
        <v>4507</v>
      </c>
      <c r="E967" s="741" t="s">
        <v>3360</v>
      </c>
      <c r="F967" s="739" t="s">
        <v>3344</v>
      </c>
      <c r="G967" s="739" t="s">
        <v>3564</v>
      </c>
      <c r="H967" s="739" t="s">
        <v>2097</v>
      </c>
      <c r="I967" s="739" t="s">
        <v>2482</v>
      </c>
      <c r="J967" s="739" t="s">
        <v>2483</v>
      </c>
      <c r="K967" s="739" t="s">
        <v>3140</v>
      </c>
      <c r="L967" s="742">
        <v>15.55</v>
      </c>
      <c r="M967" s="742">
        <v>62.2</v>
      </c>
      <c r="N967" s="739">
        <v>4</v>
      </c>
      <c r="O967" s="743">
        <v>0.5</v>
      </c>
      <c r="P967" s="742"/>
      <c r="Q967" s="744">
        <v>0</v>
      </c>
      <c r="R967" s="739"/>
      <c r="S967" s="744">
        <v>0</v>
      </c>
      <c r="T967" s="743"/>
      <c r="U967" s="738">
        <v>0</v>
      </c>
    </row>
    <row r="968" spans="1:21" ht="14.4" customHeight="1" x14ac:dyDescent="0.3">
      <c r="A968" s="737">
        <v>30</v>
      </c>
      <c r="B968" s="739" t="s">
        <v>507</v>
      </c>
      <c r="C968" s="739" t="s">
        <v>3349</v>
      </c>
      <c r="D968" s="740" t="s">
        <v>4507</v>
      </c>
      <c r="E968" s="741" t="s">
        <v>3360</v>
      </c>
      <c r="F968" s="739" t="s">
        <v>3344</v>
      </c>
      <c r="G968" s="739" t="s">
        <v>3564</v>
      </c>
      <c r="H968" s="739" t="s">
        <v>2097</v>
      </c>
      <c r="I968" s="739" t="s">
        <v>2381</v>
      </c>
      <c r="J968" s="739" t="s">
        <v>2382</v>
      </c>
      <c r="K968" s="739" t="s">
        <v>3142</v>
      </c>
      <c r="L968" s="742">
        <v>31.09</v>
      </c>
      <c r="M968" s="742">
        <v>186.54</v>
      </c>
      <c r="N968" s="739">
        <v>6</v>
      </c>
      <c r="O968" s="743">
        <v>1</v>
      </c>
      <c r="P968" s="742">
        <v>93.27</v>
      </c>
      <c r="Q968" s="744">
        <v>0.5</v>
      </c>
      <c r="R968" s="739">
        <v>3</v>
      </c>
      <c r="S968" s="744">
        <v>0.5</v>
      </c>
      <c r="T968" s="743">
        <v>0.5</v>
      </c>
      <c r="U968" s="738">
        <v>0.5</v>
      </c>
    </row>
    <row r="969" spans="1:21" ht="14.4" customHeight="1" x14ac:dyDescent="0.3">
      <c r="A969" s="737">
        <v>30</v>
      </c>
      <c r="B969" s="739" t="s">
        <v>507</v>
      </c>
      <c r="C969" s="739" t="s">
        <v>3349</v>
      </c>
      <c r="D969" s="740" t="s">
        <v>4507</v>
      </c>
      <c r="E969" s="741" t="s">
        <v>3360</v>
      </c>
      <c r="F969" s="739" t="s">
        <v>3344</v>
      </c>
      <c r="G969" s="739" t="s">
        <v>3564</v>
      </c>
      <c r="H969" s="739" t="s">
        <v>2097</v>
      </c>
      <c r="I969" s="739" t="s">
        <v>4410</v>
      </c>
      <c r="J969" s="739" t="s">
        <v>2382</v>
      </c>
      <c r="K969" s="739" t="s">
        <v>4411</v>
      </c>
      <c r="L969" s="742">
        <v>103.64</v>
      </c>
      <c r="M969" s="742">
        <v>103.64</v>
      </c>
      <c r="N969" s="739">
        <v>1</v>
      </c>
      <c r="O969" s="743">
        <v>0.5</v>
      </c>
      <c r="P969" s="742">
        <v>103.64</v>
      </c>
      <c r="Q969" s="744">
        <v>1</v>
      </c>
      <c r="R969" s="739">
        <v>1</v>
      </c>
      <c r="S969" s="744">
        <v>1</v>
      </c>
      <c r="T969" s="743">
        <v>0.5</v>
      </c>
      <c r="U969" s="738">
        <v>1</v>
      </c>
    </row>
    <row r="970" spans="1:21" ht="14.4" customHeight="1" x14ac:dyDescent="0.3">
      <c r="A970" s="737">
        <v>30</v>
      </c>
      <c r="B970" s="739" t="s">
        <v>507</v>
      </c>
      <c r="C970" s="739" t="s">
        <v>3349</v>
      </c>
      <c r="D970" s="740" t="s">
        <v>4507</v>
      </c>
      <c r="E970" s="741" t="s">
        <v>3360</v>
      </c>
      <c r="F970" s="739" t="s">
        <v>3344</v>
      </c>
      <c r="G970" s="739" t="s">
        <v>3566</v>
      </c>
      <c r="H970" s="739" t="s">
        <v>508</v>
      </c>
      <c r="I970" s="739" t="s">
        <v>2030</v>
      </c>
      <c r="J970" s="739" t="s">
        <v>765</v>
      </c>
      <c r="K970" s="739" t="s">
        <v>3570</v>
      </c>
      <c r="L970" s="742">
        <v>301.2</v>
      </c>
      <c r="M970" s="742">
        <v>301.2</v>
      </c>
      <c r="N970" s="739">
        <v>1</v>
      </c>
      <c r="O970" s="743">
        <v>1</v>
      </c>
      <c r="P970" s="742"/>
      <c r="Q970" s="744">
        <v>0</v>
      </c>
      <c r="R970" s="739"/>
      <c r="S970" s="744">
        <v>0</v>
      </c>
      <c r="T970" s="743"/>
      <c r="U970" s="738">
        <v>0</v>
      </c>
    </row>
    <row r="971" spans="1:21" ht="14.4" customHeight="1" x14ac:dyDescent="0.3">
      <c r="A971" s="737">
        <v>30</v>
      </c>
      <c r="B971" s="739" t="s">
        <v>507</v>
      </c>
      <c r="C971" s="739" t="s">
        <v>3349</v>
      </c>
      <c r="D971" s="740" t="s">
        <v>4507</v>
      </c>
      <c r="E971" s="741" t="s">
        <v>3360</v>
      </c>
      <c r="F971" s="739" t="s">
        <v>3344</v>
      </c>
      <c r="G971" s="739" t="s">
        <v>3566</v>
      </c>
      <c r="H971" s="739" t="s">
        <v>508</v>
      </c>
      <c r="I971" s="739" t="s">
        <v>3569</v>
      </c>
      <c r="J971" s="739" t="s">
        <v>765</v>
      </c>
      <c r="K971" s="739" t="s">
        <v>3570</v>
      </c>
      <c r="L971" s="742">
        <v>185.26</v>
      </c>
      <c r="M971" s="742">
        <v>741.04</v>
      </c>
      <c r="N971" s="739">
        <v>4</v>
      </c>
      <c r="O971" s="743">
        <v>2.5</v>
      </c>
      <c r="P971" s="742">
        <v>185.26</v>
      </c>
      <c r="Q971" s="744">
        <v>0.25</v>
      </c>
      <c r="R971" s="739">
        <v>1</v>
      </c>
      <c r="S971" s="744">
        <v>0.25</v>
      </c>
      <c r="T971" s="743">
        <v>1</v>
      </c>
      <c r="U971" s="738">
        <v>0.4</v>
      </c>
    </row>
    <row r="972" spans="1:21" ht="14.4" customHeight="1" x14ac:dyDescent="0.3">
      <c r="A972" s="737">
        <v>30</v>
      </c>
      <c r="B972" s="739" t="s">
        <v>507</v>
      </c>
      <c r="C972" s="739" t="s">
        <v>3349</v>
      </c>
      <c r="D972" s="740" t="s">
        <v>4507</v>
      </c>
      <c r="E972" s="741" t="s">
        <v>3360</v>
      </c>
      <c r="F972" s="739" t="s">
        <v>3344</v>
      </c>
      <c r="G972" s="739" t="s">
        <v>3374</v>
      </c>
      <c r="H972" s="739" t="s">
        <v>2097</v>
      </c>
      <c r="I972" s="739" t="s">
        <v>3375</v>
      </c>
      <c r="J972" s="739" t="s">
        <v>560</v>
      </c>
      <c r="K972" s="739" t="s">
        <v>3061</v>
      </c>
      <c r="L972" s="742">
        <v>28.81</v>
      </c>
      <c r="M972" s="742">
        <v>86.429999999999993</v>
      </c>
      <c r="N972" s="739">
        <v>3</v>
      </c>
      <c r="O972" s="743">
        <v>0.5</v>
      </c>
      <c r="P972" s="742"/>
      <c r="Q972" s="744">
        <v>0</v>
      </c>
      <c r="R972" s="739"/>
      <c r="S972" s="744">
        <v>0</v>
      </c>
      <c r="T972" s="743"/>
      <c r="U972" s="738">
        <v>0</v>
      </c>
    </row>
    <row r="973" spans="1:21" ht="14.4" customHeight="1" x14ac:dyDescent="0.3">
      <c r="A973" s="737">
        <v>30</v>
      </c>
      <c r="B973" s="739" t="s">
        <v>507</v>
      </c>
      <c r="C973" s="739" t="s">
        <v>3349</v>
      </c>
      <c r="D973" s="740" t="s">
        <v>4507</v>
      </c>
      <c r="E973" s="741" t="s">
        <v>3360</v>
      </c>
      <c r="F973" s="739" t="s">
        <v>3344</v>
      </c>
      <c r="G973" s="739" t="s">
        <v>4412</v>
      </c>
      <c r="H973" s="739" t="s">
        <v>2097</v>
      </c>
      <c r="I973" s="739" t="s">
        <v>2479</v>
      </c>
      <c r="J973" s="739" t="s">
        <v>2480</v>
      </c>
      <c r="K973" s="739" t="s">
        <v>3177</v>
      </c>
      <c r="L973" s="742">
        <v>85.16</v>
      </c>
      <c r="M973" s="742">
        <v>255.48</v>
      </c>
      <c r="N973" s="739">
        <v>3</v>
      </c>
      <c r="O973" s="743">
        <v>0.5</v>
      </c>
      <c r="P973" s="742"/>
      <c r="Q973" s="744">
        <v>0</v>
      </c>
      <c r="R973" s="739"/>
      <c r="S973" s="744">
        <v>0</v>
      </c>
      <c r="T973" s="743"/>
      <c r="U973" s="738">
        <v>0</v>
      </c>
    </row>
    <row r="974" spans="1:21" ht="14.4" customHeight="1" x14ac:dyDescent="0.3">
      <c r="A974" s="737">
        <v>30</v>
      </c>
      <c r="B974" s="739" t="s">
        <v>507</v>
      </c>
      <c r="C974" s="739" t="s">
        <v>3349</v>
      </c>
      <c r="D974" s="740" t="s">
        <v>4507</v>
      </c>
      <c r="E974" s="741" t="s">
        <v>3360</v>
      </c>
      <c r="F974" s="739" t="s">
        <v>3344</v>
      </c>
      <c r="G974" s="739" t="s">
        <v>4412</v>
      </c>
      <c r="H974" s="739" t="s">
        <v>2097</v>
      </c>
      <c r="I974" s="739" t="s">
        <v>2479</v>
      </c>
      <c r="J974" s="739" t="s">
        <v>2480</v>
      </c>
      <c r="K974" s="739" t="s">
        <v>3177</v>
      </c>
      <c r="L974" s="742">
        <v>132</v>
      </c>
      <c r="M974" s="742">
        <v>396</v>
      </c>
      <c r="N974" s="739">
        <v>3</v>
      </c>
      <c r="O974" s="743">
        <v>0.5</v>
      </c>
      <c r="P974" s="742"/>
      <c r="Q974" s="744">
        <v>0</v>
      </c>
      <c r="R974" s="739"/>
      <c r="S974" s="744">
        <v>0</v>
      </c>
      <c r="T974" s="743"/>
      <c r="U974" s="738">
        <v>0</v>
      </c>
    </row>
    <row r="975" spans="1:21" ht="14.4" customHeight="1" x14ac:dyDescent="0.3">
      <c r="A975" s="737">
        <v>30</v>
      </c>
      <c r="B975" s="739" t="s">
        <v>507</v>
      </c>
      <c r="C975" s="739" t="s">
        <v>3349</v>
      </c>
      <c r="D975" s="740" t="s">
        <v>4507</v>
      </c>
      <c r="E975" s="741" t="s">
        <v>3360</v>
      </c>
      <c r="F975" s="739" t="s">
        <v>3344</v>
      </c>
      <c r="G975" s="739" t="s">
        <v>3896</v>
      </c>
      <c r="H975" s="739" t="s">
        <v>508</v>
      </c>
      <c r="I975" s="739" t="s">
        <v>4413</v>
      </c>
      <c r="J975" s="739" t="s">
        <v>4414</v>
      </c>
      <c r="K975" s="739" t="s">
        <v>4415</v>
      </c>
      <c r="L975" s="742">
        <v>173.31</v>
      </c>
      <c r="M975" s="742">
        <v>346.62</v>
      </c>
      <c r="N975" s="739">
        <v>2</v>
      </c>
      <c r="O975" s="743">
        <v>0.5</v>
      </c>
      <c r="P975" s="742"/>
      <c r="Q975" s="744">
        <v>0</v>
      </c>
      <c r="R975" s="739"/>
      <c r="S975" s="744">
        <v>0</v>
      </c>
      <c r="T975" s="743"/>
      <c r="U975" s="738">
        <v>0</v>
      </c>
    </row>
    <row r="976" spans="1:21" ht="14.4" customHeight="1" x14ac:dyDescent="0.3">
      <c r="A976" s="737">
        <v>30</v>
      </c>
      <c r="B976" s="739" t="s">
        <v>507</v>
      </c>
      <c r="C976" s="739" t="s">
        <v>3349</v>
      </c>
      <c r="D976" s="740" t="s">
        <v>4507</v>
      </c>
      <c r="E976" s="741" t="s">
        <v>3360</v>
      </c>
      <c r="F976" s="739" t="s">
        <v>3344</v>
      </c>
      <c r="G976" s="739" t="s">
        <v>3775</v>
      </c>
      <c r="H976" s="739" t="s">
        <v>2097</v>
      </c>
      <c r="I976" s="739" t="s">
        <v>2270</v>
      </c>
      <c r="J976" s="739" t="s">
        <v>2271</v>
      </c>
      <c r="K976" s="739" t="s">
        <v>3129</v>
      </c>
      <c r="L976" s="742">
        <v>48.27</v>
      </c>
      <c r="M976" s="742">
        <v>289.62</v>
      </c>
      <c r="N976" s="739">
        <v>6</v>
      </c>
      <c r="O976" s="743">
        <v>1</v>
      </c>
      <c r="P976" s="742"/>
      <c r="Q976" s="744">
        <v>0</v>
      </c>
      <c r="R976" s="739"/>
      <c r="S976" s="744">
        <v>0</v>
      </c>
      <c r="T976" s="743"/>
      <c r="U976" s="738">
        <v>0</v>
      </c>
    </row>
    <row r="977" spans="1:21" ht="14.4" customHeight="1" x14ac:dyDescent="0.3">
      <c r="A977" s="737">
        <v>30</v>
      </c>
      <c r="B977" s="739" t="s">
        <v>507</v>
      </c>
      <c r="C977" s="739" t="s">
        <v>3349</v>
      </c>
      <c r="D977" s="740" t="s">
        <v>4507</v>
      </c>
      <c r="E977" s="741" t="s">
        <v>3360</v>
      </c>
      <c r="F977" s="739" t="s">
        <v>3344</v>
      </c>
      <c r="G977" s="739" t="s">
        <v>3776</v>
      </c>
      <c r="H977" s="739" t="s">
        <v>2097</v>
      </c>
      <c r="I977" s="739" t="s">
        <v>4416</v>
      </c>
      <c r="J977" s="739" t="s">
        <v>4417</v>
      </c>
      <c r="K977" s="739" t="s">
        <v>4418</v>
      </c>
      <c r="L977" s="742">
        <v>181.94</v>
      </c>
      <c r="M977" s="742">
        <v>1091.6399999999999</v>
      </c>
      <c r="N977" s="739">
        <v>6</v>
      </c>
      <c r="O977" s="743">
        <v>1</v>
      </c>
      <c r="P977" s="742"/>
      <c r="Q977" s="744">
        <v>0</v>
      </c>
      <c r="R977" s="739"/>
      <c r="S977" s="744">
        <v>0</v>
      </c>
      <c r="T977" s="743"/>
      <c r="U977" s="738">
        <v>0</v>
      </c>
    </row>
    <row r="978" spans="1:21" ht="14.4" customHeight="1" x14ac:dyDescent="0.3">
      <c r="A978" s="737">
        <v>30</v>
      </c>
      <c r="B978" s="739" t="s">
        <v>507</v>
      </c>
      <c r="C978" s="739" t="s">
        <v>3349</v>
      </c>
      <c r="D978" s="740" t="s">
        <v>4507</v>
      </c>
      <c r="E978" s="741" t="s">
        <v>3360</v>
      </c>
      <c r="F978" s="739" t="s">
        <v>3344</v>
      </c>
      <c r="G978" s="739" t="s">
        <v>3574</v>
      </c>
      <c r="H978" s="739" t="s">
        <v>2097</v>
      </c>
      <c r="I978" s="739" t="s">
        <v>2279</v>
      </c>
      <c r="J978" s="739" t="s">
        <v>3156</v>
      </c>
      <c r="K978" s="739" t="s">
        <v>3157</v>
      </c>
      <c r="L978" s="742">
        <v>87.41</v>
      </c>
      <c r="M978" s="742">
        <v>524.46</v>
      </c>
      <c r="N978" s="739">
        <v>6</v>
      </c>
      <c r="O978" s="743">
        <v>1</v>
      </c>
      <c r="P978" s="742"/>
      <c r="Q978" s="744">
        <v>0</v>
      </c>
      <c r="R978" s="739"/>
      <c r="S978" s="744">
        <v>0</v>
      </c>
      <c r="T978" s="743"/>
      <c r="U978" s="738">
        <v>0</v>
      </c>
    </row>
    <row r="979" spans="1:21" ht="14.4" customHeight="1" x14ac:dyDescent="0.3">
      <c r="A979" s="737">
        <v>30</v>
      </c>
      <c r="B979" s="739" t="s">
        <v>507</v>
      </c>
      <c r="C979" s="739" t="s">
        <v>3349</v>
      </c>
      <c r="D979" s="740" t="s">
        <v>4507</v>
      </c>
      <c r="E979" s="741" t="s">
        <v>3360</v>
      </c>
      <c r="F979" s="739" t="s">
        <v>3344</v>
      </c>
      <c r="G979" s="739" t="s">
        <v>3902</v>
      </c>
      <c r="H979" s="739" t="s">
        <v>508</v>
      </c>
      <c r="I979" s="739" t="s">
        <v>1885</v>
      </c>
      <c r="J979" s="739" t="s">
        <v>1886</v>
      </c>
      <c r="K979" s="739" t="s">
        <v>1290</v>
      </c>
      <c r="L979" s="742">
        <v>108.44</v>
      </c>
      <c r="M979" s="742">
        <v>325.32</v>
      </c>
      <c r="N979" s="739">
        <v>3</v>
      </c>
      <c r="O979" s="743">
        <v>2</v>
      </c>
      <c r="P979" s="742">
        <v>216.88</v>
      </c>
      <c r="Q979" s="744">
        <v>0.66666666666666663</v>
      </c>
      <c r="R979" s="739">
        <v>2</v>
      </c>
      <c r="S979" s="744">
        <v>0.66666666666666663</v>
      </c>
      <c r="T979" s="743">
        <v>1</v>
      </c>
      <c r="U979" s="738">
        <v>0.5</v>
      </c>
    </row>
    <row r="980" spans="1:21" ht="14.4" customHeight="1" x14ac:dyDescent="0.3">
      <c r="A980" s="737">
        <v>30</v>
      </c>
      <c r="B980" s="739" t="s">
        <v>507</v>
      </c>
      <c r="C980" s="739" t="s">
        <v>3349</v>
      </c>
      <c r="D980" s="740" t="s">
        <v>4507</v>
      </c>
      <c r="E980" s="741" t="s">
        <v>3360</v>
      </c>
      <c r="F980" s="739" t="s">
        <v>3344</v>
      </c>
      <c r="G980" s="739" t="s">
        <v>3780</v>
      </c>
      <c r="H980" s="739" t="s">
        <v>508</v>
      </c>
      <c r="I980" s="739" t="s">
        <v>832</v>
      </c>
      <c r="J980" s="739" t="s">
        <v>833</v>
      </c>
      <c r="K980" s="739" t="s">
        <v>3781</v>
      </c>
      <c r="L980" s="742">
        <v>117.46</v>
      </c>
      <c r="M980" s="742">
        <v>352.38</v>
      </c>
      <c r="N980" s="739">
        <v>3</v>
      </c>
      <c r="O980" s="743">
        <v>0.5</v>
      </c>
      <c r="P980" s="742"/>
      <c r="Q980" s="744">
        <v>0</v>
      </c>
      <c r="R980" s="739"/>
      <c r="S980" s="744">
        <v>0</v>
      </c>
      <c r="T980" s="743"/>
      <c r="U980" s="738">
        <v>0</v>
      </c>
    </row>
    <row r="981" spans="1:21" ht="14.4" customHeight="1" x14ac:dyDescent="0.3">
      <c r="A981" s="737">
        <v>30</v>
      </c>
      <c r="B981" s="739" t="s">
        <v>507</v>
      </c>
      <c r="C981" s="739" t="s">
        <v>3349</v>
      </c>
      <c r="D981" s="740" t="s">
        <v>4507</v>
      </c>
      <c r="E981" s="741" t="s">
        <v>3360</v>
      </c>
      <c r="F981" s="739" t="s">
        <v>3344</v>
      </c>
      <c r="G981" s="739" t="s">
        <v>3784</v>
      </c>
      <c r="H981" s="739" t="s">
        <v>508</v>
      </c>
      <c r="I981" s="739" t="s">
        <v>1839</v>
      </c>
      <c r="J981" s="739" t="s">
        <v>4251</v>
      </c>
      <c r="K981" s="739" t="s">
        <v>4252</v>
      </c>
      <c r="L981" s="742">
        <v>352.3</v>
      </c>
      <c r="M981" s="742">
        <v>1056.9000000000001</v>
      </c>
      <c r="N981" s="739">
        <v>3</v>
      </c>
      <c r="O981" s="743">
        <v>0.5</v>
      </c>
      <c r="P981" s="742"/>
      <c r="Q981" s="744">
        <v>0</v>
      </c>
      <c r="R981" s="739"/>
      <c r="S981" s="744">
        <v>0</v>
      </c>
      <c r="T981" s="743"/>
      <c r="U981" s="738">
        <v>0</v>
      </c>
    </row>
    <row r="982" spans="1:21" ht="14.4" customHeight="1" x14ac:dyDescent="0.3">
      <c r="A982" s="737">
        <v>30</v>
      </c>
      <c r="B982" s="739" t="s">
        <v>507</v>
      </c>
      <c r="C982" s="739" t="s">
        <v>3349</v>
      </c>
      <c r="D982" s="740" t="s">
        <v>4507</v>
      </c>
      <c r="E982" s="741" t="s">
        <v>3360</v>
      </c>
      <c r="F982" s="739" t="s">
        <v>3344</v>
      </c>
      <c r="G982" s="739" t="s">
        <v>3593</v>
      </c>
      <c r="H982" s="739" t="s">
        <v>2097</v>
      </c>
      <c r="I982" s="739" t="s">
        <v>2292</v>
      </c>
      <c r="J982" s="739" t="s">
        <v>2289</v>
      </c>
      <c r="K982" s="739" t="s">
        <v>3177</v>
      </c>
      <c r="L982" s="742">
        <v>181.13</v>
      </c>
      <c r="M982" s="742">
        <v>1086.78</v>
      </c>
      <c r="N982" s="739">
        <v>6</v>
      </c>
      <c r="O982" s="743">
        <v>1</v>
      </c>
      <c r="P982" s="742"/>
      <c r="Q982" s="744">
        <v>0</v>
      </c>
      <c r="R982" s="739"/>
      <c r="S982" s="744">
        <v>0</v>
      </c>
      <c r="T982" s="743"/>
      <c r="U982" s="738">
        <v>0</v>
      </c>
    </row>
    <row r="983" spans="1:21" ht="14.4" customHeight="1" x14ac:dyDescent="0.3">
      <c r="A983" s="737">
        <v>30</v>
      </c>
      <c r="B983" s="739" t="s">
        <v>507</v>
      </c>
      <c r="C983" s="739" t="s">
        <v>3349</v>
      </c>
      <c r="D983" s="740" t="s">
        <v>4507</v>
      </c>
      <c r="E983" s="741" t="s">
        <v>3360</v>
      </c>
      <c r="F983" s="739" t="s">
        <v>3344</v>
      </c>
      <c r="G983" s="739" t="s">
        <v>3594</v>
      </c>
      <c r="H983" s="739" t="s">
        <v>508</v>
      </c>
      <c r="I983" s="739" t="s">
        <v>1022</v>
      </c>
      <c r="J983" s="739" t="s">
        <v>3595</v>
      </c>
      <c r="K983" s="739" t="s">
        <v>3596</v>
      </c>
      <c r="L983" s="742">
        <v>0</v>
      </c>
      <c r="M983" s="742">
        <v>0</v>
      </c>
      <c r="N983" s="739">
        <v>3</v>
      </c>
      <c r="O983" s="743">
        <v>0.5</v>
      </c>
      <c r="P983" s="742"/>
      <c r="Q983" s="744"/>
      <c r="R983" s="739"/>
      <c r="S983" s="744">
        <v>0</v>
      </c>
      <c r="T983" s="743"/>
      <c r="U983" s="738">
        <v>0</v>
      </c>
    </row>
    <row r="984" spans="1:21" ht="14.4" customHeight="1" x14ac:dyDescent="0.3">
      <c r="A984" s="737">
        <v>30</v>
      </c>
      <c r="B984" s="739" t="s">
        <v>507</v>
      </c>
      <c r="C984" s="739" t="s">
        <v>3349</v>
      </c>
      <c r="D984" s="740" t="s">
        <v>4507</v>
      </c>
      <c r="E984" s="741" t="s">
        <v>3360</v>
      </c>
      <c r="F984" s="739" t="s">
        <v>3344</v>
      </c>
      <c r="G984" s="739" t="s">
        <v>3786</v>
      </c>
      <c r="H984" s="739" t="s">
        <v>508</v>
      </c>
      <c r="I984" s="739" t="s">
        <v>3787</v>
      </c>
      <c r="J984" s="739" t="s">
        <v>1124</v>
      </c>
      <c r="K984" s="739" t="s">
        <v>3788</v>
      </c>
      <c r="L984" s="742">
        <v>90.53</v>
      </c>
      <c r="M984" s="742">
        <v>181.06</v>
      </c>
      <c r="N984" s="739">
        <v>2</v>
      </c>
      <c r="O984" s="743">
        <v>0.5</v>
      </c>
      <c r="P984" s="742"/>
      <c r="Q984" s="744">
        <v>0</v>
      </c>
      <c r="R984" s="739"/>
      <c r="S984" s="744">
        <v>0</v>
      </c>
      <c r="T984" s="743"/>
      <c r="U984" s="738">
        <v>0</v>
      </c>
    </row>
    <row r="985" spans="1:21" ht="14.4" customHeight="1" x14ac:dyDescent="0.3">
      <c r="A985" s="737">
        <v>30</v>
      </c>
      <c r="B985" s="739" t="s">
        <v>507</v>
      </c>
      <c r="C985" s="739" t="s">
        <v>3349</v>
      </c>
      <c r="D985" s="740" t="s">
        <v>4507</v>
      </c>
      <c r="E985" s="741" t="s">
        <v>3360</v>
      </c>
      <c r="F985" s="739" t="s">
        <v>3344</v>
      </c>
      <c r="G985" s="739" t="s">
        <v>4419</v>
      </c>
      <c r="H985" s="739" t="s">
        <v>2097</v>
      </c>
      <c r="I985" s="739" t="s">
        <v>2321</v>
      </c>
      <c r="J985" s="739" t="s">
        <v>2322</v>
      </c>
      <c r="K985" s="739" t="s">
        <v>3318</v>
      </c>
      <c r="L985" s="742">
        <v>63.75</v>
      </c>
      <c r="M985" s="742">
        <v>63.75</v>
      </c>
      <c r="N985" s="739">
        <v>1</v>
      </c>
      <c r="O985" s="743">
        <v>0.5</v>
      </c>
      <c r="P985" s="742">
        <v>63.75</v>
      </c>
      <c r="Q985" s="744">
        <v>1</v>
      </c>
      <c r="R985" s="739">
        <v>1</v>
      </c>
      <c r="S985" s="744">
        <v>1</v>
      </c>
      <c r="T985" s="743">
        <v>0.5</v>
      </c>
      <c r="U985" s="738">
        <v>1</v>
      </c>
    </row>
    <row r="986" spans="1:21" ht="14.4" customHeight="1" x14ac:dyDescent="0.3">
      <c r="A986" s="737">
        <v>30</v>
      </c>
      <c r="B986" s="739" t="s">
        <v>507</v>
      </c>
      <c r="C986" s="739" t="s">
        <v>3349</v>
      </c>
      <c r="D986" s="740" t="s">
        <v>4507</v>
      </c>
      <c r="E986" s="741" t="s">
        <v>3360</v>
      </c>
      <c r="F986" s="739" t="s">
        <v>3344</v>
      </c>
      <c r="G986" s="739" t="s">
        <v>3911</v>
      </c>
      <c r="H986" s="739" t="s">
        <v>2097</v>
      </c>
      <c r="I986" s="739" t="s">
        <v>2454</v>
      </c>
      <c r="J986" s="739" t="s">
        <v>3305</v>
      </c>
      <c r="K986" s="739" t="s">
        <v>3306</v>
      </c>
      <c r="L986" s="742">
        <v>123.2</v>
      </c>
      <c r="M986" s="742">
        <v>369.6</v>
      </c>
      <c r="N986" s="739">
        <v>3</v>
      </c>
      <c r="O986" s="743">
        <v>1</v>
      </c>
      <c r="P986" s="742">
        <v>369.6</v>
      </c>
      <c r="Q986" s="744">
        <v>1</v>
      </c>
      <c r="R986" s="739">
        <v>3</v>
      </c>
      <c r="S986" s="744">
        <v>1</v>
      </c>
      <c r="T986" s="743">
        <v>1</v>
      </c>
      <c r="U986" s="738">
        <v>1</v>
      </c>
    </row>
    <row r="987" spans="1:21" ht="14.4" customHeight="1" x14ac:dyDescent="0.3">
      <c r="A987" s="737">
        <v>30</v>
      </c>
      <c r="B987" s="739" t="s">
        <v>507</v>
      </c>
      <c r="C987" s="739" t="s">
        <v>3349</v>
      </c>
      <c r="D987" s="740" t="s">
        <v>4507</v>
      </c>
      <c r="E987" s="741" t="s">
        <v>3360</v>
      </c>
      <c r="F987" s="739" t="s">
        <v>3344</v>
      </c>
      <c r="G987" s="739" t="s">
        <v>3911</v>
      </c>
      <c r="H987" s="739" t="s">
        <v>2097</v>
      </c>
      <c r="I987" s="739" t="s">
        <v>2454</v>
      </c>
      <c r="J987" s="739" t="s">
        <v>3305</v>
      </c>
      <c r="K987" s="739" t="s">
        <v>3306</v>
      </c>
      <c r="L987" s="742">
        <v>79.48</v>
      </c>
      <c r="M987" s="742">
        <v>238.44</v>
      </c>
      <c r="N987" s="739">
        <v>3</v>
      </c>
      <c r="O987" s="743">
        <v>1</v>
      </c>
      <c r="P987" s="742"/>
      <c r="Q987" s="744">
        <v>0</v>
      </c>
      <c r="R987" s="739"/>
      <c r="S987" s="744">
        <v>0</v>
      </c>
      <c r="T987" s="743"/>
      <c r="U987" s="738">
        <v>0</v>
      </c>
    </row>
    <row r="988" spans="1:21" ht="14.4" customHeight="1" x14ac:dyDescent="0.3">
      <c r="A988" s="737">
        <v>30</v>
      </c>
      <c r="B988" s="739" t="s">
        <v>507</v>
      </c>
      <c r="C988" s="739" t="s">
        <v>3349</v>
      </c>
      <c r="D988" s="740" t="s">
        <v>4507</v>
      </c>
      <c r="E988" s="741" t="s">
        <v>3360</v>
      </c>
      <c r="F988" s="739" t="s">
        <v>3344</v>
      </c>
      <c r="G988" s="739" t="s">
        <v>3620</v>
      </c>
      <c r="H988" s="739" t="s">
        <v>508</v>
      </c>
      <c r="I988" s="739" t="s">
        <v>1324</v>
      </c>
      <c r="J988" s="739" t="s">
        <v>1318</v>
      </c>
      <c r="K988" s="739" t="s">
        <v>3621</v>
      </c>
      <c r="L988" s="742">
        <v>33.549999999999997</v>
      </c>
      <c r="M988" s="742">
        <v>67.099999999999994</v>
      </c>
      <c r="N988" s="739">
        <v>2</v>
      </c>
      <c r="O988" s="743">
        <v>0.5</v>
      </c>
      <c r="P988" s="742"/>
      <c r="Q988" s="744">
        <v>0</v>
      </c>
      <c r="R988" s="739"/>
      <c r="S988" s="744">
        <v>0</v>
      </c>
      <c r="T988" s="743"/>
      <c r="U988" s="738">
        <v>0</v>
      </c>
    </row>
    <row r="989" spans="1:21" ht="14.4" customHeight="1" x14ac:dyDescent="0.3">
      <c r="A989" s="737">
        <v>30</v>
      </c>
      <c r="B989" s="739" t="s">
        <v>507</v>
      </c>
      <c r="C989" s="739" t="s">
        <v>3349</v>
      </c>
      <c r="D989" s="740" t="s">
        <v>4507</v>
      </c>
      <c r="E989" s="741" t="s">
        <v>3360</v>
      </c>
      <c r="F989" s="739" t="s">
        <v>3344</v>
      </c>
      <c r="G989" s="739" t="s">
        <v>3625</v>
      </c>
      <c r="H989" s="739" t="s">
        <v>508</v>
      </c>
      <c r="I989" s="739" t="s">
        <v>1507</v>
      </c>
      <c r="J989" s="739" t="s">
        <v>1508</v>
      </c>
      <c r="K989" s="739" t="s">
        <v>1509</v>
      </c>
      <c r="L989" s="742">
        <v>264</v>
      </c>
      <c r="M989" s="742">
        <v>528</v>
      </c>
      <c r="N989" s="739">
        <v>2</v>
      </c>
      <c r="O989" s="743">
        <v>0.5</v>
      </c>
      <c r="P989" s="742"/>
      <c r="Q989" s="744">
        <v>0</v>
      </c>
      <c r="R989" s="739"/>
      <c r="S989" s="744">
        <v>0</v>
      </c>
      <c r="T989" s="743"/>
      <c r="U989" s="738">
        <v>0</v>
      </c>
    </row>
    <row r="990" spans="1:21" ht="14.4" customHeight="1" x14ac:dyDescent="0.3">
      <c r="A990" s="737">
        <v>30</v>
      </c>
      <c r="B990" s="739" t="s">
        <v>507</v>
      </c>
      <c r="C990" s="739" t="s">
        <v>3349</v>
      </c>
      <c r="D990" s="740" t="s">
        <v>4507</v>
      </c>
      <c r="E990" s="741" t="s">
        <v>3360</v>
      </c>
      <c r="F990" s="739" t="s">
        <v>3344</v>
      </c>
      <c r="G990" s="739" t="s">
        <v>3644</v>
      </c>
      <c r="H990" s="739" t="s">
        <v>508</v>
      </c>
      <c r="I990" s="739" t="s">
        <v>1273</v>
      </c>
      <c r="J990" s="739" t="s">
        <v>1274</v>
      </c>
      <c r="K990" s="739" t="s">
        <v>3798</v>
      </c>
      <c r="L990" s="742">
        <v>271.94</v>
      </c>
      <c r="M990" s="742">
        <v>543.88</v>
      </c>
      <c r="N990" s="739">
        <v>2</v>
      </c>
      <c r="O990" s="743">
        <v>1</v>
      </c>
      <c r="P990" s="742"/>
      <c r="Q990" s="744">
        <v>0</v>
      </c>
      <c r="R990" s="739"/>
      <c r="S990" s="744">
        <v>0</v>
      </c>
      <c r="T990" s="743"/>
      <c r="U990" s="738">
        <v>0</v>
      </c>
    </row>
    <row r="991" spans="1:21" ht="14.4" customHeight="1" x14ac:dyDescent="0.3">
      <c r="A991" s="737">
        <v>30</v>
      </c>
      <c r="B991" s="739" t="s">
        <v>507</v>
      </c>
      <c r="C991" s="739" t="s">
        <v>3349</v>
      </c>
      <c r="D991" s="740" t="s">
        <v>4507</v>
      </c>
      <c r="E991" s="741" t="s">
        <v>3360</v>
      </c>
      <c r="F991" s="739" t="s">
        <v>3344</v>
      </c>
      <c r="G991" s="739" t="s">
        <v>3658</v>
      </c>
      <c r="H991" s="739" t="s">
        <v>508</v>
      </c>
      <c r="I991" s="739" t="s">
        <v>4288</v>
      </c>
      <c r="J991" s="739" t="s">
        <v>718</v>
      </c>
      <c r="K991" s="739" t="s">
        <v>3312</v>
      </c>
      <c r="L991" s="742">
        <v>0</v>
      </c>
      <c r="M991" s="742">
        <v>0</v>
      </c>
      <c r="N991" s="739">
        <v>1</v>
      </c>
      <c r="O991" s="743">
        <v>0.5</v>
      </c>
      <c r="P991" s="742"/>
      <c r="Q991" s="744"/>
      <c r="R991" s="739"/>
      <c r="S991" s="744">
        <v>0</v>
      </c>
      <c r="T991" s="743"/>
      <c r="U991" s="738">
        <v>0</v>
      </c>
    </row>
    <row r="992" spans="1:21" ht="14.4" customHeight="1" x14ac:dyDescent="0.3">
      <c r="A992" s="737">
        <v>30</v>
      </c>
      <c r="B992" s="739" t="s">
        <v>507</v>
      </c>
      <c r="C992" s="739" t="s">
        <v>3349</v>
      </c>
      <c r="D992" s="740" t="s">
        <v>4507</v>
      </c>
      <c r="E992" s="741" t="s">
        <v>3360</v>
      </c>
      <c r="F992" s="739" t="s">
        <v>3344</v>
      </c>
      <c r="G992" s="739" t="s">
        <v>3802</v>
      </c>
      <c r="H992" s="739" t="s">
        <v>508</v>
      </c>
      <c r="I992" s="739" t="s">
        <v>4420</v>
      </c>
      <c r="J992" s="739" t="s">
        <v>1910</v>
      </c>
      <c r="K992" s="739" t="s">
        <v>3130</v>
      </c>
      <c r="L992" s="742">
        <v>0</v>
      </c>
      <c r="M992" s="742">
        <v>0</v>
      </c>
      <c r="N992" s="739">
        <v>1</v>
      </c>
      <c r="O992" s="743">
        <v>1</v>
      </c>
      <c r="P992" s="742"/>
      <c r="Q992" s="744"/>
      <c r="R992" s="739"/>
      <c r="S992" s="744">
        <v>0</v>
      </c>
      <c r="T992" s="743"/>
      <c r="U992" s="738">
        <v>0</v>
      </c>
    </row>
    <row r="993" spans="1:21" ht="14.4" customHeight="1" x14ac:dyDescent="0.3">
      <c r="A993" s="737">
        <v>30</v>
      </c>
      <c r="B993" s="739" t="s">
        <v>507</v>
      </c>
      <c r="C993" s="739" t="s">
        <v>3349</v>
      </c>
      <c r="D993" s="740" t="s">
        <v>4507</v>
      </c>
      <c r="E993" s="741" t="s">
        <v>3360</v>
      </c>
      <c r="F993" s="739" t="s">
        <v>3344</v>
      </c>
      <c r="G993" s="739" t="s">
        <v>3802</v>
      </c>
      <c r="H993" s="739" t="s">
        <v>508</v>
      </c>
      <c r="I993" s="739" t="s">
        <v>1915</v>
      </c>
      <c r="J993" s="739" t="s">
        <v>1910</v>
      </c>
      <c r="K993" s="739" t="s">
        <v>4347</v>
      </c>
      <c r="L993" s="742">
        <v>0</v>
      </c>
      <c r="M993" s="742">
        <v>0</v>
      </c>
      <c r="N993" s="739">
        <v>1</v>
      </c>
      <c r="O993" s="743">
        <v>1</v>
      </c>
      <c r="P993" s="742">
        <v>0</v>
      </c>
      <c r="Q993" s="744"/>
      <c r="R993" s="739">
        <v>1</v>
      </c>
      <c r="S993" s="744">
        <v>1</v>
      </c>
      <c r="T993" s="743">
        <v>1</v>
      </c>
      <c r="U993" s="738">
        <v>1</v>
      </c>
    </row>
    <row r="994" spans="1:21" ht="14.4" customHeight="1" x14ac:dyDescent="0.3">
      <c r="A994" s="737">
        <v>30</v>
      </c>
      <c r="B994" s="739" t="s">
        <v>507</v>
      </c>
      <c r="C994" s="739" t="s">
        <v>3349</v>
      </c>
      <c r="D994" s="740" t="s">
        <v>4507</v>
      </c>
      <c r="E994" s="741" t="s">
        <v>3360</v>
      </c>
      <c r="F994" s="739" t="s">
        <v>3344</v>
      </c>
      <c r="G994" s="739" t="s">
        <v>3802</v>
      </c>
      <c r="H994" s="739" t="s">
        <v>508</v>
      </c>
      <c r="I994" s="739" t="s">
        <v>1909</v>
      </c>
      <c r="J994" s="739" t="s">
        <v>1910</v>
      </c>
      <c r="K994" s="739" t="s">
        <v>3972</v>
      </c>
      <c r="L994" s="742">
        <v>0</v>
      </c>
      <c r="M994" s="742">
        <v>0</v>
      </c>
      <c r="N994" s="739">
        <v>2</v>
      </c>
      <c r="O994" s="743">
        <v>1</v>
      </c>
      <c r="P994" s="742">
        <v>0</v>
      </c>
      <c r="Q994" s="744"/>
      <c r="R994" s="739">
        <v>2</v>
      </c>
      <c r="S994" s="744">
        <v>1</v>
      </c>
      <c r="T994" s="743">
        <v>1</v>
      </c>
      <c r="U994" s="738">
        <v>1</v>
      </c>
    </row>
    <row r="995" spans="1:21" ht="14.4" customHeight="1" x14ac:dyDescent="0.3">
      <c r="A995" s="737">
        <v>30</v>
      </c>
      <c r="B995" s="739" t="s">
        <v>507</v>
      </c>
      <c r="C995" s="739" t="s">
        <v>3349</v>
      </c>
      <c r="D995" s="740" t="s">
        <v>4507</v>
      </c>
      <c r="E995" s="741" t="s">
        <v>3360</v>
      </c>
      <c r="F995" s="739" t="s">
        <v>3344</v>
      </c>
      <c r="G995" s="739" t="s">
        <v>3661</v>
      </c>
      <c r="H995" s="739" t="s">
        <v>2097</v>
      </c>
      <c r="I995" s="739" t="s">
        <v>2217</v>
      </c>
      <c r="J995" s="739" t="s">
        <v>2218</v>
      </c>
      <c r="K995" s="739" t="s">
        <v>3070</v>
      </c>
      <c r="L995" s="742">
        <v>53.57</v>
      </c>
      <c r="M995" s="742">
        <v>160.71</v>
      </c>
      <c r="N995" s="739">
        <v>3</v>
      </c>
      <c r="O995" s="743">
        <v>0.5</v>
      </c>
      <c r="P995" s="742"/>
      <c r="Q995" s="744">
        <v>0</v>
      </c>
      <c r="R995" s="739"/>
      <c r="S995" s="744">
        <v>0</v>
      </c>
      <c r="T995" s="743"/>
      <c r="U995" s="738">
        <v>0</v>
      </c>
    </row>
    <row r="996" spans="1:21" ht="14.4" customHeight="1" x14ac:dyDescent="0.3">
      <c r="A996" s="737">
        <v>30</v>
      </c>
      <c r="B996" s="739" t="s">
        <v>507</v>
      </c>
      <c r="C996" s="739" t="s">
        <v>3349</v>
      </c>
      <c r="D996" s="740" t="s">
        <v>4507</v>
      </c>
      <c r="E996" s="741" t="s">
        <v>3360</v>
      </c>
      <c r="F996" s="739" t="s">
        <v>3345</v>
      </c>
      <c r="G996" s="739" t="s">
        <v>3662</v>
      </c>
      <c r="H996" s="739" t="s">
        <v>508</v>
      </c>
      <c r="I996" s="739" t="s">
        <v>4001</v>
      </c>
      <c r="J996" s="739" t="s">
        <v>3664</v>
      </c>
      <c r="K996" s="739"/>
      <c r="L996" s="742">
        <v>0</v>
      </c>
      <c r="M996" s="742">
        <v>0</v>
      </c>
      <c r="N996" s="739">
        <v>22</v>
      </c>
      <c r="O996" s="743">
        <v>22</v>
      </c>
      <c r="P996" s="742">
        <v>0</v>
      </c>
      <c r="Q996" s="744"/>
      <c r="R996" s="739">
        <v>19</v>
      </c>
      <c r="S996" s="744">
        <v>0.86363636363636365</v>
      </c>
      <c r="T996" s="743">
        <v>19</v>
      </c>
      <c r="U996" s="738">
        <v>0.86363636363636365</v>
      </c>
    </row>
    <row r="997" spans="1:21" ht="14.4" customHeight="1" x14ac:dyDescent="0.3">
      <c r="A997" s="737">
        <v>30</v>
      </c>
      <c r="B997" s="739" t="s">
        <v>507</v>
      </c>
      <c r="C997" s="739" t="s">
        <v>3349</v>
      </c>
      <c r="D997" s="740" t="s">
        <v>4507</v>
      </c>
      <c r="E997" s="741" t="s">
        <v>3360</v>
      </c>
      <c r="F997" s="739" t="s">
        <v>3346</v>
      </c>
      <c r="G997" s="739" t="s">
        <v>3811</v>
      </c>
      <c r="H997" s="739" t="s">
        <v>508</v>
      </c>
      <c r="I997" s="739" t="s">
        <v>4421</v>
      </c>
      <c r="J997" s="739" t="s">
        <v>4422</v>
      </c>
      <c r="K997" s="739" t="s">
        <v>4423</v>
      </c>
      <c r="L997" s="742">
        <v>410</v>
      </c>
      <c r="M997" s="742">
        <v>820</v>
      </c>
      <c r="N997" s="739">
        <v>2</v>
      </c>
      <c r="O997" s="743">
        <v>2</v>
      </c>
      <c r="P997" s="742"/>
      <c r="Q997" s="744">
        <v>0</v>
      </c>
      <c r="R997" s="739"/>
      <c r="S997" s="744">
        <v>0</v>
      </c>
      <c r="T997" s="743"/>
      <c r="U997" s="738">
        <v>0</v>
      </c>
    </row>
    <row r="998" spans="1:21" ht="14.4" customHeight="1" x14ac:dyDescent="0.3">
      <c r="A998" s="737">
        <v>30</v>
      </c>
      <c r="B998" s="739" t="s">
        <v>507</v>
      </c>
      <c r="C998" s="739" t="s">
        <v>3349</v>
      </c>
      <c r="D998" s="740" t="s">
        <v>4507</v>
      </c>
      <c r="E998" s="741" t="s">
        <v>3361</v>
      </c>
      <c r="F998" s="739" t="s">
        <v>3344</v>
      </c>
      <c r="G998" s="739" t="s">
        <v>3366</v>
      </c>
      <c r="H998" s="739" t="s">
        <v>2097</v>
      </c>
      <c r="I998" s="739" t="s">
        <v>4424</v>
      </c>
      <c r="J998" s="739" t="s">
        <v>4425</v>
      </c>
      <c r="K998" s="739" t="s">
        <v>4426</v>
      </c>
      <c r="L998" s="742">
        <v>176.59</v>
      </c>
      <c r="M998" s="742">
        <v>529.77</v>
      </c>
      <c r="N998" s="739">
        <v>3</v>
      </c>
      <c r="O998" s="743">
        <v>1.5</v>
      </c>
      <c r="P998" s="742"/>
      <c r="Q998" s="744">
        <v>0</v>
      </c>
      <c r="R998" s="739"/>
      <c r="S998" s="744">
        <v>0</v>
      </c>
      <c r="T998" s="743"/>
      <c r="U998" s="738">
        <v>0</v>
      </c>
    </row>
    <row r="999" spans="1:21" ht="14.4" customHeight="1" x14ac:dyDescent="0.3">
      <c r="A999" s="737">
        <v>30</v>
      </c>
      <c r="B999" s="739" t="s">
        <v>507</v>
      </c>
      <c r="C999" s="739" t="s">
        <v>3349</v>
      </c>
      <c r="D999" s="740" t="s">
        <v>4507</v>
      </c>
      <c r="E999" s="741" t="s">
        <v>3361</v>
      </c>
      <c r="F999" s="739" t="s">
        <v>3344</v>
      </c>
      <c r="G999" s="739" t="s">
        <v>3401</v>
      </c>
      <c r="H999" s="739" t="s">
        <v>2097</v>
      </c>
      <c r="I999" s="739" t="s">
        <v>2173</v>
      </c>
      <c r="J999" s="739" t="s">
        <v>2174</v>
      </c>
      <c r="K999" s="739" t="s">
        <v>3126</v>
      </c>
      <c r="L999" s="742">
        <v>65.540000000000006</v>
      </c>
      <c r="M999" s="742">
        <v>196.62</v>
      </c>
      <c r="N999" s="739">
        <v>3</v>
      </c>
      <c r="O999" s="743">
        <v>1</v>
      </c>
      <c r="P999" s="742">
        <v>196.62</v>
      </c>
      <c r="Q999" s="744">
        <v>1</v>
      </c>
      <c r="R999" s="739">
        <v>3</v>
      </c>
      <c r="S999" s="744">
        <v>1</v>
      </c>
      <c r="T999" s="743">
        <v>1</v>
      </c>
      <c r="U999" s="738">
        <v>1</v>
      </c>
    </row>
    <row r="1000" spans="1:21" ht="14.4" customHeight="1" x14ac:dyDescent="0.3">
      <c r="A1000" s="737">
        <v>30</v>
      </c>
      <c r="B1000" s="739" t="s">
        <v>507</v>
      </c>
      <c r="C1000" s="739" t="s">
        <v>3349</v>
      </c>
      <c r="D1000" s="740" t="s">
        <v>4507</v>
      </c>
      <c r="E1000" s="741" t="s">
        <v>3361</v>
      </c>
      <c r="F1000" s="739" t="s">
        <v>3344</v>
      </c>
      <c r="G1000" s="739" t="s">
        <v>3683</v>
      </c>
      <c r="H1000" s="739" t="s">
        <v>508</v>
      </c>
      <c r="I1000" s="739" t="s">
        <v>963</v>
      </c>
      <c r="J1000" s="739" t="s">
        <v>3684</v>
      </c>
      <c r="K1000" s="739" t="s">
        <v>3685</v>
      </c>
      <c r="L1000" s="742">
        <v>0</v>
      </c>
      <c r="M1000" s="742">
        <v>0</v>
      </c>
      <c r="N1000" s="739">
        <v>1</v>
      </c>
      <c r="O1000" s="743">
        <v>0.5</v>
      </c>
      <c r="P1000" s="742">
        <v>0</v>
      </c>
      <c r="Q1000" s="744"/>
      <c r="R1000" s="739">
        <v>1</v>
      </c>
      <c r="S1000" s="744">
        <v>1</v>
      </c>
      <c r="T1000" s="743">
        <v>0.5</v>
      </c>
      <c r="U1000" s="738">
        <v>1</v>
      </c>
    </row>
    <row r="1001" spans="1:21" ht="14.4" customHeight="1" x14ac:dyDescent="0.3">
      <c r="A1001" s="737">
        <v>30</v>
      </c>
      <c r="B1001" s="739" t="s">
        <v>507</v>
      </c>
      <c r="C1001" s="739" t="s">
        <v>3349</v>
      </c>
      <c r="D1001" s="740" t="s">
        <v>4507</v>
      </c>
      <c r="E1001" s="741" t="s">
        <v>3361</v>
      </c>
      <c r="F1001" s="739" t="s">
        <v>3344</v>
      </c>
      <c r="G1001" s="739" t="s">
        <v>3405</v>
      </c>
      <c r="H1001" s="739" t="s">
        <v>2097</v>
      </c>
      <c r="I1001" s="739" t="s">
        <v>2448</v>
      </c>
      <c r="J1001" s="739" t="s">
        <v>2449</v>
      </c>
      <c r="K1001" s="739" t="s">
        <v>3177</v>
      </c>
      <c r="L1001" s="742">
        <v>132</v>
      </c>
      <c r="M1001" s="742">
        <v>264</v>
      </c>
      <c r="N1001" s="739">
        <v>2</v>
      </c>
      <c r="O1001" s="743">
        <v>0.5</v>
      </c>
      <c r="P1001" s="742">
        <v>264</v>
      </c>
      <c r="Q1001" s="744">
        <v>1</v>
      </c>
      <c r="R1001" s="739">
        <v>2</v>
      </c>
      <c r="S1001" s="744">
        <v>1</v>
      </c>
      <c r="T1001" s="743">
        <v>0.5</v>
      </c>
      <c r="U1001" s="738">
        <v>1</v>
      </c>
    </row>
    <row r="1002" spans="1:21" ht="14.4" customHeight="1" x14ac:dyDescent="0.3">
      <c r="A1002" s="737">
        <v>30</v>
      </c>
      <c r="B1002" s="739" t="s">
        <v>507</v>
      </c>
      <c r="C1002" s="739" t="s">
        <v>3349</v>
      </c>
      <c r="D1002" s="740" t="s">
        <v>4507</v>
      </c>
      <c r="E1002" s="741" t="s">
        <v>3361</v>
      </c>
      <c r="F1002" s="739" t="s">
        <v>3344</v>
      </c>
      <c r="G1002" s="739" t="s">
        <v>4094</v>
      </c>
      <c r="H1002" s="739" t="s">
        <v>508</v>
      </c>
      <c r="I1002" s="739" t="s">
        <v>4427</v>
      </c>
      <c r="J1002" s="739" t="s">
        <v>4428</v>
      </c>
      <c r="K1002" s="739" t="s">
        <v>3474</v>
      </c>
      <c r="L1002" s="742">
        <v>48.72</v>
      </c>
      <c r="M1002" s="742">
        <v>97.44</v>
      </c>
      <c r="N1002" s="739">
        <v>2</v>
      </c>
      <c r="O1002" s="743">
        <v>0.5</v>
      </c>
      <c r="P1002" s="742">
        <v>97.44</v>
      </c>
      <c r="Q1002" s="744">
        <v>1</v>
      </c>
      <c r="R1002" s="739">
        <v>2</v>
      </c>
      <c r="S1002" s="744">
        <v>1</v>
      </c>
      <c r="T1002" s="743">
        <v>0.5</v>
      </c>
      <c r="U1002" s="738">
        <v>1</v>
      </c>
    </row>
    <row r="1003" spans="1:21" ht="14.4" customHeight="1" x14ac:dyDescent="0.3">
      <c r="A1003" s="737">
        <v>30</v>
      </c>
      <c r="B1003" s="739" t="s">
        <v>507</v>
      </c>
      <c r="C1003" s="739" t="s">
        <v>3349</v>
      </c>
      <c r="D1003" s="740" t="s">
        <v>4507</v>
      </c>
      <c r="E1003" s="741" t="s">
        <v>3361</v>
      </c>
      <c r="F1003" s="739" t="s">
        <v>3344</v>
      </c>
      <c r="G1003" s="739" t="s">
        <v>3414</v>
      </c>
      <c r="H1003" s="739" t="s">
        <v>508</v>
      </c>
      <c r="I1003" s="739" t="s">
        <v>729</v>
      </c>
      <c r="J1003" s="739" t="s">
        <v>730</v>
      </c>
      <c r="K1003" s="739" t="s">
        <v>3415</v>
      </c>
      <c r="L1003" s="742">
        <v>91.11</v>
      </c>
      <c r="M1003" s="742">
        <v>91.11</v>
      </c>
      <c r="N1003" s="739">
        <v>1</v>
      </c>
      <c r="O1003" s="743">
        <v>1</v>
      </c>
      <c r="P1003" s="742">
        <v>91.11</v>
      </c>
      <c r="Q1003" s="744">
        <v>1</v>
      </c>
      <c r="R1003" s="739">
        <v>1</v>
      </c>
      <c r="S1003" s="744">
        <v>1</v>
      </c>
      <c r="T1003" s="743">
        <v>1</v>
      </c>
      <c r="U1003" s="738">
        <v>1</v>
      </c>
    </row>
    <row r="1004" spans="1:21" ht="14.4" customHeight="1" x14ac:dyDescent="0.3">
      <c r="A1004" s="737">
        <v>30</v>
      </c>
      <c r="B1004" s="739" t="s">
        <v>507</v>
      </c>
      <c r="C1004" s="739" t="s">
        <v>3349</v>
      </c>
      <c r="D1004" s="740" t="s">
        <v>4507</v>
      </c>
      <c r="E1004" s="741" t="s">
        <v>3361</v>
      </c>
      <c r="F1004" s="739" t="s">
        <v>3344</v>
      </c>
      <c r="G1004" s="739" t="s">
        <v>4102</v>
      </c>
      <c r="H1004" s="739" t="s">
        <v>508</v>
      </c>
      <c r="I1004" s="739" t="s">
        <v>2837</v>
      </c>
      <c r="J1004" s="739" t="s">
        <v>2810</v>
      </c>
      <c r="K1004" s="739" t="s">
        <v>4105</v>
      </c>
      <c r="L1004" s="742">
        <v>186.99</v>
      </c>
      <c r="M1004" s="742">
        <v>186.99</v>
      </c>
      <c r="N1004" s="739">
        <v>1</v>
      </c>
      <c r="O1004" s="743">
        <v>1</v>
      </c>
      <c r="P1004" s="742">
        <v>186.99</v>
      </c>
      <c r="Q1004" s="744">
        <v>1</v>
      </c>
      <c r="R1004" s="739">
        <v>1</v>
      </c>
      <c r="S1004" s="744">
        <v>1</v>
      </c>
      <c r="T1004" s="743">
        <v>1</v>
      </c>
      <c r="U1004" s="738">
        <v>1</v>
      </c>
    </row>
    <row r="1005" spans="1:21" ht="14.4" customHeight="1" x14ac:dyDescent="0.3">
      <c r="A1005" s="737">
        <v>30</v>
      </c>
      <c r="B1005" s="739" t="s">
        <v>507</v>
      </c>
      <c r="C1005" s="739" t="s">
        <v>3349</v>
      </c>
      <c r="D1005" s="740" t="s">
        <v>4507</v>
      </c>
      <c r="E1005" s="741" t="s">
        <v>3361</v>
      </c>
      <c r="F1005" s="739" t="s">
        <v>3344</v>
      </c>
      <c r="G1005" s="739" t="s">
        <v>4429</v>
      </c>
      <c r="H1005" s="739" t="s">
        <v>508</v>
      </c>
      <c r="I1005" s="739" t="s">
        <v>4430</v>
      </c>
      <c r="J1005" s="739" t="s">
        <v>4431</v>
      </c>
      <c r="K1005" s="739" t="s">
        <v>4432</v>
      </c>
      <c r="L1005" s="742">
        <v>85.16</v>
      </c>
      <c r="M1005" s="742">
        <v>255.48</v>
      </c>
      <c r="N1005" s="739">
        <v>3</v>
      </c>
      <c r="O1005" s="743">
        <v>0.5</v>
      </c>
      <c r="P1005" s="742">
        <v>255.48</v>
      </c>
      <c r="Q1005" s="744">
        <v>1</v>
      </c>
      <c r="R1005" s="739">
        <v>3</v>
      </c>
      <c r="S1005" s="744">
        <v>1</v>
      </c>
      <c r="T1005" s="743">
        <v>0.5</v>
      </c>
      <c r="U1005" s="738">
        <v>1</v>
      </c>
    </row>
    <row r="1006" spans="1:21" ht="14.4" customHeight="1" x14ac:dyDescent="0.3">
      <c r="A1006" s="737">
        <v>30</v>
      </c>
      <c r="B1006" s="739" t="s">
        <v>507</v>
      </c>
      <c r="C1006" s="739" t="s">
        <v>3349</v>
      </c>
      <c r="D1006" s="740" t="s">
        <v>4507</v>
      </c>
      <c r="E1006" s="741" t="s">
        <v>3361</v>
      </c>
      <c r="F1006" s="739" t="s">
        <v>3344</v>
      </c>
      <c r="G1006" s="739" t="s">
        <v>4429</v>
      </c>
      <c r="H1006" s="739" t="s">
        <v>508</v>
      </c>
      <c r="I1006" s="739" t="s">
        <v>4430</v>
      </c>
      <c r="J1006" s="739" t="s">
        <v>4431</v>
      </c>
      <c r="K1006" s="739" t="s">
        <v>4432</v>
      </c>
      <c r="L1006" s="742">
        <v>132</v>
      </c>
      <c r="M1006" s="742">
        <v>528</v>
      </c>
      <c r="N1006" s="739">
        <v>4</v>
      </c>
      <c r="O1006" s="743">
        <v>1.5</v>
      </c>
      <c r="P1006" s="742">
        <v>528</v>
      </c>
      <c r="Q1006" s="744">
        <v>1</v>
      </c>
      <c r="R1006" s="739">
        <v>4</v>
      </c>
      <c r="S1006" s="744">
        <v>1</v>
      </c>
      <c r="T1006" s="743">
        <v>1.5</v>
      </c>
      <c r="U1006" s="738">
        <v>1</v>
      </c>
    </row>
    <row r="1007" spans="1:21" ht="14.4" customHeight="1" x14ac:dyDescent="0.3">
      <c r="A1007" s="737">
        <v>30</v>
      </c>
      <c r="B1007" s="739" t="s">
        <v>507</v>
      </c>
      <c r="C1007" s="739" t="s">
        <v>3349</v>
      </c>
      <c r="D1007" s="740" t="s">
        <v>4507</v>
      </c>
      <c r="E1007" s="741" t="s">
        <v>3361</v>
      </c>
      <c r="F1007" s="739" t="s">
        <v>3344</v>
      </c>
      <c r="G1007" s="739" t="s">
        <v>3460</v>
      </c>
      <c r="H1007" s="739" t="s">
        <v>508</v>
      </c>
      <c r="I1007" s="739" t="s">
        <v>1554</v>
      </c>
      <c r="J1007" s="739" t="s">
        <v>1555</v>
      </c>
      <c r="K1007" s="739" t="s">
        <v>3461</v>
      </c>
      <c r="L1007" s="742">
        <v>34.6</v>
      </c>
      <c r="M1007" s="742">
        <v>34.6</v>
      </c>
      <c r="N1007" s="739">
        <v>1</v>
      </c>
      <c r="O1007" s="743">
        <v>0.5</v>
      </c>
      <c r="P1007" s="742">
        <v>34.6</v>
      </c>
      <c r="Q1007" s="744">
        <v>1</v>
      </c>
      <c r="R1007" s="739">
        <v>1</v>
      </c>
      <c r="S1007" s="744">
        <v>1</v>
      </c>
      <c r="T1007" s="743">
        <v>0.5</v>
      </c>
      <c r="U1007" s="738">
        <v>1</v>
      </c>
    </row>
    <row r="1008" spans="1:21" ht="14.4" customHeight="1" x14ac:dyDescent="0.3">
      <c r="A1008" s="737">
        <v>30</v>
      </c>
      <c r="B1008" s="739" t="s">
        <v>507</v>
      </c>
      <c r="C1008" s="739" t="s">
        <v>3349</v>
      </c>
      <c r="D1008" s="740" t="s">
        <v>4507</v>
      </c>
      <c r="E1008" s="741" t="s">
        <v>3361</v>
      </c>
      <c r="F1008" s="739" t="s">
        <v>3344</v>
      </c>
      <c r="G1008" s="739" t="s">
        <v>3482</v>
      </c>
      <c r="H1008" s="739" t="s">
        <v>508</v>
      </c>
      <c r="I1008" s="739" t="s">
        <v>737</v>
      </c>
      <c r="J1008" s="739" t="s">
        <v>3483</v>
      </c>
      <c r="K1008" s="739" t="s">
        <v>3484</v>
      </c>
      <c r="L1008" s="742">
        <v>23.61</v>
      </c>
      <c r="M1008" s="742">
        <v>70.83</v>
      </c>
      <c r="N1008" s="739">
        <v>3</v>
      </c>
      <c r="O1008" s="743">
        <v>2</v>
      </c>
      <c r="P1008" s="742">
        <v>70.83</v>
      </c>
      <c r="Q1008" s="744">
        <v>1</v>
      </c>
      <c r="R1008" s="739">
        <v>3</v>
      </c>
      <c r="S1008" s="744">
        <v>1</v>
      </c>
      <c r="T1008" s="743">
        <v>2</v>
      </c>
      <c r="U1008" s="738">
        <v>1</v>
      </c>
    </row>
    <row r="1009" spans="1:21" ht="14.4" customHeight="1" x14ac:dyDescent="0.3">
      <c r="A1009" s="737">
        <v>30</v>
      </c>
      <c r="B1009" s="739" t="s">
        <v>507</v>
      </c>
      <c r="C1009" s="739" t="s">
        <v>3349</v>
      </c>
      <c r="D1009" s="740" t="s">
        <v>4507</v>
      </c>
      <c r="E1009" s="741" t="s">
        <v>3361</v>
      </c>
      <c r="F1009" s="739" t="s">
        <v>3344</v>
      </c>
      <c r="G1009" s="739" t="s">
        <v>3371</v>
      </c>
      <c r="H1009" s="739" t="s">
        <v>508</v>
      </c>
      <c r="I1009" s="739" t="s">
        <v>3983</v>
      </c>
      <c r="J1009" s="739" t="s">
        <v>3984</v>
      </c>
      <c r="K1009" s="739" t="s">
        <v>3985</v>
      </c>
      <c r="L1009" s="742">
        <v>300.33</v>
      </c>
      <c r="M1009" s="742">
        <v>300.33</v>
      </c>
      <c r="N1009" s="739">
        <v>1</v>
      </c>
      <c r="O1009" s="743">
        <v>0.5</v>
      </c>
      <c r="P1009" s="742">
        <v>300.33</v>
      </c>
      <c r="Q1009" s="744">
        <v>1</v>
      </c>
      <c r="R1009" s="739">
        <v>1</v>
      </c>
      <c r="S1009" s="744">
        <v>1</v>
      </c>
      <c r="T1009" s="743">
        <v>0.5</v>
      </c>
      <c r="U1009" s="738">
        <v>1</v>
      </c>
    </row>
    <row r="1010" spans="1:21" ht="14.4" customHeight="1" x14ac:dyDescent="0.3">
      <c r="A1010" s="737">
        <v>30</v>
      </c>
      <c r="B1010" s="739" t="s">
        <v>507</v>
      </c>
      <c r="C1010" s="739" t="s">
        <v>3349</v>
      </c>
      <c r="D1010" s="740" t="s">
        <v>4507</v>
      </c>
      <c r="E1010" s="741" t="s">
        <v>3361</v>
      </c>
      <c r="F1010" s="739" t="s">
        <v>3344</v>
      </c>
      <c r="G1010" s="739" t="s">
        <v>3371</v>
      </c>
      <c r="H1010" s="739" t="s">
        <v>508</v>
      </c>
      <c r="I1010" s="739" t="s">
        <v>4433</v>
      </c>
      <c r="J1010" s="739" t="s">
        <v>3984</v>
      </c>
      <c r="K1010" s="739" t="s">
        <v>3985</v>
      </c>
      <c r="L1010" s="742">
        <v>300.33</v>
      </c>
      <c r="M1010" s="742">
        <v>300.33</v>
      </c>
      <c r="N1010" s="739">
        <v>1</v>
      </c>
      <c r="O1010" s="743">
        <v>0.5</v>
      </c>
      <c r="P1010" s="742">
        <v>300.33</v>
      </c>
      <c r="Q1010" s="744">
        <v>1</v>
      </c>
      <c r="R1010" s="739">
        <v>1</v>
      </c>
      <c r="S1010" s="744">
        <v>1</v>
      </c>
      <c r="T1010" s="743">
        <v>0.5</v>
      </c>
      <c r="U1010" s="738">
        <v>1</v>
      </c>
    </row>
    <row r="1011" spans="1:21" ht="14.4" customHeight="1" x14ac:dyDescent="0.3">
      <c r="A1011" s="737">
        <v>30</v>
      </c>
      <c r="B1011" s="739" t="s">
        <v>507</v>
      </c>
      <c r="C1011" s="739" t="s">
        <v>3349</v>
      </c>
      <c r="D1011" s="740" t="s">
        <v>4507</v>
      </c>
      <c r="E1011" s="741" t="s">
        <v>3361</v>
      </c>
      <c r="F1011" s="739" t="s">
        <v>3344</v>
      </c>
      <c r="G1011" s="739" t="s">
        <v>4166</v>
      </c>
      <c r="H1011" s="739" t="s">
        <v>508</v>
      </c>
      <c r="I1011" s="739" t="s">
        <v>868</v>
      </c>
      <c r="J1011" s="739" t="s">
        <v>4382</v>
      </c>
      <c r="K1011" s="739" t="s">
        <v>4383</v>
      </c>
      <c r="L1011" s="742">
        <v>73.989999999999995</v>
      </c>
      <c r="M1011" s="742">
        <v>73.989999999999995</v>
      </c>
      <c r="N1011" s="739">
        <v>1</v>
      </c>
      <c r="O1011" s="743">
        <v>0.5</v>
      </c>
      <c r="P1011" s="742">
        <v>73.989999999999995</v>
      </c>
      <c r="Q1011" s="744">
        <v>1</v>
      </c>
      <c r="R1011" s="739">
        <v>1</v>
      </c>
      <c r="S1011" s="744">
        <v>1</v>
      </c>
      <c r="T1011" s="743">
        <v>0.5</v>
      </c>
      <c r="U1011" s="738">
        <v>1</v>
      </c>
    </row>
    <row r="1012" spans="1:21" ht="14.4" customHeight="1" x14ac:dyDescent="0.3">
      <c r="A1012" s="737">
        <v>30</v>
      </c>
      <c r="B1012" s="739" t="s">
        <v>507</v>
      </c>
      <c r="C1012" s="739" t="s">
        <v>3349</v>
      </c>
      <c r="D1012" s="740" t="s">
        <v>4507</v>
      </c>
      <c r="E1012" s="741" t="s">
        <v>3361</v>
      </c>
      <c r="F1012" s="739" t="s">
        <v>3344</v>
      </c>
      <c r="G1012" s="739" t="s">
        <v>3719</v>
      </c>
      <c r="H1012" s="739" t="s">
        <v>508</v>
      </c>
      <c r="I1012" s="739" t="s">
        <v>1406</v>
      </c>
      <c r="J1012" s="739" t="s">
        <v>4434</v>
      </c>
      <c r="K1012" s="739" t="s">
        <v>4435</v>
      </c>
      <c r="L1012" s="742">
        <v>16.23</v>
      </c>
      <c r="M1012" s="742">
        <v>16.23</v>
      </c>
      <c r="N1012" s="739">
        <v>1</v>
      </c>
      <c r="O1012" s="743">
        <v>1</v>
      </c>
      <c r="P1012" s="742">
        <v>16.23</v>
      </c>
      <c r="Q1012" s="744">
        <v>1</v>
      </c>
      <c r="R1012" s="739">
        <v>1</v>
      </c>
      <c r="S1012" s="744">
        <v>1</v>
      </c>
      <c r="T1012" s="743">
        <v>1</v>
      </c>
      <c r="U1012" s="738">
        <v>1</v>
      </c>
    </row>
    <row r="1013" spans="1:21" ht="14.4" customHeight="1" x14ac:dyDescent="0.3">
      <c r="A1013" s="737">
        <v>30</v>
      </c>
      <c r="B1013" s="739" t="s">
        <v>507</v>
      </c>
      <c r="C1013" s="739" t="s">
        <v>3349</v>
      </c>
      <c r="D1013" s="740" t="s">
        <v>4507</v>
      </c>
      <c r="E1013" s="741" t="s">
        <v>3361</v>
      </c>
      <c r="F1013" s="739" t="s">
        <v>3344</v>
      </c>
      <c r="G1013" s="739" t="s">
        <v>3492</v>
      </c>
      <c r="H1013" s="739" t="s">
        <v>508</v>
      </c>
      <c r="I1013" s="739" t="s">
        <v>1074</v>
      </c>
      <c r="J1013" s="739" t="s">
        <v>3494</v>
      </c>
      <c r="K1013" s="739" t="s">
        <v>3988</v>
      </c>
      <c r="L1013" s="742">
        <v>31.65</v>
      </c>
      <c r="M1013" s="742">
        <v>31.65</v>
      </c>
      <c r="N1013" s="739">
        <v>1</v>
      </c>
      <c r="O1013" s="743">
        <v>1</v>
      </c>
      <c r="P1013" s="742"/>
      <c r="Q1013" s="744">
        <v>0</v>
      </c>
      <c r="R1013" s="739"/>
      <c r="S1013" s="744">
        <v>0</v>
      </c>
      <c r="T1013" s="743"/>
      <c r="U1013" s="738">
        <v>0</v>
      </c>
    </row>
    <row r="1014" spans="1:21" ht="14.4" customHeight="1" x14ac:dyDescent="0.3">
      <c r="A1014" s="737">
        <v>30</v>
      </c>
      <c r="B1014" s="739" t="s">
        <v>507</v>
      </c>
      <c r="C1014" s="739" t="s">
        <v>3349</v>
      </c>
      <c r="D1014" s="740" t="s">
        <v>4507</v>
      </c>
      <c r="E1014" s="741" t="s">
        <v>3361</v>
      </c>
      <c r="F1014" s="739" t="s">
        <v>3344</v>
      </c>
      <c r="G1014" s="739" t="s">
        <v>3492</v>
      </c>
      <c r="H1014" s="739" t="s">
        <v>508</v>
      </c>
      <c r="I1014" s="739" t="s">
        <v>4436</v>
      </c>
      <c r="J1014" s="739" t="s">
        <v>3494</v>
      </c>
      <c r="K1014" s="739" t="s">
        <v>3384</v>
      </c>
      <c r="L1014" s="742">
        <v>58.62</v>
      </c>
      <c r="M1014" s="742">
        <v>58.62</v>
      </c>
      <c r="N1014" s="739">
        <v>1</v>
      </c>
      <c r="O1014" s="743">
        <v>0.5</v>
      </c>
      <c r="P1014" s="742"/>
      <c r="Q1014" s="744">
        <v>0</v>
      </c>
      <c r="R1014" s="739"/>
      <c r="S1014" s="744">
        <v>0</v>
      </c>
      <c r="T1014" s="743"/>
      <c r="U1014" s="738">
        <v>0</v>
      </c>
    </row>
    <row r="1015" spans="1:21" ht="14.4" customHeight="1" x14ac:dyDescent="0.3">
      <c r="A1015" s="737">
        <v>30</v>
      </c>
      <c r="B1015" s="739" t="s">
        <v>507</v>
      </c>
      <c r="C1015" s="739" t="s">
        <v>3349</v>
      </c>
      <c r="D1015" s="740" t="s">
        <v>4507</v>
      </c>
      <c r="E1015" s="741" t="s">
        <v>3361</v>
      </c>
      <c r="F1015" s="739" t="s">
        <v>3344</v>
      </c>
      <c r="G1015" s="739" t="s">
        <v>3502</v>
      </c>
      <c r="H1015" s="739" t="s">
        <v>508</v>
      </c>
      <c r="I1015" s="739" t="s">
        <v>916</v>
      </c>
      <c r="J1015" s="739" t="s">
        <v>3503</v>
      </c>
      <c r="K1015" s="739" t="s">
        <v>1012</v>
      </c>
      <c r="L1015" s="742">
        <v>88.76</v>
      </c>
      <c r="M1015" s="742">
        <v>88.76</v>
      </c>
      <c r="N1015" s="739">
        <v>1</v>
      </c>
      <c r="O1015" s="743">
        <v>0.5</v>
      </c>
      <c r="P1015" s="742">
        <v>88.76</v>
      </c>
      <c r="Q1015" s="744">
        <v>1</v>
      </c>
      <c r="R1015" s="739">
        <v>1</v>
      </c>
      <c r="S1015" s="744">
        <v>1</v>
      </c>
      <c r="T1015" s="743">
        <v>0.5</v>
      </c>
      <c r="U1015" s="738">
        <v>1</v>
      </c>
    </row>
    <row r="1016" spans="1:21" ht="14.4" customHeight="1" x14ac:dyDescent="0.3">
      <c r="A1016" s="737">
        <v>30</v>
      </c>
      <c r="B1016" s="739" t="s">
        <v>507</v>
      </c>
      <c r="C1016" s="739" t="s">
        <v>3349</v>
      </c>
      <c r="D1016" s="740" t="s">
        <v>4507</v>
      </c>
      <c r="E1016" s="741" t="s">
        <v>3361</v>
      </c>
      <c r="F1016" s="739" t="s">
        <v>3344</v>
      </c>
      <c r="G1016" s="739" t="s">
        <v>3512</v>
      </c>
      <c r="H1016" s="739" t="s">
        <v>508</v>
      </c>
      <c r="I1016" s="739" t="s">
        <v>3879</v>
      </c>
      <c r="J1016" s="739" t="s">
        <v>3880</v>
      </c>
      <c r="K1016" s="739" t="s">
        <v>3881</v>
      </c>
      <c r="L1016" s="742">
        <v>79.03</v>
      </c>
      <c r="M1016" s="742">
        <v>79.03</v>
      </c>
      <c r="N1016" s="739">
        <v>1</v>
      </c>
      <c r="O1016" s="743">
        <v>0.5</v>
      </c>
      <c r="P1016" s="742">
        <v>79.03</v>
      </c>
      <c r="Q1016" s="744">
        <v>1</v>
      </c>
      <c r="R1016" s="739">
        <v>1</v>
      </c>
      <c r="S1016" s="744">
        <v>1</v>
      </c>
      <c r="T1016" s="743">
        <v>0.5</v>
      </c>
      <c r="U1016" s="738">
        <v>1</v>
      </c>
    </row>
    <row r="1017" spans="1:21" ht="14.4" customHeight="1" x14ac:dyDescent="0.3">
      <c r="A1017" s="737">
        <v>30</v>
      </c>
      <c r="B1017" s="739" t="s">
        <v>507</v>
      </c>
      <c r="C1017" s="739" t="s">
        <v>3349</v>
      </c>
      <c r="D1017" s="740" t="s">
        <v>4507</v>
      </c>
      <c r="E1017" s="741" t="s">
        <v>3361</v>
      </c>
      <c r="F1017" s="739" t="s">
        <v>3344</v>
      </c>
      <c r="G1017" s="739" t="s">
        <v>4437</v>
      </c>
      <c r="H1017" s="739" t="s">
        <v>508</v>
      </c>
      <c r="I1017" s="739" t="s">
        <v>4438</v>
      </c>
      <c r="J1017" s="739" t="s">
        <v>4439</v>
      </c>
      <c r="K1017" s="739" t="s">
        <v>4440</v>
      </c>
      <c r="L1017" s="742">
        <v>285.89</v>
      </c>
      <c r="M1017" s="742">
        <v>285.89</v>
      </c>
      <c r="N1017" s="739">
        <v>1</v>
      </c>
      <c r="O1017" s="743">
        <v>0.5</v>
      </c>
      <c r="P1017" s="742">
        <v>285.89</v>
      </c>
      <c r="Q1017" s="744">
        <v>1</v>
      </c>
      <c r="R1017" s="739">
        <v>1</v>
      </c>
      <c r="S1017" s="744">
        <v>1</v>
      </c>
      <c r="T1017" s="743">
        <v>0.5</v>
      </c>
      <c r="U1017" s="738">
        <v>1</v>
      </c>
    </row>
    <row r="1018" spans="1:21" ht="14.4" customHeight="1" x14ac:dyDescent="0.3">
      <c r="A1018" s="737">
        <v>30</v>
      </c>
      <c r="B1018" s="739" t="s">
        <v>507</v>
      </c>
      <c r="C1018" s="739" t="s">
        <v>3349</v>
      </c>
      <c r="D1018" s="740" t="s">
        <v>4507</v>
      </c>
      <c r="E1018" s="741" t="s">
        <v>3361</v>
      </c>
      <c r="F1018" s="739" t="s">
        <v>3344</v>
      </c>
      <c r="G1018" s="739" t="s">
        <v>4441</v>
      </c>
      <c r="H1018" s="739" t="s">
        <v>2097</v>
      </c>
      <c r="I1018" s="739" t="s">
        <v>4442</v>
      </c>
      <c r="J1018" s="739" t="s">
        <v>4443</v>
      </c>
      <c r="K1018" s="739" t="s">
        <v>4444</v>
      </c>
      <c r="L1018" s="742">
        <v>141.04</v>
      </c>
      <c r="M1018" s="742">
        <v>141.04</v>
      </c>
      <c r="N1018" s="739">
        <v>1</v>
      </c>
      <c r="O1018" s="743">
        <v>1</v>
      </c>
      <c r="P1018" s="742">
        <v>141.04</v>
      </c>
      <c r="Q1018" s="744">
        <v>1</v>
      </c>
      <c r="R1018" s="739">
        <v>1</v>
      </c>
      <c r="S1018" s="744">
        <v>1</v>
      </c>
      <c r="T1018" s="743">
        <v>1</v>
      </c>
      <c r="U1018" s="738">
        <v>1</v>
      </c>
    </row>
    <row r="1019" spans="1:21" ht="14.4" customHeight="1" x14ac:dyDescent="0.3">
      <c r="A1019" s="737">
        <v>30</v>
      </c>
      <c r="B1019" s="739" t="s">
        <v>507</v>
      </c>
      <c r="C1019" s="739" t="s">
        <v>3349</v>
      </c>
      <c r="D1019" s="740" t="s">
        <v>4507</v>
      </c>
      <c r="E1019" s="741" t="s">
        <v>3361</v>
      </c>
      <c r="F1019" s="739" t="s">
        <v>3344</v>
      </c>
      <c r="G1019" s="739" t="s">
        <v>3372</v>
      </c>
      <c r="H1019" s="739" t="s">
        <v>2097</v>
      </c>
      <c r="I1019" s="739" t="s">
        <v>3373</v>
      </c>
      <c r="J1019" s="739" t="s">
        <v>2210</v>
      </c>
      <c r="K1019" s="739" t="s">
        <v>3099</v>
      </c>
      <c r="L1019" s="742">
        <v>1385.62</v>
      </c>
      <c r="M1019" s="742">
        <v>1385.62</v>
      </c>
      <c r="N1019" s="739">
        <v>1</v>
      </c>
      <c r="O1019" s="743">
        <v>1</v>
      </c>
      <c r="P1019" s="742">
        <v>1385.62</v>
      </c>
      <c r="Q1019" s="744">
        <v>1</v>
      </c>
      <c r="R1019" s="739">
        <v>1</v>
      </c>
      <c r="S1019" s="744">
        <v>1</v>
      </c>
      <c r="T1019" s="743">
        <v>1</v>
      </c>
      <c r="U1019" s="738">
        <v>1</v>
      </c>
    </row>
    <row r="1020" spans="1:21" ht="14.4" customHeight="1" x14ac:dyDescent="0.3">
      <c r="A1020" s="737">
        <v>30</v>
      </c>
      <c r="B1020" s="739" t="s">
        <v>507</v>
      </c>
      <c r="C1020" s="739" t="s">
        <v>3349</v>
      </c>
      <c r="D1020" s="740" t="s">
        <v>4507</v>
      </c>
      <c r="E1020" s="741" t="s">
        <v>3361</v>
      </c>
      <c r="F1020" s="739" t="s">
        <v>3344</v>
      </c>
      <c r="G1020" s="739" t="s">
        <v>3564</v>
      </c>
      <c r="H1020" s="739" t="s">
        <v>2097</v>
      </c>
      <c r="I1020" s="739" t="s">
        <v>2381</v>
      </c>
      <c r="J1020" s="739" t="s">
        <v>2382</v>
      </c>
      <c r="K1020" s="739" t="s">
        <v>3142</v>
      </c>
      <c r="L1020" s="742">
        <v>31.09</v>
      </c>
      <c r="M1020" s="742">
        <v>93.27</v>
      </c>
      <c r="N1020" s="739">
        <v>3</v>
      </c>
      <c r="O1020" s="743">
        <v>1</v>
      </c>
      <c r="P1020" s="742">
        <v>93.27</v>
      </c>
      <c r="Q1020" s="744">
        <v>1</v>
      </c>
      <c r="R1020" s="739">
        <v>3</v>
      </c>
      <c r="S1020" s="744">
        <v>1</v>
      </c>
      <c r="T1020" s="743">
        <v>1</v>
      </c>
      <c r="U1020" s="738">
        <v>1</v>
      </c>
    </row>
    <row r="1021" spans="1:21" ht="14.4" customHeight="1" x14ac:dyDescent="0.3">
      <c r="A1021" s="737">
        <v>30</v>
      </c>
      <c r="B1021" s="739" t="s">
        <v>507</v>
      </c>
      <c r="C1021" s="739" t="s">
        <v>3349</v>
      </c>
      <c r="D1021" s="740" t="s">
        <v>4507</v>
      </c>
      <c r="E1021" s="741" t="s">
        <v>3361</v>
      </c>
      <c r="F1021" s="739" t="s">
        <v>3344</v>
      </c>
      <c r="G1021" s="739" t="s">
        <v>4445</v>
      </c>
      <c r="H1021" s="739" t="s">
        <v>508</v>
      </c>
      <c r="I1021" s="739" t="s">
        <v>1410</v>
      </c>
      <c r="J1021" s="739" t="s">
        <v>4446</v>
      </c>
      <c r="K1021" s="739" t="s">
        <v>4447</v>
      </c>
      <c r="L1021" s="742">
        <v>18.809999999999999</v>
      </c>
      <c r="M1021" s="742">
        <v>225.71999999999997</v>
      </c>
      <c r="N1021" s="739">
        <v>12</v>
      </c>
      <c r="O1021" s="743">
        <v>5.5</v>
      </c>
      <c r="P1021" s="742">
        <v>169.28999999999996</v>
      </c>
      <c r="Q1021" s="744">
        <v>0.74999999999999989</v>
      </c>
      <c r="R1021" s="739">
        <v>9</v>
      </c>
      <c r="S1021" s="744">
        <v>0.75</v>
      </c>
      <c r="T1021" s="743">
        <v>4</v>
      </c>
      <c r="U1021" s="738">
        <v>0.72727272727272729</v>
      </c>
    </row>
    <row r="1022" spans="1:21" ht="14.4" customHeight="1" x14ac:dyDescent="0.3">
      <c r="A1022" s="737">
        <v>30</v>
      </c>
      <c r="B1022" s="739" t="s">
        <v>507</v>
      </c>
      <c r="C1022" s="739" t="s">
        <v>3349</v>
      </c>
      <c r="D1022" s="740" t="s">
        <v>4507</v>
      </c>
      <c r="E1022" s="741" t="s">
        <v>3361</v>
      </c>
      <c r="F1022" s="739" t="s">
        <v>3344</v>
      </c>
      <c r="G1022" s="739" t="s">
        <v>3776</v>
      </c>
      <c r="H1022" s="739" t="s">
        <v>2097</v>
      </c>
      <c r="I1022" s="739" t="s">
        <v>4448</v>
      </c>
      <c r="J1022" s="739" t="s">
        <v>2370</v>
      </c>
      <c r="K1022" s="739" t="s">
        <v>4072</v>
      </c>
      <c r="L1022" s="742">
        <v>352.37</v>
      </c>
      <c r="M1022" s="742">
        <v>704.74</v>
      </c>
      <c r="N1022" s="739">
        <v>2</v>
      </c>
      <c r="O1022" s="743">
        <v>1</v>
      </c>
      <c r="P1022" s="742"/>
      <c r="Q1022" s="744">
        <v>0</v>
      </c>
      <c r="R1022" s="739"/>
      <c r="S1022" s="744">
        <v>0</v>
      </c>
      <c r="T1022" s="743"/>
      <c r="U1022" s="738">
        <v>0</v>
      </c>
    </row>
    <row r="1023" spans="1:21" ht="14.4" customHeight="1" x14ac:dyDescent="0.3">
      <c r="A1023" s="737">
        <v>30</v>
      </c>
      <c r="B1023" s="739" t="s">
        <v>507</v>
      </c>
      <c r="C1023" s="739" t="s">
        <v>3349</v>
      </c>
      <c r="D1023" s="740" t="s">
        <v>4507</v>
      </c>
      <c r="E1023" s="741" t="s">
        <v>3361</v>
      </c>
      <c r="F1023" s="739" t="s">
        <v>3344</v>
      </c>
      <c r="G1023" s="739" t="s">
        <v>3902</v>
      </c>
      <c r="H1023" s="739" t="s">
        <v>508</v>
      </c>
      <c r="I1023" s="739" t="s">
        <v>1885</v>
      </c>
      <c r="J1023" s="739" t="s">
        <v>1886</v>
      </c>
      <c r="K1023" s="739" t="s">
        <v>1290</v>
      </c>
      <c r="L1023" s="742">
        <v>108.44</v>
      </c>
      <c r="M1023" s="742">
        <v>108.44</v>
      </c>
      <c r="N1023" s="739">
        <v>1</v>
      </c>
      <c r="O1023" s="743">
        <v>0.5</v>
      </c>
      <c r="P1023" s="742">
        <v>108.44</v>
      </c>
      <c r="Q1023" s="744">
        <v>1</v>
      </c>
      <c r="R1023" s="739">
        <v>1</v>
      </c>
      <c r="S1023" s="744">
        <v>1</v>
      </c>
      <c r="T1023" s="743">
        <v>0.5</v>
      </c>
      <c r="U1023" s="738">
        <v>1</v>
      </c>
    </row>
    <row r="1024" spans="1:21" ht="14.4" customHeight="1" x14ac:dyDescent="0.3">
      <c r="A1024" s="737">
        <v>30</v>
      </c>
      <c r="B1024" s="739" t="s">
        <v>507</v>
      </c>
      <c r="C1024" s="739" t="s">
        <v>3349</v>
      </c>
      <c r="D1024" s="740" t="s">
        <v>4507</v>
      </c>
      <c r="E1024" s="741" t="s">
        <v>3361</v>
      </c>
      <c r="F1024" s="739" t="s">
        <v>3344</v>
      </c>
      <c r="G1024" s="739" t="s">
        <v>4449</v>
      </c>
      <c r="H1024" s="739" t="s">
        <v>508</v>
      </c>
      <c r="I1024" s="739" t="s">
        <v>1201</v>
      </c>
      <c r="J1024" s="739" t="s">
        <v>1202</v>
      </c>
      <c r="K1024" s="739" t="s">
        <v>2793</v>
      </c>
      <c r="L1024" s="742">
        <v>70.08</v>
      </c>
      <c r="M1024" s="742">
        <v>70.08</v>
      </c>
      <c r="N1024" s="739">
        <v>1</v>
      </c>
      <c r="O1024" s="743">
        <v>0.5</v>
      </c>
      <c r="P1024" s="742">
        <v>70.08</v>
      </c>
      <c r="Q1024" s="744">
        <v>1</v>
      </c>
      <c r="R1024" s="739">
        <v>1</v>
      </c>
      <c r="S1024" s="744">
        <v>1</v>
      </c>
      <c r="T1024" s="743">
        <v>0.5</v>
      </c>
      <c r="U1024" s="738">
        <v>1</v>
      </c>
    </row>
    <row r="1025" spans="1:21" ht="14.4" customHeight="1" x14ac:dyDescent="0.3">
      <c r="A1025" s="737">
        <v>30</v>
      </c>
      <c r="B1025" s="739" t="s">
        <v>507</v>
      </c>
      <c r="C1025" s="739" t="s">
        <v>3349</v>
      </c>
      <c r="D1025" s="740" t="s">
        <v>4507</v>
      </c>
      <c r="E1025" s="741" t="s">
        <v>3361</v>
      </c>
      <c r="F1025" s="739" t="s">
        <v>3344</v>
      </c>
      <c r="G1025" s="739" t="s">
        <v>4450</v>
      </c>
      <c r="H1025" s="739" t="s">
        <v>508</v>
      </c>
      <c r="I1025" s="739" t="s">
        <v>4451</v>
      </c>
      <c r="J1025" s="739" t="s">
        <v>4452</v>
      </c>
      <c r="K1025" s="739" t="s">
        <v>4453</v>
      </c>
      <c r="L1025" s="742">
        <v>0</v>
      </c>
      <c r="M1025" s="742">
        <v>0</v>
      </c>
      <c r="N1025" s="739">
        <v>1</v>
      </c>
      <c r="O1025" s="743">
        <v>1</v>
      </c>
      <c r="P1025" s="742">
        <v>0</v>
      </c>
      <c r="Q1025" s="744"/>
      <c r="R1025" s="739">
        <v>1</v>
      </c>
      <c r="S1025" s="744">
        <v>1</v>
      </c>
      <c r="T1025" s="743">
        <v>1</v>
      </c>
      <c r="U1025" s="738">
        <v>1</v>
      </c>
    </row>
    <row r="1026" spans="1:21" ht="14.4" customHeight="1" x14ac:dyDescent="0.3">
      <c r="A1026" s="737">
        <v>30</v>
      </c>
      <c r="B1026" s="739" t="s">
        <v>507</v>
      </c>
      <c r="C1026" s="739" t="s">
        <v>3349</v>
      </c>
      <c r="D1026" s="740" t="s">
        <v>4507</v>
      </c>
      <c r="E1026" s="741" t="s">
        <v>3361</v>
      </c>
      <c r="F1026" s="739" t="s">
        <v>3344</v>
      </c>
      <c r="G1026" s="739" t="s">
        <v>3582</v>
      </c>
      <c r="H1026" s="739" t="s">
        <v>2097</v>
      </c>
      <c r="I1026" s="739" t="s">
        <v>2098</v>
      </c>
      <c r="J1026" s="739" t="s">
        <v>2099</v>
      </c>
      <c r="K1026" s="739" t="s">
        <v>3151</v>
      </c>
      <c r="L1026" s="742">
        <v>10.41</v>
      </c>
      <c r="M1026" s="742">
        <v>197.79000000000002</v>
      </c>
      <c r="N1026" s="739">
        <v>19</v>
      </c>
      <c r="O1026" s="743">
        <v>2</v>
      </c>
      <c r="P1026" s="742">
        <v>197.79000000000002</v>
      </c>
      <c r="Q1026" s="744">
        <v>1</v>
      </c>
      <c r="R1026" s="739">
        <v>19</v>
      </c>
      <c r="S1026" s="744">
        <v>1</v>
      </c>
      <c r="T1026" s="743">
        <v>2</v>
      </c>
      <c r="U1026" s="738">
        <v>1</v>
      </c>
    </row>
    <row r="1027" spans="1:21" ht="14.4" customHeight="1" x14ac:dyDescent="0.3">
      <c r="A1027" s="737">
        <v>30</v>
      </c>
      <c r="B1027" s="739" t="s">
        <v>507</v>
      </c>
      <c r="C1027" s="739" t="s">
        <v>3349</v>
      </c>
      <c r="D1027" s="740" t="s">
        <v>4507</v>
      </c>
      <c r="E1027" s="741" t="s">
        <v>3361</v>
      </c>
      <c r="F1027" s="739" t="s">
        <v>3344</v>
      </c>
      <c r="G1027" s="739" t="s">
        <v>3786</v>
      </c>
      <c r="H1027" s="739" t="s">
        <v>508</v>
      </c>
      <c r="I1027" s="739" t="s">
        <v>1123</v>
      </c>
      <c r="J1027" s="739" t="s">
        <v>1124</v>
      </c>
      <c r="K1027" s="739" t="s">
        <v>4454</v>
      </c>
      <c r="L1027" s="742">
        <v>181.04</v>
      </c>
      <c r="M1027" s="742">
        <v>181.04</v>
      </c>
      <c r="N1027" s="739">
        <v>1</v>
      </c>
      <c r="O1027" s="743">
        <v>0.5</v>
      </c>
      <c r="P1027" s="742">
        <v>181.04</v>
      </c>
      <c r="Q1027" s="744">
        <v>1</v>
      </c>
      <c r="R1027" s="739">
        <v>1</v>
      </c>
      <c r="S1027" s="744">
        <v>1</v>
      </c>
      <c r="T1027" s="743">
        <v>0.5</v>
      </c>
      <c r="U1027" s="738">
        <v>1</v>
      </c>
    </row>
    <row r="1028" spans="1:21" ht="14.4" customHeight="1" x14ac:dyDescent="0.3">
      <c r="A1028" s="737">
        <v>30</v>
      </c>
      <c r="B1028" s="739" t="s">
        <v>507</v>
      </c>
      <c r="C1028" s="739" t="s">
        <v>3349</v>
      </c>
      <c r="D1028" s="740" t="s">
        <v>4507</v>
      </c>
      <c r="E1028" s="741" t="s">
        <v>3361</v>
      </c>
      <c r="F1028" s="739" t="s">
        <v>3344</v>
      </c>
      <c r="G1028" s="739" t="s">
        <v>3786</v>
      </c>
      <c r="H1028" s="739" t="s">
        <v>508</v>
      </c>
      <c r="I1028" s="739" t="s">
        <v>4455</v>
      </c>
      <c r="J1028" s="739" t="s">
        <v>4456</v>
      </c>
      <c r="K1028" s="739" t="s">
        <v>4457</v>
      </c>
      <c r="L1028" s="742">
        <v>87.42</v>
      </c>
      <c r="M1028" s="742">
        <v>87.42</v>
      </c>
      <c r="N1028" s="739">
        <v>1</v>
      </c>
      <c r="O1028" s="743">
        <v>1</v>
      </c>
      <c r="P1028" s="742">
        <v>87.42</v>
      </c>
      <c r="Q1028" s="744">
        <v>1</v>
      </c>
      <c r="R1028" s="739">
        <v>1</v>
      </c>
      <c r="S1028" s="744">
        <v>1</v>
      </c>
      <c r="T1028" s="743">
        <v>1</v>
      </c>
      <c r="U1028" s="738">
        <v>1</v>
      </c>
    </row>
    <row r="1029" spans="1:21" ht="14.4" customHeight="1" x14ac:dyDescent="0.3">
      <c r="A1029" s="737">
        <v>30</v>
      </c>
      <c r="B1029" s="739" t="s">
        <v>507</v>
      </c>
      <c r="C1029" s="739" t="s">
        <v>3349</v>
      </c>
      <c r="D1029" s="740" t="s">
        <v>4507</v>
      </c>
      <c r="E1029" s="741" t="s">
        <v>3361</v>
      </c>
      <c r="F1029" s="739" t="s">
        <v>3344</v>
      </c>
      <c r="G1029" s="739" t="s">
        <v>3786</v>
      </c>
      <c r="H1029" s="739" t="s">
        <v>508</v>
      </c>
      <c r="I1029" s="739" t="s">
        <v>3787</v>
      </c>
      <c r="J1029" s="739" t="s">
        <v>1124</v>
      </c>
      <c r="K1029" s="739" t="s">
        <v>3788</v>
      </c>
      <c r="L1029" s="742">
        <v>90.53</v>
      </c>
      <c r="M1029" s="742">
        <v>90.53</v>
      </c>
      <c r="N1029" s="739">
        <v>1</v>
      </c>
      <c r="O1029" s="743">
        <v>0.5</v>
      </c>
      <c r="P1029" s="742">
        <v>90.53</v>
      </c>
      <c r="Q1029" s="744">
        <v>1</v>
      </c>
      <c r="R1029" s="739">
        <v>1</v>
      </c>
      <c r="S1029" s="744">
        <v>1</v>
      </c>
      <c r="T1029" s="743">
        <v>0.5</v>
      </c>
      <c r="U1029" s="738">
        <v>1</v>
      </c>
    </row>
    <row r="1030" spans="1:21" ht="14.4" customHeight="1" x14ac:dyDescent="0.3">
      <c r="A1030" s="737">
        <v>30</v>
      </c>
      <c r="B1030" s="739" t="s">
        <v>507</v>
      </c>
      <c r="C1030" s="739" t="s">
        <v>3349</v>
      </c>
      <c r="D1030" s="740" t="s">
        <v>4507</v>
      </c>
      <c r="E1030" s="741" t="s">
        <v>3361</v>
      </c>
      <c r="F1030" s="739" t="s">
        <v>3344</v>
      </c>
      <c r="G1030" s="739" t="s">
        <v>3625</v>
      </c>
      <c r="H1030" s="739" t="s">
        <v>508</v>
      </c>
      <c r="I1030" s="739" t="s">
        <v>1244</v>
      </c>
      <c r="J1030" s="739" t="s">
        <v>1245</v>
      </c>
      <c r="K1030" s="739" t="s">
        <v>1246</v>
      </c>
      <c r="L1030" s="742">
        <v>65.989999999999995</v>
      </c>
      <c r="M1030" s="742">
        <v>65.989999999999995</v>
      </c>
      <c r="N1030" s="739">
        <v>1</v>
      </c>
      <c r="O1030" s="743">
        <v>1</v>
      </c>
      <c r="P1030" s="742">
        <v>65.989999999999995</v>
      </c>
      <c r="Q1030" s="744">
        <v>1</v>
      </c>
      <c r="R1030" s="739">
        <v>1</v>
      </c>
      <c r="S1030" s="744">
        <v>1</v>
      </c>
      <c r="T1030" s="743">
        <v>1</v>
      </c>
      <c r="U1030" s="738">
        <v>1</v>
      </c>
    </row>
    <row r="1031" spans="1:21" ht="14.4" customHeight="1" x14ac:dyDescent="0.3">
      <c r="A1031" s="737">
        <v>30</v>
      </c>
      <c r="B1031" s="739" t="s">
        <v>507</v>
      </c>
      <c r="C1031" s="739" t="s">
        <v>3349</v>
      </c>
      <c r="D1031" s="740" t="s">
        <v>4507</v>
      </c>
      <c r="E1031" s="741" t="s">
        <v>3361</v>
      </c>
      <c r="F1031" s="739" t="s">
        <v>3344</v>
      </c>
      <c r="G1031" s="739" t="s">
        <v>3997</v>
      </c>
      <c r="H1031" s="739" t="s">
        <v>508</v>
      </c>
      <c r="I1031" s="739" t="s">
        <v>1935</v>
      </c>
      <c r="J1031" s="739" t="s">
        <v>1936</v>
      </c>
      <c r="K1031" s="739" t="s">
        <v>4458</v>
      </c>
      <c r="L1031" s="742">
        <v>140.38</v>
      </c>
      <c r="M1031" s="742">
        <v>140.38</v>
      </c>
      <c r="N1031" s="739">
        <v>1</v>
      </c>
      <c r="O1031" s="743">
        <v>0.5</v>
      </c>
      <c r="P1031" s="742"/>
      <c r="Q1031" s="744">
        <v>0</v>
      </c>
      <c r="R1031" s="739"/>
      <c r="S1031" s="744">
        <v>0</v>
      </c>
      <c r="T1031" s="743"/>
      <c r="U1031" s="738">
        <v>0</v>
      </c>
    </row>
    <row r="1032" spans="1:21" ht="14.4" customHeight="1" x14ac:dyDescent="0.3">
      <c r="A1032" s="737">
        <v>30</v>
      </c>
      <c r="B1032" s="739" t="s">
        <v>507</v>
      </c>
      <c r="C1032" s="739" t="s">
        <v>3349</v>
      </c>
      <c r="D1032" s="740" t="s">
        <v>4507</v>
      </c>
      <c r="E1032" s="741" t="s">
        <v>3361</v>
      </c>
      <c r="F1032" s="739" t="s">
        <v>3345</v>
      </c>
      <c r="G1032" s="739" t="s">
        <v>3662</v>
      </c>
      <c r="H1032" s="739" t="s">
        <v>508</v>
      </c>
      <c r="I1032" s="739" t="s">
        <v>4001</v>
      </c>
      <c r="J1032" s="739" t="s">
        <v>3664</v>
      </c>
      <c r="K1032" s="739"/>
      <c r="L1032" s="742">
        <v>0</v>
      </c>
      <c r="M1032" s="742">
        <v>0</v>
      </c>
      <c r="N1032" s="739">
        <v>6</v>
      </c>
      <c r="O1032" s="743">
        <v>6</v>
      </c>
      <c r="P1032" s="742">
        <v>0</v>
      </c>
      <c r="Q1032" s="744"/>
      <c r="R1032" s="739">
        <v>3</v>
      </c>
      <c r="S1032" s="744">
        <v>0.5</v>
      </c>
      <c r="T1032" s="743">
        <v>3</v>
      </c>
      <c r="U1032" s="738">
        <v>0.5</v>
      </c>
    </row>
    <row r="1033" spans="1:21" ht="14.4" customHeight="1" x14ac:dyDescent="0.3">
      <c r="A1033" s="737">
        <v>30</v>
      </c>
      <c r="B1033" s="739" t="s">
        <v>507</v>
      </c>
      <c r="C1033" s="739" t="s">
        <v>3349</v>
      </c>
      <c r="D1033" s="740" t="s">
        <v>4507</v>
      </c>
      <c r="E1033" s="741" t="s">
        <v>3361</v>
      </c>
      <c r="F1033" s="739" t="s">
        <v>3345</v>
      </c>
      <c r="G1033" s="739" t="s">
        <v>3662</v>
      </c>
      <c r="H1033" s="739" t="s">
        <v>508</v>
      </c>
      <c r="I1033" s="739" t="s">
        <v>4459</v>
      </c>
      <c r="J1033" s="739" t="s">
        <v>3664</v>
      </c>
      <c r="K1033" s="739"/>
      <c r="L1033" s="742">
        <v>0</v>
      </c>
      <c r="M1033" s="742">
        <v>0</v>
      </c>
      <c r="N1033" s="739">
        <v>1</v>
      </c>
      <c r="O1033" s="743">
        <v>1</v>
      </c>
      <c r="P1033" s="742">
        <v>0</v>
      </c>
      <c r="Q1033" s="744"/>
      <c r="R1033" s="739">
        <v>1</v>
      </c>
      <c r="S1033" s="744">
        <v>1</v>
      </c>
      <c r="T1033" s="743">
        <v>1</v>
      </c>
      <c r="U1033" s="738">
        <v>1</v>
      </c>
    </row>
    <row r="1034" spans="1:21" ht="14.4" customHeight="1" x14ac:dyDescent="0.3">
      <c r="A1034" s="737">
        <v>30</v>
      </c>
      <c r="B1034" s="739" t="s">
        <v>507</v>
      </c>
      <c r="C1034" s="739" t="s">
        <v>3349</v>
      </c>
      <c r="D1034" s="740" t="s">
        <v>4507</v>
      </c>
      <c r="E1034" s="741" t="s">
        <v>3361</v>
      </c>
      <c r="F1034" s="739" t="s">
        <v>3346</v>
      </c>
      <c r="G1034" s="739" t="s">
        <v>3811</v>
      </c>
      <c r="H1034" s="739" t="s">
        <v>508</v>
      </c>
      <c r="I1034" s="739" t="s">
        <v>4421</v>
      </c>
      <c r="J1034" s="739" t="s">
        <v>4422</v>
      </c>
      <c r="K1034" s="739" t="s">
        <v>4423</v>
      </c>
      <c r="L1034" s="742">
        <v>410</v>
      </c>
      <c r="M1034" s="742">
        <v>2050</v>
      </c>
      <c r="N1034" s="739">
        <v>5</v>
      </c>
      <c r="O1034" s="743">
        <v>5</v>
      </c>
      <c r="P1034" s="742"/>
      <c r="Q1034" s="744">
        <v>0</v>
      </c>
      <c r="R1034" s="739"/>
      <c r="S1034" s="744">
        <v>0</v>
      </c>
      <c r="T1034" s="743"/>
      <c r="U1034" s="738">
        <v>0</v>
      </c>
    </row>
    <row r="1035" spans="1:21" ht="14.4" customHeight="1" x14ac:dyDescent="0.3">
      <c r="A1035" s="737">
        <v>30</v>
      </c>
      <c r="B1035" s="739" t="s">
        <v>507</v>
      </c>
      <c r="C1035" s="739" t="s">
        <v>3349</v>
      </c>
      <c r="D1035" s="740" t="s">
        <v>4507</v>
      </c>
      <c r="E1035" s="741" t="s">
        <v>3362</v>
      </c>
      <c r="F1035" s="739" t="s">
        <v>3344</v>
      </c>
      <c r="G1035" s="739" t="s">
        <v>3381</v>
      </c>
      <c r="H1035" s="739" t="s">
        <v>508</v>
      </c>
      <c r="I1035" s="739" t="s">
        <v>4460</v>
      </c>
      <c r="J1035" s="739" t="s">
        <v>2084</v>
      </c>
      <c r="K1035" s="739" t="s">
        <v>3384</v>
      </c>
      <c r="L1035" s="742">
        <v>0</v>
      </c>
      <c r="M1035" s="742">
        <v>0</v>
      </c>
      <c r="N1035" s="739">
        <v>5</v>
      </c>
      <c r="O1035" s="743">
        <v>2.5</v>
      </c>
      <c r="P1035" s="742">
        <v>0</v>
      </c>
      <c r="Q1035" s="744"/>
      <c r="R1035" s="739">
        <v>1</v>
      </c>
      <c r="S1035" s="744">
        <v>0.2</v>
      </c>
      <c r="T1035" s="743">
        <v>1</v>
      </c>
      <c r="U1035" s="738">
        <v>0.4</v>
      </c>
    </row>
    <row r="1036" spans="1:21" ht="14.4" customHeight="1" x14ac:dyDescent="0.3">
      <c r="A1036" s="737">
        <v>30</v>
      </c>
      <c r="B1036" s="739" t="s">
        <v>507</v>
      </c>
      <c r="C1036" s="739" t="s">
        <v>3349</v>
      </c>
      <c r="D1036" s="740" t="s">
        <v>4507</v>
      </c>
      <c r="E1036" s="741" t="s">
        <v>3362</v>
      </c>
      <c r="F1036" s="739" t="s">
        <v>3344</v>
      </c>
      <c r="G1036" s="739" t="s">
        <v>3381</v>
      </c>
      <c r="H1036" s="739" t="s">
        <v>508</v>
      </c>
      <c r="I1036" s="739" t="s">
        <v>671</v>
      </c>
      <c r="J1036" s="739" t="s">
        <v>2084</v>
      </c>
      <c r="K1036" s="739" t="s">
        <v>3383</v>
      </c>
      <c r="L1036" s="742">
        <v>36.270000000000003</v>
      </c>
      <c r="M1036" s="742">
        <v>108.81</v>
      </c>
      <c r="N1036" s="739">
        <v>3</v>
      </c>
      <c r="O1036" s="743">
        <v>1</v>
      </c>
      <c r="P1036" s="742"/>
      <c r="Q1036" s="744">
        <v>0</v>
      </c>
      <c r="R1036" s="739"/>
      <c r="S1036" s="744">
        <v>0</v>
      </c>
      <c r="T1036" s="743"/>
      <c r="U1036" s="738">
        <v>0</v>
      </c>
    </row>
    <row r="1037" spans="1:21" ht="14.4" customHeight="1" x14ac:dyDescent="0.3">
      <c r="A1037" s="737">
        <v>30</v>
      </c>
      <c r="B1037" s="739" t="s">
        <v>507</v>
      </c>
      <c r="C1037" s="739" t="s">
        <v>3349</v>
      </c>
      <c r="D1037" s="740" t="s">
        <v>4507</v>
      </c>
      <c r="E1037" s="741" t="s">
        <v>3362</v>
      </c>
      <c r="F1037" s="739" t="s">
        <v>3344</v>
      </c>
      <c r="G1037" s="739" t="s">
        <v>3381</v>
      </c>
      <c r="H1037" s="739" t="s">
        <v>508</v>
      </c>
      <c r="I1037" s="739" t="s">
        <v>4045</v>
      </c>
      <c r="J1037" s="739" t="s">
        <v>2084</v>
      </c>
      <c r="K1037" s="739" t="s">
        <v>4046</v>
      </c>
      <c r="L1037" s="742">
        <v>0</v>
      </c>
      <c r="M1037" s="742">
        <v>0</v>
      </c>
      <c r="N1037" s="739">
        <v>9</v>
      </c>
      <c r="O1037" s="743">
        <v>2.5</v>
      </c>
      <c r="P1037" s="742">
        <v>0</v>
      </c>
      <c r="Q1037" s="744"/>
      <c r="R1037" s="739">
        <v>5</v>
      </c>
      <c r="S1037" s="744">
        <v>0.55555555555555558</v>
      </c>
      <c r="T1037" s="743">
        <v>1.5</v>
      </c>
      <c r="U1037" s="738">
        <v>0.6</v>
      </c>
    </row>
    <row r="1038" spans="1:21" ht="14.4" customHeight="1" x14ac:dyDescent="0.3">
      <c r="A1038" s="737">
        <v>30</v>
      </c>
      <c r="B1038" s="739" t="s">
        <v>507</v>
      </c>
      <c r="C1038" s="739" t="s">
        <v>3349</v>
      </c>
      <c r="D1038" s="740" t="s">
        <v>4507</v>
      </c>
      <c r="E1038" s="741" t="s">
        <v>3362</v>
      </c>
      <c r="F1038" s="739" t="s">
        <v>3344</v>
      </c>
      <c r="G1038" s="739" t="s">
        <v>3387</v>
      </c>
      <c r="H1038" s="739" t="s">
        <v>508</v>
      </c>
      <c r="I1038" s="739" t="s">
        <v>4047</v>
      </c>
      <c r="J1038" s="739" t="s">
        <v>1131</v>
      </c>
      <c r="K1038" s="739" t="s">
        <v>4048</v>
      </c>
      <c r="L1038" s="742">
        <v>0</v>
      </c>
      <c r="M1038" s="742">
        <v>0</v>
      </c>
      <c r="N1038" s="739">
        <v>2</v>
      </c>
      <c r="O1038" s="743">
        <v>0.5</v>
      </c>
      <c r="P1038" s="742">
        <v>0</v>
      </c>
      <c r="Q1038" s="744"/>
      <c r="R1038" s="739">
        <v>2</v>
      </c>
      <c r="S1038" s="744">
        <v>1</v>
      </c>
      <c r="T1038" s="743">
        <v>0.5</v>
      </c>
      <c r="U1038" s="738">
        <v>1</v>
      </c>
    </row>
    <row r="1039" spans="1:21" ht="14.4" customHeight="1" x14ac:dyDescent="0.3">
      <c r="A1039" s="737">
        <v>30</v>
      </c>
      <c r="B1039" s="739" t="s">
        <v>507</v>
      </c>
      <c r="C1039" s="739" t="s">
        <v>3349</v>
      </c>
      <c r="D1039" s="740" t="s">
        <v>4507</v>
      </c>
      <c r="E1039" s="741" t="s">
        <v>3362</v>
      </c>
      <c r="F1039" s="739" t="s">
        <v>3344</v>
      </c>
      <c r="G1039" s="739" t="s">
        <v>4461</v>
      </c>
      <c r="H1039" s="739" t="s">
        <v>508</v>
      </c>
      <c r="I1039" s="739" t="s">
        <v>4462</v>
      </c>
      <c r="J1039" s="739" t="s">
        <v>4463</v>
      </c>
      <c r="K1039" s="739" t="s">
        <v>4464</v>
      </c>
      <c r="L1039" s="742">
        <v>150.1</v>
      </c>
      <c r="M1039" s="742">
        <v>450.29999999999995</v>
      </c>
      <c r="N1039" s="739">
        <v>3</v>
      </c>
      <c r="O1039" s="743">
        <v>0.5</v>
      </c>
      <c r="P1039" s="742">
        <v>450.29999999999995</v>
      </c>
      <c r="Q1039" s="744">
        <v>1</v>
      </c>
      <c r="R1039" s="739">
        <v>3</v>
      </c>
      <c r="S1039" s="744">
        <v>1</v>
      </c>
      <c r="T1039" s="743">
        <v>0.5</v>
      </c>
      <c r="U1039" s="738">
        <v>1</v>
      </c>
    </row>
    <row r="1040" spans="1:21" ht="14.4" customHeight="1" x14ac:dyDescent="0.3">
      <c r="A1040" s="737">
        <v>30</v>
      </c>
      <c r="B1040" s="739" t="s">
        <v>507</v>
      </c>
      <c r="C1040" s="739" t="s">
        <v>3349</v>
      </c>
      <c r="D1040" s="740" t="s">
        <v>4507</v>
      </c>
      <c r="E1040" s="741" t="s">
        <v>3362</v>
      </c>
      <c r="F1040" s="739" t="s">
        <v>3344</v>
      </c>
      <c r="G1040" s="739" t="s">
        <v>3366</v>
      </c>
      <c r="H1040" s="739" t="s">
        <v>508</v>
      </c>
      <c r="I1040" s="739" t="s">
        <v>4465</v>
      </c>
      <c r="J1040" s="739" t="s">
        <v>2254</v>
      </c>
      <c r="K1040" s="739" t="s">
        <v>4058</v>
      </c>
      <c r="L1040" s="742">
        <v>0</v>
      </c>
      <c r="M1040" s="742">
        <v>0</v>
      </c>
      <c r="N1040" s="739">
        <v>5</v>
      </c>
      <c r="O1040" s="743">
        <v>2.5</v>
      </c>
      <c r="P1040" s="742"/>
      <c r="Q1040" s="744"/>
      <c r="R1040" s="739"/>
      <c r="S1040" s="744">
        <v>0</v>
      </c>
      <c r="T1040" s="743"/>
      <c r="U1040" s="738">
        <v>0</v>
      </c>
    </row>
    <row r="1041" spans="1:21" ht="14.4" customHeight="1" x14ac:dyDescent="0.3">
      <c r="A1041" s="737">
        <v>30</v>
      </c>
      <c r="B1041" s="739" t="s">
        <v>507</v>
      </c>
      <c r="C1041" s="739" t="s">
        <v>3349</v>
      </c>
      <c r="D1041" s="740" t="s">
        <v>4507</v>
      </c>
      <c r="E1041" s="741" t="s">
        <v>3362</v>
      </c>
      <c r="F1041" s="739" t="s">
        <v>3344</v>
      </c>
      <c r="G1041" s="739" t="s">
        <v>3366</v>
      </c>
      <c r="H1041" s="739" t="s">
        <v>2097</v>
      </c>
      <c r="I1041" s="739" t="s">
        <v>4424</v>
      </c>
      <c r="J1041" s="739" t="s">
        <v>4425</v>
      </c>
      <c r="K1041" s="739" t="s">
        <v>4426</v>
      </c>
      <c r="L1041" s="742">
        <v>176.59</v>
      </c>
      <c r="M1041" s="742">
        <v>176.59</v>
      </c>
      <c r="N1041" s="739">
        <v>1</v>
      </c>
      <c r="O1041" s="743">
        <v>0.5</v>
      </c>
      <c r="P1041" s="742">
        <v>176.59</v>
      </c>
      <c r="Q1041" s="744">
        <v>1</v>
      </c>
      <c r="R1041" s="739">
        <v>1</v>
      </c>
      <c r="S1041" s="744">
        <v>1</v>
      </c>
      <c r="T1041" s="743">
        <v>0.5</v>
      </c>
      <c r="U1041" s="738">
        <v>1</v>
      </c>
    </row>
    <row r="1042" spans="1:21" ht="14.4" customHeight="1" x14ac:dyDescent="0.3">
      <c r="A1042" s="737">
        <v>30</v>
      </c>
      <c r="B1042" s="739" t="s">
        <v>507</v>
      </c>
      <c r="C1042" s="739" t="s">
        <v>3349</v>
      </c>
      <c r="D1042" s="740" t="s">
        <v>4507</v>
      </c>
      <c r="E1042" s="741" t="s">
        <v>3362</v>
      </c>
      <c r="F1042" s="739" t="s">
        <v>3344</v>
      </c>
      <c r="G1042" s="739" t="s">
        <v>3366</v>
      </c>
      <c r="H1042" s="739" t="s">
        <v>2097</v>
      </c>
      <c r="I1042" s="739" t="s">
        <v>2246</v>
      </c>
      <c r="J1042" s="739" t="s">
        <v>3179</v>
      </c>
      <c r="K1042" s="739" t="s">
        <v>3130</v>
      </c>
      <c r="L1042" s="742">
        <v>58.86</v>
      </c>
      <c r="M1042" s="742">
        <v>58.86</v>
      </c>
      <c r="N1042" s="739">
        <v>1</v>
      </c>
      <c r="O1042" s="743">
        <v>1</v>
      </c>
      <c r="P1042" s="742">
        <v>58.86</v>
      </c>
      <c r="Q1042" s="744">
        <v>1</v>
      </c>
      <c r="R1042" s="739">
        <v>1</v>
      </c>
      <c r="S1042" s="744">
        <v>1</v>
      </c>
      <c r="T1042" s="743">
        <v>1</v>
      </c>
      <c r="U1042" s="738">
        <v>1</v>
      </c>
    </row>
    <row r="1043" spans="1:21" ht="14.4" customHeight="1" x14ac:dyDescent="0.3">
      <c r="A1043" s="737">
        <v>30</v>
      </c>
      <c r="B1043" s="739" t="s">
        <v>507</v>
      </c>
      <c r="C1043" s="739" t="s">
        <v>3349</v>
      </c>
      <c r="D1043" s="740" t="s">
        <v>4507</v>
      </c>
      <c r="E1043" s="741" t="s">
        <v>3362</v>
      </c>
      <c r="F1043" s="739" t="s">
        <v>3344</v>
      </c>
      <c r="G1043" s="739" t="s">
        <v>3366</v>
      </c>
      <c r="H1043" s="739" t="s">
        <v>508</v>
      </c>
      <c r="I1043" s="739" t="s">
        <v>4466</v>
      </c>
      <c r="J1043" s="739" t="s">
        <v>3179</v>
      </c>
      <c r="K1043" s="739" t="s">
        <v>3147</v>
      </c>
      <c r="L1043" s="742">
        <v>0</v>
      </c>
      <c r="M1043" s="742">
        <v>0</v>
      </c>
      <c r="N1043" s="739">
        <v>4</v>
      </c>
      <c r="O1043" s="743">
        <v>2</v>
      </c>
      <c r="P1043" s="742">
        <v>0</v>
      </c>
      <c r="Q1043" s="744"/>
      <c r="R1043" s="739">
        <v>3</v>
      </c>
      <c r="S1043" s="744">
        <v>0.75</v>
      </c>
      <c r="T1043" s="743">
        <v>1.5</v>
      </c>
      <c r="U1043" s="738">
        <v>0.75</v>
      </c>
    </row>
    <row r="1044" spans="1:21" ht="14.4" customHeight="1" x14ac:dyDescent="0.3">
      <c r="A1044" s="737">
        <v>30</v>
      </c>
      <c r="B1044" s="739" t="s">
        <v>507</v>
      </c>
      <c r="C1044" s="739" t="s">
        <v>3349</v>
      </c>
      <c r="D1044" s="740" t="s">
        <v>4507</v>
      </c>
      <c r="E1044" s="741" t="s">
        <v>3362</v>
      </c>
      <c r="F1044" s="739" t="s">
        <v>3344</v>
      </c>
      <c r="G1044" s="739" t="s">
        <v>3366</v>
      </c>
      <c r="H1044" s="739" t="s">
        <v>508</v>
      </c>
      <c r="I1044" s="739" t="s">
        <v>4467</v>
      </c>
      <c r="J1044" s="739" t="s">
        <v>3179</v>
      </c>
      <c r="K1044" s="739" t="s">
        <v>3147</v>
      </c>
      <c r="L1044" s="742">
        <v>0</v>
      </c>
      <c r="M1044" s="742">
        <v>0</v>
      </c>
      <c r="N1044" s="739">
        <v>5</v>
      </c>
      <c r="O1044" s="743">
        <v>3</v>
      </c>
      <c r="P1044" s="742">
        <v>0</v>
      </c>
      <c r="Q1044" s="744"/>
      <c r="R1044" s="739">
        <v>2</v>
      </c>
      <c r="S1044" s="744">
        <v>0.4</v>
      </c>
      <c r="T1044" s="743">
        <v>1</v>
      </c>
      <c r="U1044" s="738">
        <v>0.33333333333333331</v>
      </c>
    </row>
    <row r="1045" spans="1:21" ht="14.4" customHeight="1" x14ac:dyDescent="0.3">
      <c r="A1045" s="737">
        <v>30</v>
      </c>
      <c r="B1045" s="739" t="s">
        <v>507</v>
      </c>
      <c r="C1045" s="739" t="s">
        <v>3349</v>
      </c>
      <c r="D1045" s="740" t="s">
        <v>4507</v>
      </c>
      <c r="E1045" s="741" t="s">
        <v>3362</v>
      </c>
      <c r="F1045" s="739" t="s">
        <v>3344</v>
      </c>
      <c r="G1045" s="739" t="s">
        <v>3366</v>
      </c>
      <c r="H1045" s="739" t="s">
        <v>508</v>
      </c>
      <c r="I1045" s="739" t="s">
        <v>4468</v>
      </c>
      <c r="J1045" s="739" t="s">
        <v>2354</v>
      </c>
      <c r="K1045" s="739" t="s">
        <v>4469</v>
      </c>
      <c r="L1045" s="742">
        <v>0</v>
      </c>
      <c r="M1045" s="742">
        <v>0</v>
      </c>
      <c r="N1045" s="739">
        <v>1</v>
      </c>
      <c r="O1045" s="743">
        <v>0.5</v>
      </c>
      <c r="P1045" s="742">
        <v>0</v>
      </c>
      <c r="Q1045" s="744"/>
      <c r="R1045" s="739">
        <v>1</v>
      </c>
      <c r="S1045" s="744">
        <v>1</v>
      </c>
      <c r="T1045" s="743">
        <v>0.5</v>
      </c>
      <c r="U1045" s="738">
        <v>1</v>
      </c>
    </row>
    <row r="1046" spans="1:21" ht="14.4" customHeight="1" x14ac:dyDescent="0.3">
      <c r="A1046" s="737">
        <v>30</v>
      </c>
      <c r="B1046" s="739" t="s">
        <v>507</v>
      </c>
      <c r="C1046" s="739" t="s">
        <v>3349</v>
      </c>
      <c r="D1046" s="740" t="s">
        <v>4507</v>
      </c>
      <c r="E1046" s="741" t="s">
        <v>3362</v>
      </c>
      <c r="F1046" s="739" t="s">
        <v>3344</v>
      </c>
      <c r="G1046" s="739" t="s">
        <v>3366</v>
      </c>
      <c r="H1046" s="739" t="s">
        <v>508</v>
      </c>
      <c r="I1046" s="739" t="s">
        <v>4470</v>
      </c>
      <c r="J1046" s="739" t="s">
        <v>2354</v>
      </c>
      <c r="K1046" s="739" t="s">
        <v>4469</v>
      </c>
      <c r="L1046" s="742">
        <v>0</v>
      </c>
      <c r="M1046" s="742">
        <v>0</v>
      </c>
      <c r="N1046" s="739">
        <v>2</v>
      </c>
      <c r="O1046" s="743">
        <v>1.5</v>
      </c>
      <c r="P1046" s="742">
        <v>0</v>
      </c>
      <c r="Q1046" s="744"/>
      <c r="R1046" s="739">
        <v>1</v>
      </c>
      <c r="S1046" s="744">
        <v>0.5</v>
      </c>
      <c r="T1046" s="743">
        <v>1</v>
      </c>
      <c r="U1046" s="738">
        <v>0.66666666666666663</v>
      </c>
    </row>
    <row r="1047" spans="1:21" ht="14.4" customHeight="1" x14ac:dyDescent="0.3">
      <c r="A1047" s="737">
        <v>30</v>
      </c>
      <c r="B1047" s="739" t="s">
        <v>507</v>
      </c>
      <c r="C1047" s="739" t="s">
        <v>3349</v>
      </c>
      <c r="D1047" s="740" t="s">
        <v>4507</v>
      </c>
      <c r="E1047" s="741" t="s">
        <v>3362</v>
      </c>
      <c r="F1047" s="739" t="s">
        <v>3344</v>
      </c>
      <c r="G1047" s="739" t="s">
        <v>3403</v>
      </c>
      <c r="H1047" s="739" t="s">
        <v>2097</v>
      </c>
      <c r="I1047" s="739" t="s">
        <v>2392</v>
      </c>
      <c r="J1047" s="739" t="s">
        <v>2106</v>
      </c>
      <c r="K1047" s="739" t="s">
        <v>3147</v>
      </c>
      <c r="L1047" s="742">
        <v>207.45</v>
      </c>
      <c r="M1047" s="742">
        <v>207.45</v>
      </c>
      <c r="N1047" s="739">
        <v>1</v>
      </c>
      <c r="O1047" s="743">
        <v>0.5</v>
      </c>
      <c r="P1047" s="742"/>
      <c r="Q1047" s="744">
        <v>0</v>
      </c>
      <c r="R1047" s="739"/>
      <c r="S1047" s="744">
        <v>0</v>
      </c>
      <c r="T1047" s="743"/>
      <c r="U1047" s="738">
        <v>0</v>
      </c>
    </row>
    <row r="1048" spans="1:21" ht="14.4" customHeight="1" x14ac:dyDescent="0.3">
      <c r="A1048" s="737">
        <v>30</v>
      </c>
      <c r="B1048" s="739" t="s">
        <v>507</v>
      </c>
      <c r="C1048" s="739" t="s">
        <v>3349</v>
      </c>
      <c r="D1048" s="740" t="s">
        <v>4507</v>
      </c>
      <c r="E1048" s="741" t="s">
        <v>3362</v>
      </c>
      <c r="F1048" s="739" t="s">
        <v>3344</v>
      </c>
      <c r="G1048" s="739" t="s">
        <v>3417</v>
      </c>
      <c r="H1048" s="739" t="s">
        <v>508</v>
      </c>
      <c r="I1048" s="739" t="s">
        <v>1515</v>
      </c>
      <c r="J1048" s="739" t="s">
        <v>1516</v>
      </c>
      <c r="K1048" s="739" t="s">
        <v>3130</v>
      </c>
      <c r="L1048" s="742">
        <v>0</v>
      </c>
      <c r="M1048" s="742">
        <v>0</v>
      </c>
      <c r="N1048" s="739">
        <v>3</v>
      </c>
      <c r="O1048" s="743">
        <v>1</v>
      </c>
      <c r="P1048" s="742">
        <v>0</v>
      </c>
      <c r="Q1048" s="744"/>
      <c r="R1048" s="739">
        <v>3</v>
      </c>
      <c r="S1048" s="744">
        <v>1</v>
      </c>
      <c r="T1048" s="743">
        <v>1</v>
      </c>
      <c r="U1048" s="738">
        <v>1</v>
      </c>
    </row>
    <row r="1049" spans="1:21" ht="14.4" customHeight="1" x14ac:dyDescent="0.3">
      <c r="A1049" s="737">
        <v>30</v>
      </c>
      <c r="B1049" s="739" t="s">
        <v>507</v>
      </c>
      <c r="C1049" s="739" t="s">
        <v>3349</v>
      </c>
      <c r="D1049" s="740" t="s">
        <v>4507</v>
      </c>
      <c r="E1049" s="741" t="s">
        <v>3362</v>
      </c>
      <c r="F1049" s="739" t="s">
        <v>3344</v>
      </c>
      <c r="G1049" s="739" t="s">
        <v>4102</v>
      </c>
      <c r="H1049" s="739" t="s">
        <v>508</v>
      </c>
      <c r="I1049" s="739" t="s">
        <v>2745</v>
      </c>
      <c r="J1049" s="739" t="s">
        <v>4109</v>
      </c>
      <c r="K1049" s="739" t="s">
        <v>4110</v>
      </c>
      <c r="L1049" s="742">
        <v>46.75</v>
      </c>
      <c r="M1049" s="742">
        <v>140.25</v>
      </c>
      <c r="N1049" s="739">
        <v>3</v>
      </c>
      <c r="O1049" s="743">
        <v>0.5</v>
      </c>
      <c r="P1049" s="742"/>
      <c r="Q1049" s="744">
        <v>0</v>
      </c>
      <c r="R1049" s="739"/>
      <c r="S1049" s="744">
        <v>0</v>
      </c>
      <c r="T1049" s="743"/>
      <c r="U1049" s="738">
        <v>0</v>
      </c>
    </row>
    <row r="1050" spans="1:21" ht="14.4" customHeight="1" x14ac:dyDescent="0.3">
      <c r="A1050" s="737">
        <v>30</v>
      </c>
      <c r="B1050" s="739" t="s">
        <v>507</v>
      </c>
      <c r="C1050" s="739" t="s">
        <v>3349</v>
      </c>
      <c r="D1050" s="740" t="s">
        <v>4507</v>
      </c>
      <c r="E1050" s="741" t="s">
        <v>3362</v>
      </c>
      <c r="F1050" s="739" t="s">
        <v>3344</v>
      </c>
      <c r="G1050" s="739" t="s">
        <v>4102</v>
      </c>
      <c r="H1050" s="739" t="s">
        <v>508</v>
      </c>
      <c r="I1050" s="739" t="s">
        <v>4471</v>
      </c>
      <c r="J1050" s="739" t="s">
        <v>4109</v>
      </c>
      <c r="K1050" s="739" t="s">
        <v>4472</v>
      </c>
      <c r="L1050" s="742">
        <v>0</v>
      </c>
      <c r="M1050" s="742">
        <v>0</v>
      </c>
      <c r="N1050" s="739">
        <v>3</v>
      </c>
      <c r="O1050" s="743">
        <v>1</v>
      </c>
      <c r="P1050" s="742">
        <v>0</v>
      </c>
      <c r="Q1050" s="744"/>
      <c r="R1050" s="739">
        <v>1</v>
      </c>
      <c r="S1050" s="744">
        <v>0.33333333333333331</v>
      </c>
      <c r="T1050" s="743">
        <v>0.5</v>
      </c>
      <c r="U1050" s="738">
        <v>0.5</v>
      </c>
    </row>
    <row r="1051" spans="1:21" ht="14.4" customHeight="1" x14ac:dyDescent="0.3">
      <c r="A1051" s="737">
        <v>30</v>
      </c>
      <c r="B1051" s="739" t="s">
        <v>507</v>
      </c>
      <c r="C1051" s="739" t="s">
        <v>3349</v>
      </c>
      <c r="D1051" s="740" t="s">
        <v>4507</v>
      </c>
      <c r="E1051" s="741" t="s">
        <v>3362</v>
      </c>
      <c r="F1051" s="739" t="s">
        <v>3344</v>
      </c>
      <c r="G1051" s="739" t="s">
        <v>4473</v>
      </c>
      <c r="H1051" s="739" t="s">
        <v>508</v>
      </c>
      <c r="I1051" s="739" t="s">
        <v>4474</v>
      </c>
      <c r="J1051" s="739" t="s">
        <v>1048</v>
      </c>
      <c r="K1051" s="739" t="s">
        <v>4475</v>
      </c>
      <c r="L1051" s="742">
        <v>0</v>
      </c>
      <c r="M1051" s="742">
        <v>0</v>
      </c>
      <c r="N1051" s="739">
        <v>2</v>
      </c>
      <c r="O1051" s="743">
        <v>0.5</v>
      </c>
      <c r="P1051" s="742"/>
      <c r="Q1051" s="744"/>
      <c r="R1051" s="739"/>
      <c r="S1051" s="744">
        <v>0</v>
      </c>
      <c r="T1051" s="743"/>
      <c r="U1051" s="738">
        <v>0</v>
      </c>
    </row>
    <row r="1052" spans="1:21" ht="14.4" customHeight="1" x14ac:dyDescent="0.3">
      <c r="A1052" s="737">
        <v>30</v>
      </c>
      <c r="B1052" s="739" t="s">
        <v>507</v>
      </c>
      <c r="C1052" s="739" t="s">
        <v>3349</v>
      </c>
      <c r="D1052" s="740" t="s">
        <v>4507</v>
      </c>
      <c r="E1052" s="741" t="s">
        <v>3362</v>
      </c>
      <c r="F1052" s="739" t="s">
        <v>3344</v>
      </c>
      <c r="G1052" s="739" t="s">
        <v>4476</v>
      </c>
      <c r="H1052" s="739" t="s">
        <v>508</v>
      </c>
      <c r="I1052" s="739" t="s">
        <v>4477</v>
      </c>
      <c r="J1052" s="739" t="s">
        <v>4478</v>
      </c>
      <c r="K1052" s="739" t="s">
        <v>4479</v>
      </c>
      <c r="L1052" s="742">
        <v>31.57</v>
      </c>
      <c r="M1052" s="742">
        <v>252.56</v>
      </c>
      <c r="N1052" s="739">
        <v>8</v>
      </c>
      <c r="O1052" s="743">
        <v>1.5</v>
      </c>
      <c r="P1052" s="742"/>
      <c r="Q1052" s="744">
        <v>0</v>
      </c>
      <c r="R1052" s="739"/>
      <c r="S1052" s="744">
        <v>0</v>
      </c>
      <c r="T1052" s="743"/>
      <c r="U1052" s="738">
        <v>0</v>
      </c>
    </row>
    <row r="1053" spans="1:21" ht="14.4" customHeight="1" x14ac:dyDescent="0.3">
      <c r="A1053" s="737">
        <v>30</v>
      </c>
      <c r="B1053" s="739" t="s">
        <v>507</v>
      </c>
      <c r="C1053" s="739" t="s">
        <v>3349</v>
      </c>
      <c r="D1053" s="740" t="s">
        <v>4507</v>
      </c>
      <c r="E1053" s="741" t="s">
        <v>3362</v>
      </c>
      <c r="F1053" s="739" t="s">
        <v>3344</v>
      </c>
      <c r="G1053" s="739" t="s">
        <v>4480</v>
      </c>
      <c r="H1053" s="739" t="s">
        <v>508</v>
      </c>
      <c r="I1053" s="739" t="s">
        <v>4481</v>
      </c>
      <c r="J1053" s="739" t="s">
        <v>4482</v>
      </c>
      <c r="K1053" s="739" t="s">
        <v>4483</v>
      </c>
      <c r="L1053" s="742">
        <v>140.96</v>
      </c>
      <c r="M1053" s="742">
        <v>140.96</v>
      </c>
      <c r="N1053" s="739">
        <v>1</v>
      </c>
      <c r="O1053" s="743">
        <v>1</v>
      </c>
      <c r="P1053" s="742">
        <v>140.96</v>
      </c>
      <c r="Q1053" s="744">
        <v>1</v>
      </c>
      <c r="R1053" s="739">
        <v>1</v>
      </c>
      <c r="S1053" s="744">
        <v>1</v>
      </c>
      <c r="T1053" s="743">
        <v>1</v>
      </c>
      <c r="U1053" s="738">
        <v>1</v>
      </c>
    </row>
    <row r="1054" spans="1:21" ht="14.4" customHeight="1" x14ac:dyDescent="0.3">
      <c r="A1054" s="737">
        <v>30</v>
      </c>
      <c r="B1054" s="739" t="s">
        <v>507</v>
      </c>
      <c r="C1054" s="739" t="s">
        <v>3349</v>
      </c>
      <c r="D1054" s="740" t="s">
        <v>4507</v>
      </c>
      <c r="E1054" s="741" t="s">
        <v>3362</v>
      </c>
      <c r="F1054" s="739" t="s">
        <v>3344</v>
      </c>
      <c r="G1054" s="739" t="s">
        <v>4367</v>
      </c>
      <c r="H1054" s="739" t="s">
        <v>508</v>
      </c>
      <c r="I1054" s="739" t="s">
        <v>4484</v>
      </c>
      <c r="J1054" s="739" t="s">
        <v>4485</v>
      </c>
      <c r="K1054" s="739" t="s">
        <v>4486</v>
      </c>
      <c r="L1054" s="742">
        <v>120.89</v>
      </c>
      <c r="M1054" s="742">
        <v>120.89</v>
      </c>
      <c r="N1054" s="739">
        <v>1</v>
      </c>
      <c r="O1054" s="743">
        <v>1</v>
      </c>
      <c r="P1054" s="742">
        <v>120.89</v>
      </c>
      <c r="Q1054" s="744">
        <v>1</v>
      </c>
      <c r="R1054" s="739">
        <v>1</v>
      </c>
      <c r="S1054" s="744">
        <v>1</v>
      </c>
      <c r="T1054" s="743">
        <v>1</v>
      </c>
      <c r="U1054" s="738">
        <v>1</v>
      </c>
    </row>
    <row r="1055" spans="1:21" ht="14.4" customHeight="1" x14ac:dyDescent="0.3">
      <c r="A1055" s="737">
        <v>30</v>
      </c>
      <c r="B1055" s="739" t="s">
        <v>507</v>
      </c>
      <c r="C1055" s="739" t="s">
        <v>3349</v>
      </c>
      <c r="D1055" s="740" t="s">
        <v>4507</v>
      </c>
      <c r="E1055" s="741" t="s">
        <v>3362</v>
      </c>
      <c r="F1055" s="739" t="s">
        <v>3344</v>
      </c>
      <c r="G1055" s="739" t="s">
        <v>4131</v>
      </c>
      <c r="H1055" s="739" t="s">
        <v>508</v>
      </c>
      <c r="I1055" s="739" t="s">
        <v>888</v>
      </c>
      <c r="J1055" s="739" t="s">
        <v>4132</v>
      </c>
      <c r="K1055" s="739" t="s">
        <v>4133</v>
      </c>
      <c r="L1055" s="742">
        <v>177.04</v>
      </c>
      <c r="M1055" s="742">
        <v>177.04</v>
      </c>
      <c r="N1055" s="739">
        <v>1</v>
      </c>
      <c r="O1055" s="743">
        <v>1</v>
      </c>
      <c r="P1055" s="742"/>
      <c r="Q1055" s="744">
        <v>0</v>
      </c>
      <c r="R1055" s="739"/>
      <c r="S1055" s="744">
        <v>0</v>
      </c>
      <c r="T1055" s="743"/>
      <c r="U1055" s="738">
        <v>0</v>
      </c>
    </row>
    <row r="1056" spans="1:21" ht="14.4" customHeight="1" x14ac:dyDescent="0.3">
      <c r="A1056" s="737">
        <v>30</v>
      </c>
      <c r="B1056" s="739" t="s">
        <v>507</v>
      </c>
      <c r="C1056" s="739" t="s">
        <v>3349</v>
      </c>
      <c r="D1056" s="740" t="s">
        <v>4507</v>
      </c>
      <c r="E1056" s="741" t="s">
        <v>3362</v>
      </c>
      <c r="F1056" s="739" t="s">
        <v>3344</v>
      </c>
      <c r="G1056" s="739" t="s">
        <v>3957</v>
      </c>
      <c r="H1056" s="739" t="s">
        <v>508</v>
      </c>
      <c r="I1056" s="739" t="s">
        <v>909</v>
      </c>
      <c r="J1056" s="739" t="s">
        <v>910</v>
      </c>
      <c r="K1056" s="739" t="s">
        <v>3958</v>
      </c>
      <c r="L1056" s="742">
        <v>107.27</v>
      </c>
      <c r="M1056" s="742">
        <v>107.27</v>
      </c>
      <c r="N1056" s="739">
        <v>1</v>
      </c>
      <c r="O1056" s="743">
        <v>1</v>
      </c>
      <c r="P1056" s="742"/>
      <c r="Q1056" s="744">
        <v>0</v>
      </c>
      <c r="R1056" s="739"/>
      <c r="S1056" s="744">
        <v>0</v>
      </c>
      <c r="T1056" s="743"/>
      <c r="U1056" s="738">
        <v>0</v>
      </c>
    </row>
    <row r="1057" spans="1:21" ht="14.4" customHeight="1" x14ac:dyDescent="0.3">
      <c r="A1057" s="737">
        <v>30</v>
      </c>
      <c r="B1057" s="739" t="s">
        <v>507</v>
      </c>
      <c r="C1057" s="739" t="s">
        <v>3349</v>
      </c>
      <c r="D1057" s="740" t="s">
        <v>4507</v>
      </c>
      <c r="E1057" s="741" t="s">
        <v>3362</v>
      </c>
      <c r="F1057" s="739" t="s">
        <v>3344</v>
      </c>
      <c r="G1057" s="739" t="s">
        <v>3957</v>
      </c>
      <c r="H1057" s="739" t="s">
        <v>508</v>
      </c>
      <c r="I1057" s="739" t="s">
        <v>4138</v>
      </c>
      <c r="J1057" s="739" t="s">
        <v>910</v>
      </c>
      <c r="K1057" s="739" t="s">
        <v>3958</v>
      </c>
      <c r="L1057" s="742">
        <v>107.27</v>
      </c>
      <c r="M1057" s="742">
        <v>321.81</v>
      </c>
      <c r="N1057" s="739">
        <v>3</v>
      </c>
      <c r="O1057" s="743">
        <v>1</v>
      </c>
      <c r="P1057" s="742">
        <v>321.81</v>
      </c>
      <c r="Q1057" s="744">
        <v>1</v>
      </c>
      <c r="R1057" s="739">
        <v>3</v>
      </c>
      <c r="S1057" s="744">
        <v>1</v>
      </c>
      <c r="T1057" s="743">
        <v>1</v>
      </c>
      <c r="U1057" s="738">
        <v>1</v>
      </c>
    </row>
    <row r="1058" spans="1:21" ht="14.4" customHeight="1" x14ac:dyDescent="0.3">
      <c r="A1058" s="737">
        <v>30</v>
      </c>
      <c r="B1058" s="739" t="s">
        <v>507</v>
      </c>
      <c r="C1058" s="739" t="s">
        <v>3349</v>
      </c>
      <c r="D1058" s="740" t="s">
        <v>4507</v>
      </c>
      <c r="E1058" s="741" t="s">
        <v>3362</v>
      </c>
      <c r="F1058" s="739" t="s">
        <v>3344</v>
      </c>
      <c r="G1058" s="739" t="s">
        <v>3460</v>
      </c>
      <c r="H1058" s="739" t="s">
        <v>508</v>
      </c>
      <c r="I1058" s="739" t="s">
        <v>1554</v>
      </c>
      <c r="J1058" s="739" t="s">
        <v>1555</v>
      </c>
      <c r="K1058" s="739" t="s">
        <v>3461</v>
      </c>
      <c r="L1058" s="742">
        <v>34.6</v>
      </c>
      <c r="M1058" s="742">
        <v>830.40000000000009</v>
      </c>
      <c r="N1058" s="739">
        <v>24</v>
      </c>
      <c r="O1058" s="743">
        <v>7</v>
      </c>
      <c r="P1058" s="742">
        <v>207.60000000000002</v>
      </c>
      <c r="Q1058" s="744">
        <v>0.25</v>
      </c>
      <c r="R1058" s="739">
        <v>6</v>
      </c>
      <c r="S1058" s="744">
        <v>0.25</v>
      </c>
      <c r="T1058" s="743">
        <v>2</v>
      </c>
      <c r="U1058" s="738">
        <v>0.2857142857142857</v>
      </c>
    </row>
    <row r="1059" spans="1:21" ht="14.4" customHeight="1" x14ac:dyDescent="0.3">
      <c r="A1059" s="737">
        <v>30</v>
      </c>
      <c r="B1059" s="739" t="s">
        <v>507</v>
      </c>
      <c r="C1059" s="739" t="s">
        <v>3349</v>
      </c>
      <c r="D1059" s="740" t="s">
        <v>4507</v>
      </c>
      <c r="E1059" s="741" t="s">
        <v>3362</v>
      </c>
      <c r="F1059" s="739" t="s">
        <v>3344</v>
      </c>
      <c r="G1059" s="739" t="s">
        <v>3460</v>
      </c>
      <c r="H1059" s="739" t="s">
        <v>508</v>
      </c>
      <c r="I1059" s="739" t="s">
        <v>4146</v>
      </c>
      <c r="J1059" s="739" t="s">
        <v>1555</v>
      </c>
      <c r="K1059" s="739" t="s">
        <v>3461</v>
      </c>
      <c r="L1059" s="742">
        <v>34.6</v>
      </c>
      <c r="M1059" s="742">
        <v>103.80000000000001</v>
      </c>
      <c r="N1059" s="739">
        <v>3</v>
      </c>
      <c r="O1059" s="743">
        <v>0.5</v>
      </c>
      <c r="P1059" s="742"/>
      <c r="Q1059" s="744">
        <v>0</v>
      </c>
      <c r="R1059" s="739"/>
      <c r="S1059" s="744">
        <v>0</v>
      </c>
      <c r="T1059" s="743"/>
      <c r="U1059" s="738">
        <v>0</v>
      </c>
    </row>
    <row r="1060" spans="1:21" ht="14.4" customHeight="1" x14ac:dyDescent="0.3">
      <c r="A1060" s="737">
        <v>30</v>
      </c>
      <c r="B1060" s="739" t="s">
        <v>507</v>
      </c>
      <c r="C1060" s="739" t="s">
        <v>3349</v>
      </c>
      <c r="D1060" s="740" t="s">
        <v>4507</v>
      </c>
      <c r="E1060" s="741" t="s">
        <v>3362</v>
      </c>
      <c r="F1060" s="739" t="s">
        <v>3344</v>
      </c>
      <c r="G1060" s="739" t="s">
        <v>4487</v>
      </c>
      <c r="H1060" s="739" t="s">
        <v>508</v>
      </c>
      <c r="I1060" s="739" t="s">
        <v>4488</v>
      </c>
      <c r="J1060" s="739" t="s">
        <v>4489</v>
      </c>
      <c r="K1060" s="739" t="s">
        <v>4490</v>
      </c>
      <c r="L1060" s="742">
        <v>0</v>
      </c>
      <c r="M1060" s="742">
        <v>0</v>
      </c>
      <c r="N1060" s="739">
        <v>1</v>
      </c>
      <c r="O1060" s="743">
        <v>0.5</v>
      </c>
      <c r="P1060" s="742"/>
      <c r="Q1060" s="744"/>
      <c r="R1060" s="739"/>
      <c r="S1060" s="744">
        <v>0</v>
      </c>
      <c r="T1060" s="743"/>
      <c r="U1060" s="738">
        <v>0</v>
      </c>
    </row>
    <row r="1061" spans="1:21" ht="14.4" customHeight="1" x14ac:dyDescent="0.3">
      <c r="A1061" s="737">
        <v>30</v>
      </c>
      <c r="B1061" s="739" t="s">
        <v>507</v>
      </c>
      <c r="C1061" s="739" t="s">
        <v>3349</v>
      </c>
      <c r="D1061" s="740" t="s">
        <v>4507</v>
      </c>
      <c r="E1061" s="741" t="s">
        <v>3362</v>
      </c>
      <c r="F1061" s="739" t="s">
        <v>3344</v>
      </c>
      <c r="G1061" s="739" t="s">
        <v>4491</v>
      </c>
      <c r="H1061" s="739" t="s">
        <v>508</v>
      </c>
      <c r="I1061" s="739" t="s">
        <v>1904</v>
      </c>
      <c r="J1061" s="739" t="s">
        <v>1078</v>
      </c>
      <c r="K1061" s="739" t="s">
        <v>4492</v>
      </c>
      <c r="L1061" s="742">
        <v>0</v>
      </c>
      <c r="M1061" s="742">
        <v>0</v>
      </c>
      <c r="N1061" s="739">
        <v>2</v>
      </c>
      <c r="O1061" s="743">
        <v>0.5</v>
      </c>
      <c r="P1061" s="742"/>
      <c r="Q1061" s="744"/>
      <c r="R1061" s="739"/>
      <c r="S1061" s="744">
        <v>0</v>
      </c>
      <c r="T1061" s="743"/>
      <c r="U1061" s="738">
        <v>0</v>
      </c>
    </row>
    <row r="1062" spans="1:21" ht="14.4" customHeight="1" x14ac:dyDescent="0.3">
      <c r="A1062" s="737">
        <v>30</v>
      </c>
      <c r="B1062" s="739" t="s">
        <v>507</v>
      </c>
      <c r="C1062" s="739" t="s">
        <v>3349</v>
      </c>
      <c r="D1062" s="740" t="s">
        <v>4507</v>
      </c>
      <c r="E1062" s="741" t="s">
        <v>3362</v>
      </c>
      <c r="F1062" s="739" t="s">
        <v>3344</v>
      </c>
      <c r="G1062" s="739" t="s">
        <v>4377</v>
      </c>
      <c r="H1062" s="739" t="s">
        <v>508</v>
      </c>
      <c r="I1062" s="739" t="s">
        <v>4493</v>
      </c>
      <c r="J1062" s="739" t="s">
        <v>2051</v>
      </c>
      <c r="K1062" s="739" t="s">
        <v>3602</v>
      </c>
      <c r="L1062" s="742">
        <v>0</v>
      </c>
      <c r="M1062" s="742">
        <v>0</v>
      </c>
      <c r="N1062" s="739">
        <v>1</v>
      </c>
      <c r="O1062" s="743">
        <v>1</v>
      </c>
      <c r="P1062" s="742"/>
      <c r="Q1062" s="744"/>
      <c r="R1062" s="739"/>
      <c r="S1062" s="744">
        <v>0</v>
      </c>
      <c r="T1062" s="743"/>
      <c r="U1062" s="738">
        <v>0</v>
      </c>
    </row>
    <row r="1063" spans="1:21" ht="14.4" customHeight="1" x14ac:dyDescent="0.3">
      <c r="A1063" s="737">
        <v>30</v>
      </c>
      <c r="B1063" s="739" t="s">
        <v>507</v>
      </c>
      <c r="C1063" s="739" t="s">
        <v>3349</v>
      </c>
      <c r="D1063" s="740" t="s">
        <v>4507</v>
      </c>
      <c r="E1063" s="741" t="s">
        <v>3362</v>
      </c>
      <c r="F1063" s="739" t="s">
        <v>3344</v>
      </c>
      <c r="G1063" s="739" t="s">
        <v>3512</v>
      </c>
      <c r="H1063" s="739" t="s">
        <v>2097</v>
      </c>
      <c r="I1063" s="739" t="s">
        <v>2541</v>
      </c>
      <c r="J1063" s="739" t="s">
        <v>2542</v>
      </c>
      <c r="K1063" s="739" t="s">
        <v>3201</v>
      </c>
      <c r="L1063" s="742">
        <v>59.27</v>
      </c>
      <c r="M1063" s="742">
        <v>59.27</v>
      </c>
      <c r="N1063" s="739">
        <v>1</v>
      </c>
      <c r="O1063" s="743">
        <v>1</v>
      </c>
      <c r="P1063" s="742">
        <v>59.27</v>
      </c>
      <c r="Q1063" s="744">
        <v>1</v>
      </c>
      <c r="R1063" s="739">
        <v>1</v>
      </c>
      <c r="S1063" s="744">
        <v>1</v>
      </c>
      <c r="T1063" s="743">
        <v>1</v>
      </c>
      <c r="U1063" s="738">
        <v>1</v>
      </c>
    </row>
    <row r="1064" spans="1:21" ht="14.4" customHeight="1" x14ac:dyDescent="0.3">
      <c r="A1064" s="737">
        <v>30</v>
      </c>
      <c r="B1064" s="739" t="s">
        <v>507</v>
      </c>
      <c r="C1064" s="739" t="s">
        <v>3349</v>
      </c>
      <c r="D1064" s="740" t="s">
        <v>4507</v>
      </c>
      <c r="E1064" s="741" t="s">
        <v>3362</v>
      </c>
      <c r="F1064" s="739" t="s">
        <v>3344</v>
      </c>
      <c r="G1064" s="739" t="s">
        <v>3524</v>
      </c>
      <c r="H1064" s="739" t="s">
        <v>2097</v>
      </c>
      <c r="I1064" s="739" t="s">
        <v>2495</v>
      </c>
      <c r="J1064" s="739" t="s">
        <v>2496</v>
      </c>
      <c r="K1064" s="739" t="s">
        <v>4193</v>
      </c>
      <c r="L1064" s="742">
        <v>145.66999999999999</v>
      </c>
      <c r="M1064" s="742">
        <v>145.66999999999999</v>
      </c>
      <c r="N1064" s="739">
        <v>1</v>
      </c>
      <c r="O1064" s="743">
        <v>0.5</v>
      </c>
      <c r="P1064" s="742"/>
      <c r="Q1064" s="744">
        <v>0</v>
      </c>
      <c r="R1064" s="739"/>
      <c r="S1064" s="744">
        <v>0</v>
      </c>
      <c r="T1064" s="743"/>
      <c r="U1064" s="738">
        <v>0</v>
      </c>
    </row>
    <row r="1065" spans="1:21" ht="14.4" customHeight="1" x14ac:dyDescent="0.3">
      <c r="A1065" s="737">
        <v>30</v>
      </c>
      <c r="B1065" s="739" t="s">
        <v>507</v>
      </c>
      <c r="C1065" s="739" t="s">
        <v>3349</v>
      </c>
      <c r="D1065" s="740" t="s">
        <v>4507</v>
      </c>
      <c r="E1065" s="741" t="s">
        <v>3362</v>
      </c>
      <c r="F1065" s="739" t="s">
        <v>3344</v>
      </c>
      <c r="G1065" s="739" t="s">
        <v>3539</v>
      </c>
      <c r="H1065" s="739" t="s">
        <v>508</v>
      </c>
      <c r="I1065" s="739" t="s">
        <v>1430</v>
      </c>
      <c r="J1065" s="739" t="s">
        <v>1431</v>
      </c>
      <c r="K1065" s="739" t="s">
        <v>3744</v>
      </c>
      <c r="L1065" s="742">
        <v>1228</v>
      </c>
      <c r="M1065" s="742">
        <v>3684</v>
      </c>
      <c r="N1065" s="739">
        <v>3</v>
      </c>
      <c r="O1065" s="743">
        <v>1</v>
      </c>
      <c r="P1065" s="742">
        <v>3684</v>
      </c>
      <c r="Q1065" s="744">
        <v>1</v>
      </c>
      <c r="R1065" s="739">
        <v>3</v>
      </c>
      <c r="S1065" s="744">
        <v>1</v>
      </c>
      <c r="T1065" s="743">
        <v>1</v>
      </c>
      <c r="U1065" s="738">
        <v>1</v>
      </c>
    </row>
    <row r="1066" spans="1:21" ht="14.4" customHeight="1" x14ac:dyDescent="0.3">
      <c r="A1066" s="737">
        <v>30</v>
      </c>
      <c r="B1066" s="739" t="s">
        <v>507</v>
      </c>
      <c r="C1066" s="739" t="s">
        <v>3349</v>
      </c>
      <c r="D1066" s="740" t="s">
        <v>4507</v>
      </c>
      <c r="E1066" s="741" t="s">
        <v>3362</v>
      </c>
      <c r="F1066" s="739" t="s">
        <v>3344</v>
      </c>
      <c r="G1066" s="739" t="s">
        <v>3564</v>
      </c>
      <c r="H1066" s="739" t="s">
        <v>508</v>
      </c>
      <c r="I1066" s="739" t="s">
        <v>3758</v>
      </c>
      <c r="J1066" s="739" t="s">
        <v>3759</v>
      </c>
      <c r="K1066" s="739" t="s">
        <v>3439</v>
      </c>
      <c r="L1066" s="742">
        <v>29.02</v>
      </c>
      <c r="M1066" s="742">
        <v>174.12</v>
      </c>
      <c r="N1066" s="739">
        <v>6</v>
      </c>
      <c r="O1066" s="743">
        <v>1</v>
      </c>
      <c r="P1066" s="742">
        <v>174.12</v>
      </c>
      <c r="Q1066" s="744">
        <v>1</v>
      </c>
      <c r="R1066" s="739">
        <v>6</v>
      </c>
      <c r="S1066" s="744">
        <v>1</v>
      </c>
      <c r="T1066" s="743">
        <v>1</v>
      </c>
      <c r="U1066" s="738">
        <v>1</v>
      </c>
    </row>
    <row r="1067" spans="1:21" ht="14.4" customHeight="1" x14ac:dyDescent="0.3">
      <c r="A1067" s="737">
        <v>30</v>
      </c>
      <c r="B1067" s="739" t="s">
        <v>507</v>
      </c>
      <c r="C1067" s="739" t="s">
        <v>3349</v>
      </c>
      <c r="D1067" s="740" t="s">
        <v>4507</v>
      </c>
      <c r="E1067" s="741" t="s">
        <v>3362</v>
      </c>
      <c r="F1067" s="739" t="s">
        <v>3344</v>
      </c>
      <c r="G1067" s="739" t="s">
        <v>3566</v>
      </c>
      <c r="H1067" s="739" t="s">
        <v>508</v>
      </c>
      <c r="I1067" s="739" t="s">
        <v>2030</v>
      </c>
      <c r="J1067" s="739" t="s">
        <v>765</v>
      </c>
      <c r="K1067" s="739" t="s">
        <v>3570</v>
      </c>
      <c r="L1067" s="742">
        <v>301.2</v>
      </c>
      <c r="M1067" s="742">
        <v>903.59999999999991</v>
      </c>
      <c r="N1067" s="739">
        <v>3</v>
      </c>
      <c r="O1067" s="743">
        <v>1</v>
      </c>
      <c r="P1067" s="742">
        <v>602.4</v>
      </c>
      <c r="Q1067" s="744">
        <v>0.66666666666666674</v>
      </c>
      <c r="R1067" s="739">
        <v>2</v>
      </c>
      <c r="S1067" s="744">
        <v>0.66666666666666663</v>
      </c>
      <c r="T1067" s="743">
        <v>0.5</v>
      </c>
      <c r="U1067" s="738">
        <v>0.5</v>
      </c>
    </row>
    <row r="1068" spans="1:21" ht="14.4" customHeight="1" x14ac:dyDescent="0.3">
      <c r="A1068" s="737">
        <v>30</v>
      </c>
      <c r="B1068" s="739" t="s">
        <v>507</v>
      </c>
      <c r="C1068" s="739" t="s">
        <v>3349</v>
      </c>
      <c r="D1068" s="740" t="s">
        <v>4507</v>
      </c>
      <c r="E1068" s="741" t="s">
        <v>3362</v>
      </c>
      <c r="F1068" s="739" t="s">
        <v>3344</v>
      </c>
      <c r="G1068" s="739" t="s">
        <v>3767</v>
      </c>
      <c r="H1068" s="739" t="s">
        <v>508</v>
      </c>
      <c r="I1068" s="739" t="s">
        <v>686</v>
      </c>
      <c r="J1068" s="739" t="s">
        <v>3768</v>
      </c>
      <c r="K1068" s="739" t="s">
        <v>3769</v>
      </c>
      <c r="L1068" s="742">
        <v>0</v>
      </c>
      <c r="M1068" s="742">
        <v>0</v>
      </c>
      <c r="N1068" s="739">
        <v>2</v>
      </c>
      <c r="O1068" s="743">
        <v>1</v>
      </c>
      <c r="P1068" s="742"/>
      <c r="Q1068" s="744"/>
      <c r="R1068" s="739"/>
      <c r="S1068" s="744">
        <v>0</v>
      </c>
      <c r="T1068" s="743"/>
      <c r="U1068" s="738">
        <v>0</v>
      </c>
    </row>
    <row r="1069" spans="1:21" ht="14.4" customHeight="1" x14ac:dyDescent="0.3">
      <c r="A1069" s="737">
        <v>30</v>
      </c>
      <c r="B1069" s="739" t="s">
        <v>507</v>
      </c>
      <c r="C1069" s="739" t="s">
        <v>3349</v>
      </c>
      <c r="D1069" s="740" t="s">
        <v>4507</v>
      </c>
      <c r="E1069" s="741" t="s">
        <v>3362</v>
      </c>
      <c r="F1069" s="739" t="s">
        <v>3344</v>
      </c>
      <c r="G1069" s="739" t="s">
        <v>3574</v>
      </c>
      <c r="H1069" s="739" t="s">
        <v>2097</v>
      </c>
      <c r="I1069" s="739" t="s">
        <v>2367</v>
      </c>
      <c r="J1069" s="739" t="s">
        <v>3156</v>
      </c>
      <c r="K1069" s="739" t="s">
        <v>3158</v>
      </c>
      <c r="L1069" s="742">
        <v>262.23</v>
      </c>
      <c r="M1069" s="742">
        <v>1048.92</v>
      </c>
      <c r="N1069" s="739">
        <v>4</v>
      </c>
      <c r="O1069" s="743">
        <v>1.5</v>
      </c>
      <c r="P1069" s="742">
        <v>262.23</v>
      </c>
      <c r="Q1069" s="744">
        <v>0.25</v>
      </c>
      <c r="R1069" s="739">
        <v>1</v>
      </c>
      <c r="S1069" s="744">
        <v>0.25</v>
      </c>
      <c r="T1069" s="743">
        <v>0.5</v>
      </c>
      <c r="U1069" s="738">
        <v>0.33333333333333331</v>
      </c>
    </row>
    <row r="1070" spans="1:21" ht="14.4" customHeight="1" x14ac:dyDescent="0.3">
      <c r="A1070" s="737">
        <v>30</v>
      </c>
      <c r="B1070" s="739" t="s">
        <v>507</v>
      </c>
      <c r="C1070" s="739" t="s">
        <v>3349</v>
      </c>
      <c r="D1070" s="740" t="s">
        <v>4507</v>
      </c>
      <c r="E1070" s="741" t="s">
        <v>3362</v>
      </c>
      <c r="F1070" s="739" t="s">
        <v>3344</v>
      </c>
      <c r="G1070" s="739" t="s">
        <v>3574</v>
      </c>
      <c r="H1070" s="739" t="s">
        <v>2097</v>
      </c>
      <c r="I1070" s="739" t="s">
        <v>2439</v>
      </c>
      <c r="J1070" s="739" t="s">
        <v>2298</v>
      </c>
      <c r="K1070" s="739" t="s">
        <v>3160</v>
      </c>
      <c r="L1070" s="742">
        <v>524.45000000000005</v>
      </c>
      <c r="M1070" s="742">
        <v>2097.8000000000002</v>
      </c>
      <c r="N1070" s="739">
        <v>4</v>
      </c>
      <c r="O1070" s="743">
        <v>2</v>
      </c>
      <c r="P1070" s="742">
        <v>1048.9000000000001</v>
      </c>
      <c r="Q1070" s="744">
        <v>0.5</v>
      </c>
      <c r="R1070" s="739">
        <v>2</v>
      </c>
      <c r="S1070" s="744">
        <v>0.5</v>
      </c>
      <c r="T1070" s="743">
        <v>1</v>
      </c>
      <c r="U1070" s="738">
        <v>0.5</v>
      </c>
    </row>
    <row r="1071" spans="1:21" ht="14.4" customHeight="1" x14ac:dyDescent="0.3">
      <c r="A1071" s="737">
        <v>30</v>
      </c>
      <c r="B1071" s="739" t="s">
        <v>507</v>
      </c>
      <c r="C1071" s="739" t="s">
        <v>3349</v>
      </c>
      <c r="D1071" s="740" t="s">
        <v>4507</v>
      </c>
      <c r="E1071" s="741" t="s">
        <v>3362</v>
      </c>
      <c r="F1071" s="739" t="s">
        <v>3344</v>
      </c>
      <c r="G1071" s="739" t="s">
        <v>3777</v>
      </c>
      <c r="H1071" s="739" t="s">
        <v>508</v>
      </c>
      <c r="I1071" s="739" t="s">
        <v>1387</v>
      </c>
      <c r="J1071" s="739" t="s">
        <v>4240</v>
      </c>
      <c r="K1071" s="739" t="s">
        <v>4241</v>
      </c>
      <c r="L1071" s="742">
        <v>99.11</v>
      </c>
      <c r="M1071" s="742">
        <v>297.33</v>
      </c>
      <c r="N1071" s="739">
        <v>3</v>
      </c>
      <c r="O1071" s="743">
        <v>1</v>
      </c>
      <c r="P1071" s="742">
        <v>297.33</v>
      </c>
      <c r="Q1071" s="744">
        <v>1</v>
      </c>
      <c r="R1071" s="739">
        <v>3</v>
      </c>
      <c r="S1071" s="744">
        <v>1</v>
      </c>
      <c r="T1071" s="743">
        <v>1</v>
      </c>
      <c r="U1071" s="738">
        <v>1</v>
      </c>
    </row>
    <row r="1072" spans="1:21" ht="14.4" customHeight="1" x14ac:dyDescent="0.3">
      <c r="A1072" s="737">
        <v>30</v>
      </c>
      <c r="B1072" s="739" t="s">
        <v>507</v>
      </c>
      <c r="C1072" s="739" t="s">
        <v>3349</v>
      </c>
      <c r="D1072" s="740" t="s">
        <v>4507</v>
      </c>
      <c r="E1072" s="741" t="s">
        <v>3362</v>
      </c>
      <c r="F1072" s="739" t="s">
        <v>3344</v>
      </c>
      <c r="G1072" s="739" t="s">
        <v>3904</v>
      </c>
      <c r="H1072" s="739" t="s">
        <v>508</v>
      </c>
      <c r="I1072" s="739" t="s">
        <v>4494</v>
      </c>
      <c r="J1072" s="739" t="s">
        <v>4495</v>
      </c>
      <c r="K1072" s="739" t="s">
        <v>4496</v>
      </c>
      <c r="L1072" s="742">
        <v>320.20999999999998</v>
      </c>
      <c r="M1072" s="742">
        <v>640.41999999999996</v>
      </c>
      <c r="N1072" s="739">
        <v>2</v>
      </c>
      <c r="O1072" s="743">
        <v>1</v>
      </c>
      <c r="P1072" s="742">
        <v>640.41999999999996</v>
      </c>
      <c r="Q1072" s="744">
        <v>1</v>
      </c>
      <c r="R1072" s="739">
        <v>2</v>
      </c>
      <c r="S1072" s="744">
        <v>1</v>
      </c>
      <c r="T1072" s="743">
        <v>1</v>
      </c>
      <c r="U1072" s="738">
        <v>1</v>
      </c>
    </row>
    <row r="1073" spans="1:21" ht="14.4" customHeight="1" x14ac:dyDescent="0.3">
      <c r="A1073" s="737">
        <v>30</v>
      </c>
      <c r="B1073" s="739" t="s">
        <v>507</v>
      </c>
      <c r="C1073" s="739" t="s">
        <v>3349</v>
      </c>
      <c r="D1073" s="740" t="s">
        <v>4507</v>
      </c>
      <c r="E1073" s="741" t="s">
        <v>3362</v>
      </c>
      <c r="F1073" s="739" t="s">
        <v>3344</v>
      </c>
      <c r="G1073" s="739" t="s">
        <v>4450</v>
      </c>
      <c r="H1073" s="739" t="s">
        <v>508</v>
      </c>
      <c r="I1073" s="739" t="s">
        <v>4497</v>
      </c>
      <c r="J1073" s="739" t="s">
        <v>4452</v>
      </c>
      <c r="K1073" s="739" t="s">
        <v>4498</v>
      </c>
      <c r="L1073" s="742">
        <v>0</v>
      </c>
      <c r="M1073" s="742">
        <v>0</v>
      </c>
      <c r="N1073" s="739">
        <v>1</v>
      </c>
      <c r="O1073" s="743">
        <v>1</v>
      </c>
      <c r="P1073" s="742">
        <v>0</v>
      </c>
      <c r="Q1073" s="744"/>
      <c r="R1073" s="739">
        <v>1</v>
      </c>
      <c r="S1073" s="744">
        <v>1</v>
      </c>
      <c r="T1073" s="743">
        <v>1</v>
      </c>
      <c r="U1073" s="738">
        <v>1</v>
      </c>
    </row>
    <row r="1074" spans="1:21" ht="14.4" customHeight="1" x14ac:dyDescent="0.3">
      <c r="A1074" s="737">
        <v>30</v>
      </c>
      <c r="B1074" s="739" t="s">
        <v>507</v>
      </c>
      <c r="C1074" s="739" t="s">
        <v>3349</v>
      </c>
      <c r="D1074" s="740" t="s">
        <v>4507</v>
      </c>
      <c r="E1074" s="741" t="s">
        <v>3362</v>
      </c>
      <c r="F1074" s="739" t="s">
        <v>3344</v>
      </c>
      <c r="G1074" s="739" t="s">
        <v>3597</v>
      </c>
      <c r="H1074" s="739" t="s">
        <v>508</v>
      </c>
      <c r="I1074" s="739" t="s">
        <v>757</v>
      </c>
      <c r="J1074" s="739" t="s">
        <v>758</v>
      </c>
      <c r="K1074" s="739" t="s">
        <v>4499</v>
      </c>
      <c r="L1074" s="742">
        <v>0</v>
      </c>
      <c r="M1074" s="742">
        <v>0</v>
      </c>
      <c r="N1074" s="739">
        <v>12</v>
      </c>
      <c r="O1074" s="743">
        <v>3</v>
      </c>
      <c r="P1074" s="742">
        <v>0</v>
      </c>
      <c r="Q1074" s="744"/>
      <c r="R1074" s="739">
        <v>2</v>
      </c>
      <c r="S1074" s="744">
        <v>0.16666666666666666</v>
      </c>
      <c r="T1074" s="743">
        <v>0.5</v>
      </c>
      <c r="U1074" s="738">
        <v>0.16666666666666666</v>
      </c>
    </row>
    <row r="1075" spans="1:21" ht="14.4" customHeight="1" x14ac:dyDescent="0.3">
      <c r="A1075" s="737">
        <v>30</v>
      </c>
      <c r="B1075" s="739" t="s">
        <v>507</v>
      </c>
      <c r="C1075" s="739" t="s">
        <v>3349</v>
      </c>
      <c r="D1075" s="740" t="s">
        <v>4507</v>
      </c>
      <c r="E1075" s="741" t="s">
        <v>3362</v>
      </c>
      <c r="F1075" s="739" t="s">
        <v>3344</v>
      </c>
      <c r="G1075" s="739" t="s">
        <v>3597</v>
      </c>
      <c r="H1075" s="739" t="s">
        <v>508</v>
      </c>
      <c r="I1075" s="739" t="s">
        <v>4500</v>
      </c>
      <c r="J1075" s="739" t="s">
        <v>758</v>
      </c>
      <c r="K1075" s="739" t="s">
        <v>4499</v>
      </c>
      <c r="L1075" s="742">
        <v>0</v>
      </c>
      <c r="M1075" s="742">
        <v>0</v>
      </c>
      <c r="N1075" s="739">
        <v>3</v>
      </c>
      <c r="O1075" s="743">
        <v>0.5</v>
      </c>
      <c r="P1075" s="742">
        <v>0</v>
      </c>
      <c r="Q1075" s="744"/>
      <c r="R1075" s="739">
        <v>3</v>
      </c>
      <c r="S1075" s="744">
        <v>1</v>
      </c>
      <c r="T1075" s="743">
        <v>0.5</v>
      </c>
      <c r="U1075" s="738">
        <v>1</v>
      </c>
    </row>
    <row r="1076" spans="1:21" ht="14.4" customHeight="1" x14ac:dyDescent="0.3">
      <c r="A1076" s="737">
        <v>30</v>
      </c>
      <c r="B1076" s="739" t="s">
        <v>507</v>
      </c>
      <c r="C1076" s="739" t="s">
        <v>3349</v>
      </c>
      <c r="D1076" s="740" t="s">
        <v>4507</v>
      </c>
      <c r="E1076" s="741" t="s">
        <v>3362</v>
      </c>
      <c r="F1076" s="739" t="s">
        <v>3344</v>
      </c>
      <c r="G1076" s="739" t="s">
        <v>3600</v>
      </c>
      <c r="H1076" s="739" t="s">
        <v>508</v>
      </c>
      <c r="I1076" s="739" t="s">
        <v>844</v>
      </c>
      <c r="J1076" s="739" t="s">
        <v>3601</v>
      </c>
      <c r="K1076" s="739" t="s">
        <v>3602</v>
      </c>
      <c r="L1076" s="742">
        <v>0</v>
      </c>
      <c r="M1076" s="742">
        <v>0</v>
      </c>
      <c r="N1076" s="739">
        <v>2</v>
      </c>
      <c r="O1076" s="743">
        <v>1</v>
      </c>
      <c r="P1076" s="742"/>
      <c r="Q1076" s="744"/>
      <c r="R1076" s="739"/>
      <c r="S1076" s="744">
        <v>0</v>
      </c>
      <c r="T1076" s="743"/>
      <c r="U1076" s="738">
        <v>0</v>
      </c>
    </row>
    <row r="1077" spans="1:21" ht="14.4" customHeight="1" x14ac:dyDescent="0.3">
      <c r="A1077" s="737">
        <v>30</v>
      </c>
      <c r="B1077" s="739" t="s">
        <v>507</v>
      </c>
      <c r="C1077" s="739" t="s">
        <v>3349</v>
      </c>
      <c r="D1077" s="740" t="s">
        <v>4507</v>
      </c>
      <c r="E1077" s="741" t="s">
        <v>3362</v>
      </c>
      <c r="F1077" s="739" t="s">
        <v>3344</v>
      </c>
      <c r="G1077" s="739" t="s">
        <v>4501</v>
      </c>
      <c r="H1077" s="739" t="s">
        <v>508</v>
      </c>
      <c r="I1077" s="739" t="s">
        <v>4502</v>
      </c>
      <c r="J1077" s="739" t="s">
        <v>4503</v>
      </c>
      <c r="K1077" s="739" t="s">
        <v>4504</v>
      </c>
      <c r="L1077" s="742">
        <v>96.81</v>
      </c>
      <c r="M1077" s="742">
        <v>387.24</v>
      </c>
      <c r="N1077" s="739">
        <v>4</v>
      </c>
      <c r="O1077" s="743">
        <v>2</v>
      </c>
      <c r="P1077" s="742">
        <v>290.43</v>
      </c>
      <c r="Q1077" s="744">
        <v>0.75</v>
      </c>
      <c r="R1077" s="739">
        <v>3</v>
      </c>
      <c r="S1077" s="744">
        <v>0.75</v>
      </c>
      <c r="T1077" s="743">
        <v>1.5</v>
      </c>
      <c r="U1077" s="738">
        <v>0.75</v>
      </c>
    </row>
    <row r="1078" spans="1:21" ht="14.4" customHeight="1" x14ac:dyDescent="0.3">
      <c r="A1078" s="737">
        <v>30</v>
      </c>
      <c r="B1078" s="739" t="s">
        <v>507</v>
      </c>
      <c r="C1078" s="739" t="s">
        <v>3349</v>
      </c>
      <c r="D1078" s="740" t="s">
        <v>4507</v>
      </c>
      <c r="E1078" s="741" t="s">
        <v>3362</v>
      </c>
      <c r="F1078" s="739" t="s">
        <v>3344</v>
      </c>
      <c r="G1078" s="739" t="s">
        <v>3802</v>
      </c>
      <c r="H1078" s="739" t="s">
        <v>508</v>
      </c>
      <c r="I1078" s="739" t="s">
        <v>4295</v>
      </c>
      <c r="J1078" s="739" t="s">
        <v>4296</v>
      </c>
      <c r="K1078" s="739" t="s">
        <v>3972</v>
      </c>
      <c r="L1078" s="742">
        <v>0</v>
      </c>
      <c r="M1078" s="742">
        <v>0</v>
      </c>
      <c r="N1078" s="739">
        <v>2</v>
      </c>
      <c r="O1078" s="743">
        <v>1</v>
      </c>
      <c r="P1078" s="742">
        <v>0</v>
      </c>
      <c r="Q1078" s="744"/>
      <c r="R1078" s="739">
        <v>2</v>
      </c>
      <c r="S1078" s="744">
        <v>1</v>
      </c>
      <c r="T1078" s="743">
        <v>1</v>
      </c>
      <c r="U1078" s="738">
        <v>1</v>
      </c>
    </row>
    <row r="1079" spans="1:21" ht="14.4" customHeight="1" x14ac:dyDescent="0.3">
      <c r="A1079" s="737">
        <v>30</v>
      </c>
      <c r="B1079" s="739" t="s">
        <v>507</v>
      </c>
      <c r="C1079" s="739" t="s">
        <v>3349</v>
      </c>
      <c r="D1079" s="740" t="s">
        <v>4507</v>
      </c>
      <c r="E1079" s="741" t="s">
        <v>3362</v>
      </c>
      <c r="F1079" s="739" t="s">
        <v>3344</v>
      </c>
      <c r="G1079" s="739" t="s">
        <v>3802</v>
      </c>
      <c r="H1079" s="739" t="s">
        <v>508</v>
      </c>
      <c r="I1079" s="739" t="s">
        <v>4505</v>
      </c>
      <c r="J1079" s="739" t="s">
        <v>4337</v>
      </c>
      <c r="K1079" s="739" t="s">
        <v>3972</v>
      </c>
      <c r="L1079" s="742">
        <v>0</v>
      </c>
      <c r="M1079" s="742">
        <v>0</v>
      </c>
      <c r="N1079" s="739">
        <v>2</v>
      </c>
      <c r="O1079" s="743">
        <v>0.5</v>
      </c>
      <c r="P1079" s="742">
        <v>0</v>
      </c>
      <c r="Q1079" s="744"/>
      <c r="R1079" s="739">
        <v>2</v>
      </c>
      <c r="S1079" s="744">
        <v>1</v>
      </c>
      <c r="T1079" s="743">
        <v>0.5</v>
      </c>
      <c r="U1079" s="738">
        <v>1</v>
      </c>
    </row>
    <row r="1080" spans="1:21" ht="14.4" customHeight="1" x14ac:dyDescent="0.3">
      <c r="A1080" s="737">
        <v>30</v>
      </c>
      <c r="B1080" s="739" t="s">
        <v>507</v>
      </c>
      <c r="C1080" s="739" t="s">
        <v>3349</v>
      </c>
      <c r="D1080" s="740" t="s">
        <v>4507</v>
      </c>
      <c r="E1080" s="741" t="s">
        <v>3362</v>
      </c>
      <c r="F1080" s="739" t="s">
        <v>3344</v>
      </c>
      <c r="G1080" s="739" t="s">
        <v>3661</v>
      </c>
      <c r="H1080" s="739" t="s">
        <v>2097</v>
      </c>
      <c r="I1080" s="739" t="s">
        <v>2468</v>
      </c>
      <c r="J1080" s="739" t="s">
        <v>2218</v>
      </c>
      <c r="K1080" s="739" t="s">
        <v>3071</v>
      </c>
      <c r="L1080" s="742">
        <v>133.94</v>
      </c>
      <c r="M1080" s="742">
        <v>401.82</v>
      </c>
      <c r="N1080" s="739">
        <v>3</v>
      </c>
      <c r="O1080" s="743">
        <v>1.5</v>
      </c>
      <c r="P1080" s="742">
        <v>133.94</v>
      </c>
      <c r="Q1080" s="744">
        <v>0.33333333333333331</v>
      </c>
      <c r="R1080" s="739">
        <v>1</v>
      </c>
      <c r="S1080" s="744">
        <v>0.33333333333333331</v>
      </c>
      <c r="T1080" s="743">
        <v>0.5</v>
      </c>
      <c r="U1080" s="738">
        <v>0.33333333333333331</v>
      </c>
    </row>
    <row r="1081" spans="1:21" ht="14.4" customHeight="1" thickBot="1" x14ac:dyDescent="0.35">
      <c r="A1081" s="745">
        <v>30</v>
      </c>
      <c r="B1081" s="746" t="s">
        <v>507</v>
      </c>
      <c r="C1081" s="746" t="s">
        <v>3349</v>
      </c>
      <c r="D1081" s="747" t="s">
        <v>4507</v>
      </c>
      <c r="E1081" s="748" t="s">
        <v>3362</v>
      </c>
      <c r="F1081" s="746" t="s">
        <v>3345</v>
      </c>
      <c r="G1081" s="746" t="s">
        <v>3662</v>
      </c>
      <c r="H1081" s="746" t="s">
        <v>508</v>
      </c>
      <c r="I1081" s="746" t="s">
        <v>4001</v>
      </c>
      <c r="J1081" s="746" t="s">
        <v>3664</v>
      </c>
      <c r="K1081" s="746"/>
      <c r="L1081" s="749">
        <v>0</v>
      </c>
      <c r="M1081" s="749">
        <v>0</v>
      </c>
      <c r="N1081" s="746">
        <v>10</v>
      </c>
      <c r="O1081" s="750">
        <v>10</v>
      </c>
      <c r="P1081" s="749">
        <v>0</v>
      </c>
      <c r="Q1081" s="751"/>
      <c r="R1081" s="746">
        <v>8</v>
      </c>
      <c r="S1081" s="751">
        <v>0.8</v>
      </c>
      <c r="T1081" s="750">
        <v>8</v>
      </c>
      <c r="U1081" s="752">
        <v>0.8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5" t="s">
        <v>4509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307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753" t="s">
        <v>212</v>
      </c>
      <c r="B4" s="666" t="s">
        <v>14</v>
      </c>
      <c r="C4" s="667" t="s">
        <v>2</v>
      </c>
      <c r="D4" s="666" t="s">
        <v>14</v>
      </c>
      <c r="E4" s="667" t="s">
        <v>2</v>
      </c>
      <c r="F4" s="668" t="s">
        <v>14</v>
      </c>
    </row>
    <row r="5" spans="1:6" ht="14.4" customHeight="1" x14ac:dyDescent="0.3">
      <c r="A5" s="762" t="s">
        <v>3359</v>
      </c>
      <c r="B5" s="229">
        <v>5103.8600000000006</v>
      </c>
      <c r="C5" s="736">
        <v>0.19886111484505437</v>
      </c>
      <c r="D5" s="229">
        <v>20561.59</v>
      </c>
      <c r="E5" s="736">
        <v>0.80113888515494569</v>
      </c>
      <c r="F5" s="754">
        <v>25665.45</v>
      </c>
    </row>
    <row r="6" spans="1:6" ht="14.4" customHeight="1" x14ac:dyDescent="0.3">
      <c r="A6" s="763" t="s">
        <v>3361</v>
      </c>
      <c r="B6" s="755">
        <v>1163.8599999999999</v>
      </c>
      <c r="C6" s="744">
        <v>5.5369145875763151E-2</v>
      </c>
      <c r="D6" s="755">
        <v>19856.149999999994</v>
      </c>
      <c r="E6" s="744">
        <v>0.94463085412423686</v>
      </c>
      <c r="F6" s="756">
        <v>21020.009999999995</v>
      </c>
    </row>
    <row r="7" spans="1:6" ht="14.4" customHeight="1" x14ac:dyDescent="0.3">
      <c r="A7" s="763" t="s">
        <v>3354</v>
      </c>
      <c r="B7" s="755">
        <v>1087.97</v>
      </c>
      <c r="C7" s="744">
        <v>3.0479021282675489E-2</v>
      </c>
      <c r="D7" s="755">
        <v>34607.730000000018</v>
      </c>
      <c r="E7" s="744">
        <v>0.96952097871732446</v>
      </c>
      <c r="F7" s="756">
        <v>35695.700000000019</v>
      </c>
    </row>
    <row r="8" spans="1:6" ht="14.4" customHeight="1" x14ac:dyDescent="0.3">
      <c r="A8" s="763" t="s">
        <v>3362</v>
      </c>
      <c r="B8" s="755">
        <v>814.54</v>
      </c>
      <c r="C8" s="744">
        <v>0.1625529842823274</v>
      </c>
      <c r="D8" s="755">
        <v>4196.38</v>
      </c>
      <c r="E8" s="744">
        <v>0.83744701571767266</v>
      </c>
      <c r="F8" s="756">
        <v>5010.92</v>
      </c>
    </row>
    <row r="9" spans="1:6" ht="14.4" customHeight="1" x14ac:dyDescent="0.3">
      <c r="A9" s="763" t="s">
        <v>3357</v>
      </c>
      <c r="B9" s="755">
        <v>45.32</v>
      </c>
      <c r="C9" s="744">
        <v>2.5314292129835726E-3</v>
      </c>
      <c r="D9" s="755">
        <v>17857.610000000004</v>
      </c>
      <c r="E9" s="744">
        <v>0.99746857078701645</v>
      </c>
      <c r="F9" s="756">
        <v>17902.930000000004</v>
      </c>
    </row>
    <row r="10" spans="1:6" ht="14.4" customHeight="1" x14ac:dyDescent="0.3">
      <c r="A10" s="763" t="s">
        <v>3358</v>
      </c>
      <c r="B10" s="755">
        <v>44.57</v>
      </c>
      <c r="C10" s="744">
        <v>2.7703844226946513E-3</v>
      </c>
      <c r="D10" s="755">
        <v>16043.449999999999</v>
      </c>
      <c r="E10" s="744">
        <v>0.99722961557730538</v>
      </c>
      <c r="F10" s="756">
        <v>16088.019999999999</v>
      </c>
    </row>
    <row r="11" spans="1:6" ht="14.4" customHeight="1" x14ac:dyDescent="0.3">
      <c r="A11" s="763" t="s">
        <v>3365</v>
      </c>
      <c r="B11" s="755">
        <v>0</v>
      </c>
      <c r="C11" s="744">
        <v>0</v>
      </c>
      <c r="D11" s="755">
        <v>14850.289999999999</v>
      </c>
      <c r="E11" s="744">
        <v>1</v>
      </c>
      <c r="F11" s="756">
        <v>14850.289999999999</v>
      </c>
    </row>
    <row r="12" spans="1:6" ht="14.4" customHeight="1" x14ac:dyDescent="0.3">
      <c r="A12" s="763" t="s">
        <v>3363</v>
      </c>
      <c r="B12" s="755"/>
      <c r="C12" s="744">
        <v>0</v>
      </c>
      <c r="D12" s="755">
        <v>186.86</v>
      </c>
      <c r="E12" s="744">
        <v>1</v>
      </c>
      <c r="F12" s="756">
        <v>186.86</v>
      </c>
    </row>
    <row r="13" spans="1:6" ht="14.4" customHeight="1" x14ac:dyDescent="0.3">
      <c r="A13" s="763" t="s">
        <v>3364</v>
      </c>
      <c r="B13" s="755">
        <v>0</v>
      </c>
      <c r="C13" s="744">
        <v>0</v>
      </c>
      <c r="D13" s="755">
        <v>14721.94</v>
      </c>
      <c r="E13" s="744">
        <v>1</v>
      </c>
      <c r="F13" s="756">
        <v>14721.94</v>
      </c>
    </row>
    <row r="14" spans="1:6" ht="14.4" customHeight="1" x14ac:dyDescent="0.3">
      <c r="A14" s="763" t="s">
        <v>3356</v>
      </c>
      <c r="B14" s="755"/>
      <c r="C14" s="744">
        <v>0</v>
      </c>
      <c r="D14" s="755">
        <v>1815.34</v>
      </c>
      <c r="E14" s="744">
        <v>1</v>
      </c>
      <c r="F14" s="756">
        <v>1815.34</v>
      </c>
    </row>
    <row r="15" spans="1:6" ht="14.4" customHeight="1" x14ac:dyDescent="0.3">
      <c r="A15" s="763" t="s">
        <v>3355</v>
      </c>
      <c r="B15" s="755"/>
      <c r="C15" s="744">
        <v>0</v>
      </c>
      <c r="D15" s="755">
        <v>181.13</v>
      </c>
      <c r="E15" s="744">
        <v>1</v>
      </c>
      <c r="F15" s="756">
        <v>181.13</v>
      </c>
    </row>
    <row r="16" spans="1:6" ht="14.4" customHeight="1" thickBot="1" x14ac:dyDescent="0.35">
      <c r="A16" s="764" t="s">
        <v>3360</v>
      </c>
      <c r="B16" s="759"/>
      <c r="C16" s="760">
        <v>0</v>
      </c>
      <c r="D16" s="759">
        <v>14680.77</v>
      </c>
      <c r="E16" s="760">
        <v>1</v>
      </c>
      <c r="F16" s="761">
        <v>14680.77</v>
      </c>
    </row>
    <row r="17" spans="1:6" ht="14.4" customHeight="1" thickBot="1" x14ac:dyDescent="0.35">
      <c r="A17" s="672" t="s">
        <v>3</v>
      </c>
      <c r="B17" s="673">
        <v>8260.119999999999</v>
      </c>
      <c r="C17" s="674">
        <v>4.9220304498837304E-2</v>
      </c>
      <c r="D17" s="673">
        <v>159559.24000000002</v>
      </c>
      <c r="E17" s="674">
        <v>0.95077969550116259</v>
      </c>
      <c r="F17" s="675">
        <v>167819.36000000004</v>
      </c>
    </row>
    <row r="18" spans="1:6" ht="14.4" customHeight="1" thickBot="1" x14ac:dyDescent="0.35"/>
    <row r="19" spans="1:6" ht="14.4" customHeight="1" x14ac:dyDescent="0.3">
      <c r="A19" s="762" t="s">
        <v>2980</v>
      </c>
      <c r="B19" s="229">
        <v>4945.8</v>
      </c>
      <c r="C19" s="736">
        <v>0.38205430859741935</v>
      </c>
      <c r="D19" s="229">
        <v>7999.4799999999987</v>
      </c>
      <c r="E19" s="736">
        <v>0.61794569140258071</v>
      </c>
      <c r="F19" s="754">
        <v>12945.279999999999</v>
      </c>
    </row>
    <row r="20" spans="1:6" ht="14.4" customHeight="1" x14ac:dyDescent="0.3">
      <c r="A20" s="763" t="s">
        <v>3007</v>
      </c>
      <c r="B20" s="755">
        <v>1001.0999999999999</v>
      </c>
      <c r="C20" s="744">
        <v>0.17361942123391017</v>
      </c>
      <c r="D20" s="755">
        <v>4764.9599999999991</v>
      </c>
      <c r="E20" s="744">
        <v>0.82638057876608972</v>
      </c>
      <c r="F20" s="756">
        <v>5766.0599999999995</v>
      </c>
    </row>
    <row r="21" spans="1:6" ht="14.4" customHeight="1" x14ac:dyDescent="0.3">
      <c r="A21" s="763" t="s">
        <v>4510</v>
      </c>
      <c r="B21" s="755">
        <v>640.41999999999996</v>
      </c>
      <c r="C21" s="744">
        <v>0.66667360662905206</v>
      </c>
      <c r="D21" s="755">
        <v>320.2</v>
      </c>
      <c r="E21" s="744">
        <v>0.33332639337094794</v>
      </c>
      <c r="F21" s="756">
        <v>960.61999999999989</v>
      </c>
    </row>
    <row r="22" spans="1:6" ht="14.4" customHeight="1" x14ac:dyDescent="0.3">
      <c r="A22" s="763" t="s">
        <v>3040</v>
      </c>
      <c r="B22" s="755">
        <v>474.17999999999995</v>
      </c>
      <c r="C22" s="744">
        <v>0.20779414278014172</v>
      </c>
      <c r="D22" s="755">
        <v>1807.7899999999997</v>
      </c>
      <c r="E22" s="744">
        <v>0.79220585721985826</v>
      </c>
      <c r="F22" s="756">
        <v>2281.9699999999998</v>
      </c>
    </row>
    <row r="23" spans="1:6" ht="14.4" customHeight="1" x14ac:dyDescent="0.3">
      <c r="A23" s="763" t="s">
        <v>3004</v>
      </c>
      <c r="B23" s="755">
        <v>218.69000000000003</v>
      </c>
      <c r="C23" s="744">
        <v>0.26676343941741176</v>
      </c>
      <c r="D23" s="755">
        <v>601.1</v>
      </c>
      <c r="E23" s="744">
        <v>0.73323656058258824</v>
      </c>
      <c r="F23" s="756">
        <v>819.79000000000008</v>
      </c>
    </row>
    <row r="24" spans="1:6" ht="14.4" customHeight="1" x14ac:dyDescent="0.3">
      <c r="A24" s="763" t="s">
        <v>4511</v>
      </c>
      <c r="B24" s="755">
        <v>207.45</v>
      </c>
      <c r="C24" s="744">
        <v>1</v>
      </c>
      <c r="D24" s="755"/>
      <c r="E24" s="744">
        <v>0</v>
      </c>
      <c r="F24" s="756">
        <v>207.45</v>
      </c>
    </row>
    <row r="25" spans="1:6" ht="14.4" customHeight="1" x14ac:dyDescent="0.3">
      <c r="A25" s="763" t="s">
        <v>2983</v>
      </c>
      <c r="B25" s="755">
        <v>185.28</v>
      </c>
      <c r="C25" s="744">
        <v>6.4308324540456499E-2</v>
      </c>
      <c r="D25" s="755">
        <v>2695.8399999999992</v>
      </c>
      <c r="E25" s="744">
        <v>0.93569167545954346</v>
      </c>
      <c r="F25" s="756">
        <v>2881.1199999999994</v>
      </c>
    </row>
    <row r="26" spans="1:6" ht="14.4" customHeight="1" x14ac:dyDescent="0.3">
      <c r="A26" s="763" t="s">
        <v>3026</v>
      </c>
      <c r="B26" s="755">
        <v>164.82</v>
      </c>
      <c r="C26" s="744">
        <v>0.52832003077218959</v>
      </c>
      <c r="D26" s="755">
        <v>147.15</v>
      </c>
      <c r="E26" s="744">
        <v>0.47167996922781036</v>
      </c>
      <c r="F26" s="756">
        <v>311.97000000000003</v>
      </c>
    </row>
    <row r="27" spans="1:6" ht="14.4" customHeight="1" x14ac:dyDescent="0.3">
      <c r="A27" s="763" t="s">
        <v>2998</v>
      </c>
      <c r="B27" s="755">
        <v>154.47</v>
      </c>
      <c r="C27" s="744">
        <v>8.7292393067242346E-2</v>
      </c>
      <c r="D27" s="755">
        <v>1615.0999999999995</v>
      </c>
      <c r="E27" s="744">
        <v>0.91270760693275765</v>
      </c>
      <c r="F27" s="756">
        <v>1769.5699999999995</v>
      </c>
    </row>
    <row r="28" spans="1:6" ht="14.4" customHeight="1" x14ac:dyDescent="0.3">
      <c r="A28" s="763" t="s">
        <v>2988</v>
      </c>
      <c r="B28" s="755">
        <v>144.81</v>
      </c>
      <c r="C28" s="744">
        <v>0.12500107900938309</v>
      </c>
      <c r="D28" s="755">
        <v>1013.6599999999999</v>
      </c>
      <c r="E28" s="744">
        <v>0.87499892099061694</v>
      </c>
      <c r="F28" s="756">
        <v>1158.4699999999998</v>
      </c>
    </row>
    <row r="29" spans="1:6" ht="14.4" customHeight="1" x14ac:dyDescent="0.3">
      <c r="A29" s="763" t="s">
        <v>2987</v>
      </c>
      <c r="B29" s="755">
        <v>73.08</v>
      </c>
      <c r="C29" s="744">
        <v>0.18181818181818185</v>
      </c>
      <c r="D29" s="755">
        <v>328.85999999999996</v>
      </c>
      <c r="E29" s="744">
        <v>0.81818181818181823</v>
      </c>
      <c r="F29" s="756">
        <v>401.93999999999994</v>
      </c>
    </row>
    <row r="30" spans="1:6" ht="14.4" customHeight="1" x14ac:dyDescent="0.3">
      <c r="A30" s="763" t="s">
        <v>4512</v>
      </c>
      <c r="B30" s="755">
        <v>45.32</v>
      </c>
      <c r="C30" s="744">
        <v>8.5364475419099653E-2</v>
      </c>
      <c r="D30" s="755">
        <v>485.58</v>
      </c>
      <c r="E30" s="744">
        <v>0.91463552458090036</v>
      </c>
      <c r="F30" s="756">
        <v>530.9</v>
      </c>
    </row>
    <row r="31" spans="1:6" ht="14.4" customHeight="1" x14ac:dyDescent="0.3">
      <c r="A31" s="763" t="s">
        <v>3041</v>
      </c>
      <c r="B31" s="755">
        <v>4.7</v>
      </c>
      <c r="C31" s="744">
        <v>3.999659603438005E-2</v>
      </c>
      <c r="D31" s="755">
        <v>112.81</v>
      </c>
      <c r="E31" s="744">
        <v>0.96000340396561989</v>
      </c>
      <c r="F31" s="756">
        <v>117.51</v>
      </c>
    </row>
    <row r="32" spans="1:6" ht="14.4" customHeight="1" x14ac:dyDescent="0.3">
      <c r="A32" s="763" t="s">
        <v>3046</v>
      </c>
      <c r="B32" s="755"/>
      <c r="C32" s="744">
        <v>0</v>
      </c>
      <c r="D32" s="755">
        <v>294.45</v>
      </c>
      <c r="E32" s="744">
        <v>1</v>
      </c>
      <c r="F32" s="756">
        <v>294.45</v>
      </c>
    </row>
    <row r="33" spans="1:6" ht="14.4" customHeight="1" x14ac:dyDescent="0.3">
      <c r="A33" s="763" t="s">
        <v>2986</v>
      </c>
      <c r="B33" s="755"/>
      <c r="C33" s="744">
        <v>0</v>
      </c>
      <c r="D33" s="755">
        <v>1127.58</v>
      </c>
      <c r="E33" s="744">
        <v>1</v>
      </c>
      <c r="F33" s="756">
        <v>1127.58</v>
      </c>
    </row>
    <row r="34" spans="1:6" ht="14.4" customHeight="1" x14ac:dyDescent="0.3">
      <c r="A34" s="763" t="s">
        <v>3057</v>
      </c>
      <c r="B34" s="755"/>
      <c r="C34" s="744">
        <v>0</v>
      </c>
      <c r="D34" s="755">
        <v>1253.0000000000002</v>
      </c>
      <c r="E34" s="744">
        <v>1</v>
      </c>
      <c r="F34" s="756">
        <v>1253.0000000000002</v>
      </c>
    </row>
    <row r="35" spans="1:6" ht="14.4" customHeight="1" x14ac:dyDescent="0.3">
      <c r="A35" s="763" t="s">
        <v>2996</v>
      </c>
      <c r="B35" s="755"/>
      <c r="C35" s="744">
        <v>0</v>
      </c>
      <c r="D35" s="755">
        <v>1310.8</v>
      </c>
      <c r="E35" s="744">
        <v>1</v>
      </c>
      <c r="F35" s="756">
        <v>1310.8</v>
      </c>
    </row>
    <row r="36" spans="1:6" ht="14.4" customHeight="1" x14ac:dyDescent="0.3">
      <c r="A36" s="763" t="s">
        <v>3010</v>
      </c>
      <c r="B36" s="755"/>
      <c r="C36" s="744">
        <v>0</v>
      </c>
      <c r="D36" s="755">
        <v>2137.4700000000003</v>
      </c>
      <c r="E36" s="744">
        <v>1</v>
      </c>
      <c r="F36" s="756">
        <v>2137.4700000000003</v>
      </c>
    </row>
    <row r="37" spans="1:6" ht="14.4" customHeight="1" x14ac:dyDescent="0.3">
      <c r="A37" s="763" t="s">
        <v>3003</v>
      </c>
      <c r="B37" s="755"/>
      <c r="C37" s="744">
        <v>0</v>
      </c>
      <c r="D37" s="755">
        <v>201.73000000000002</v>
      </c>
      <c r="E37" s="744">
        <v>1</v>
      </c>
      <c r="F37" s="756">
        <v>201.73000000000002</v>
      </c>
    </row>
    <row r="38" spans="1:6" ht="14.4" customHeight="1" x14ac:dyDescent="0.3">
      <c r="A38" s="763" t="s">
        <v>2999</v>
      </c>
      <c r="B38" s="755"/>
      <c r="C38" s="744">
        <v>0</v>
      </c>
      <c r="D38" s="755">
        <v>169.57999999999998</v>
      </c>
      <c r="E38" s="744">
        <v>1</v>
      </c>
      <c r="F38" s="756">
        <v>169.57999999999998</v>
      </c>
    </row>
    <row r="39" spans="1:6" ht="14.4" customHeight="1" x14ac:dyDescent="0.3">
      <c r="A39" s="763" t="s">
        <v>3000</v>
      </c>
      <c r="B39" s="755"/>
      <c r="C39" s="744">
        <v>0</v>
      </c>
      <c r="D39" s="755">
        <v>149.23000000000002</v>
      </c>
      <c r="E39" s="744">
        <v>1</v>
      </c>
      <c r="F39" s="756">
        <v>149.23000000000002</v>
      </c>
    </row>
    <row r="40" spans="1:6" ht="14.4" customHeight="1" x14ac:dyDescent="0.3">
      <c r="A40" s="763" t="s">
        <v>4513</v>
      </c>
      <c r="B40" s="755"/>
      <c r="C40" s="744">
        <v>0</v>
      </c>
      <c r="D40" s="755">
        <v>48.72</v>
      </c>
      <c r="E40" s="744">
        <v>1</v>
      </c>
      <c r="F40" s="756">
        <v>48.72</v>
      </c>
    </row>
    <row r="41" spans="1:6" ht="14.4" customHeight="1" x14ac:dyDescent="0.3">
      <c r="A41" s="763" t="s">
        <v>3002</v>
      </c>
      <c r="B41" s="755"/>
      <c r="C41" s="744">
        <v>0</v>
      </c>
      <c r="D41" s="755">
        <v>152.02999999999997</v>
      </c>
      <c r="E41" s="744">
        <v>1</v>
      </c>
      <c r="F41" s="756">
        <v>152.02999999999997</v>
      </c>
    </row>
    <row r="42" spans="1:6" ht="14.4" customHeight="1" x14ac:dyDescent="0.3">
      <c r="A42" s="763" t="s">
        <v>2994</v>
      </c>
      <c r="B42" s="755"/>
      <c r="C42" s="744">
        <v>0</v>
      </c>
      <c r="D42" s="755">
        <v>263.08</v>
      </c>
      <c r="E42" s="744">
        <v>1</v>
      </c>
      <c r="F42" s="756">
        <v>263.08</v>
      </c>
    </row>
    <row r="43" spans="1:6" ht="14.4" customHeight="1" x14ac:dyDescent="0.3">
      <c r="A43" s="763" t="s">
        <v>3009</v>
      </c>
      <c r="B43" s="755"/>
      <c r="C43" s="744"/>
      <c r="D43" s="755">
        <v>0</v>
      </c>
      <c r="E43" s="744"/>
      <c r="F43" s="756">
        <v>0</v>
      </c>
    </row>
    <row r="44" spans="1:6" ht="14.4" customHeight="1" x14ac:dyDescent="0.3">
      <c r="A44" s="763" t="s">
        <v>2978</v>
      </c>
      <c r="B44" s="755"/>
      <c r="C44" s="744">
        <v>0</v>
      </c>
      <c r="D44" s="755">
        <v>848.35</v>
      </c>
      <c r="E44" s="744">
        <v>1</v>
      </c>
      <c r="F44" s="756">
        <v>848.35</v>
      </c>
    </row>
    <row r="45" spans="1:6" ht="14.4" customHeight="1" x14ac:dyDescent="0.3">
      <c r="A45" s="763" t="s">
        <v>3013</v>
      </c>
      <c r="B45" s="755">
        <v>0</v>
      </c>
      <c r="C45" s="744">
        <v>0</v>
      </c>
      <c r="D45" s="755">
        <v>1512</v>
      </c>
      <c r="E45" s="744">
        <v>1</v>
      </c>
      <c r="F45" s="756">
        <v>1512</v>
      </c>
    </row>
    <row r="46" spans="1:6" ht="14.4" customHeight="1" x14ac:dyDescent="0.3">
      <c r="A46" s="763" t="s">
        <v>2985</v>
      </c>
      <c r="B46" s="755">
        <v>0</v>
      </c>
      <c r="C46" s="744">
        <v>0</v>
      </c>
      <c r="D46" s="755">
        <v>503.04</v>
      </c>
      <c r="E46" s="744">
        <v>1</v>
      </c>
      <c r="F46" s="756">
        <v>503.04</v>
      </c>
    </row>
    <row r="47" spans="1:6" ht="14.4" customHeight="1" x14ac:dyDescent="0.3">
      <c r="A47" s="763" t="s">
        <v>3017</v>
      </c>
      <c r="B47" s="755"/>
      <c r="C47" s="744">
        <v>0</v>
      </c>
      <c r="D47" s="755">
        <v>414.92999999999995</v>
      </c>
      <c r="E47" s="744">
        <v>1</v>
      </c>
      <c r="F47" s="756">
        <v>414.92999999999995</v>
      </c>
    </row>
    <row r="48" spans="1:6" ht="14.4" customHeight="1" x14ac:dyDescent="0.3">
      <c r="A48" s="763" t="s">
        <v>3023</v>
      </c>
      <c r="B48" s="755"/>
      <c r="C48" s="744"/>
      <c r="D48" s="755">
        <v>0</v>
      </c>
      <c r="E48" s="744"/>
      <c r="F48" s="756">
        <v>0</v>
      </c>
    </row>
    <row r="49" spans="1:6" ht="14.4" customHeight="1" x14ac:dyDescent="0.3">
      <c r="A49" s="763" t="s">
        <v>2993</v>
      </c>
      <c r="B49" s="755"/>
      <c r="C49" s="744">
        <v>0</v>
      </c>
      <c r="D49" s="755">
        <v>16606.59</v>
      </c>
      <c r="E49" s="744">
        <v>1</v>
      </c>
      <c r="F49" s="756">
        <v>16606.59</v>
      </c>
    </row>
    <row r="50" spans="1:6" ht="14.4" customHeight="1" x14ac:dyDescent="0.3">
      <c r="A50" s="763" t="s">
        <v>3014</v>
      </c>
      <c r="B50" s="755"/>
      <c r="C50" s="744">
        <v>0</v>
      </c>
      <c r="D50" s="755">
        <v>598.11999999999989</v>
      </c>
      <c r="E50" s="744">
        <v>1</v>
      </c>
      <c r="F50" s="756">
        <v>598.11999999999989</v>
      </c>
    </row>
    <row r="51" spans="1:6" ht="14.4" customHeight="1" x14ac:dyDescent="0.3">
      <c r="A51" s="763" t="s">
        <v>2984</v>
      </c>
      <c r="B51" s="755"/>
      <c r="C51" s="744">
        <v>0</v>
      </c>
      <c r="D51" s="755">
        <v>683.3</v>
      </c>
      <c r="E51" s="744">
        <v>1</v>
      </c>
      <c r="F51" s="756">
        <v>683.3</v>
      </c>
    </row>
    <row r="52" spans="1:6" ht="14.4" customHeight="1" x14ac:dyDescent="0.3">
      <c r="A52" s="763" t="s">
        <v>3016</v>
      </c>
      <c r="B52" s="755"/>
      <c r="C52" s="744">
        <v>0</v>
      </c>
      <c r="D52" s="755">
        <v>8364.4</v>
      </c>
      <c r="E52" s="744">
        <v>1</v>
      </c>
      <c r="F52" s="756">
        <v>8364.4</v>
      </c>
    </row>
    <row r="53" spans="1:6" ht="14.4" customHeight="1" x14ac:dyDescent="0.3">
      <c r="A53" s="763" t="s">
        <v>3011</v>
      </c>
      <c r="B53" s="755"/>
      <c r="C53" s="744">
        <v>0</v>
      </c>
      <c r="D53" s="755">
        <v>936.04</v>
      </c>
      <c r="E53" s="744">
        <v>1</v>
      </c>
      <c r="F53" s="756">
        <v>936.04</v>
      </c>
    </row>
    <row r="54" spans="1:6" ht="14.4" customHeight="1" x14ac:dyDescent="0.3">
      <c r="A54" s="763" t="s">
        <v>3018</v>
      </c>
      <c r="B54" s="755"/>
      <c r="C54" s="744">
        <v>0</v>
      </c>
      <c r="D54" s="755">
        <v>32.200000000000003</v>
      </c>
      <c r="E54" s="744">
        <v>1</v>
      </c>
      <c r="F54" s="756">
        <v>32.200000000000003</v>
      </c>
    </row>
    <row r="55" spans="1:6" ht="14.4" customHeight="1" x14ac:dyDescent="0.3">
      <c r="A55" s="763" t="s">
        <v>3035</v>
      </c>
      <c r="B55" s="755"/>
      <c r="C55" s="744">
        <v>0</v>
      </c>
      <c r="D55" s="755">
        <v>549.45000000000005</v>
      </c>
      <c r="E55" s="744">
        <v>1</v>
      </c>
      <c r="F55" s="756">
        <v>549.45000000000005</v>
      </c>
    </row>
    <row r="56" spans="1:6" ht="14.4" customHeight="1" x14ac:dyDescent="0.3">
      <c r="A56" s="763" t="s">
        <v>3020</v>
      </c>
      <c r="B56" s="755"/>
      <c r="C56" s="744">
        <v>0</v>
      </c>
      <c r="D56" s="755">
        <v>2554.1000000000004</v>
      </c>
      <c r="E56" s="744">
        <v>1</v>
      </c>
      <c r="F56" s="756">
        <v>2554.1000000000004</v>
      </c>
    </row>
    <row r="57" spans="1:6" ht="14.4" customHeight="1" x14ac:dyDescent="0.3">
      <c r="A57" s="763" t="s">
        <v>3037</v>
      </c>
      <c r="B57" s="755"/>
      <c r="C57" s="744">
        <v>0</v>
      </c>
      <c r="D57" s="755">
        <v>8334.7200000000012</v>
      </c>
      <c r="E57" s="744">
        <v>1</v>
      </c>
      <c r="F57" s="756">
        <v>8334.7200000000012</v>
      </c>
    </row>
    <row r="58" spans="1:6" ht="14.4" customHeight="1" x14ac:dyDescent="0.3">
      <c r="A58" s="763" t="s">
        <v>3022</v>
      </c>
      <c r="B58" s="755">
        <v>0</v>
      </c>
      <c r="C58" s="744">
        <v>0</v>
      </c>
      <c r="D58" s="755">
        <v>266.64999999999998</v>
      </c>
      <c r="E58" s="744">
        <v>1</v>
      </c>
      <c r="F58" s="756">
        <v>266.64999999999998</v>
      </c>
    </row>
    <row r="59" spans="1:6" ht="14.4" customHeight="1" x14ac:dyDescent="0.3">
      <c r="A59" s="763" t="s">
        <v>4514</v>
      </c>
      <c r="B59" s="755"/>
      <c r="C59" s="744"/>
      <c r="D59" s="755">
        <v>0</v>
      </c>
      <c r="E59" s="744"/>
      <c r="F59" s="756">
        <v>0</v>
      </c>
    </row>
    <row r="60" spans="1:6" ht="14.4" customHeight="1" x14ac:dyDescent="0.3">
      <c r="A60" s="763" t="s">
        <v>3024</v>
      </c>
      <c r="B60" s="755"/>
      <c r="C60" s="744">
        <v>0</v>
      </c>
      <c r="D60" s="755">
        <v>390.34999999999997</v>
      </c>
      <c r="E60" s="744">
        <v>1</v>
      </c>
      <c r="F60" s="756">
        <v>390.34999999999997</v>
      </c>
    </row>
    <row r="61" spans="1:6" ht="14.4" customHeight="1" x14ac:dyDescent="0.3">
      <c r="A61" s="763" t="s">
        <v>3043</v>
      </c>
      <c r="B61" s="755"/>
      <c r="C61" s="744">
        <v>0</v>
      </c>
      <c r="D61" s="755">
        <v>651.48</v>
      </c>
      <c r="E61" s="744">
        <v>1</v>
      </c>
      <c r="F61" s="756">
        <v>651.48</v>
      </c>
    </row>
    <row r="62" spans="1:6" ht="14.4" customHeight="1" x14ac:dyDescent="0.3">
      <c r="A62" s="763" t="s">
        <v>3047</v>
      </c>
      <c r="B62" s="755"/>
      <c r="C62" s="744"/>
      <c r="D62" s="755">
        <v>0</v>
      </c>
      <c r="E62" s="744"/>
      <c r="F62" s="756">
        <v>0</v>
      </c>
    </row>
    <row r="63" spans="1:6" ht="14.4" customHeight="1" x14ac:dyDescent="0.3">
      <c r="A63" s="763" t="s">
        <v>3045</v>
      </c>
      <c r="B63" s="755"/>
      <c r="C63" s="744">
        <v>0</v>
      </c>
      <c r="D63" s="755">
        <v>1669.1599999999999</v>
      </c>
      <c r="E63" s="744">
        <v>1</v>
      </c>
      <c r="F63" s="756">
        <v>1669.1599999999999</v>
      </c>
    </row>
    <row r="64" spans="1:6" ht="14.4" customHeight="1" x14ac:dyDescent="0.3">
      <c r="A64" s="763" t="s">
        <v>3048</v>
      </c>
      <c r="B64" s="755">
        <v>0</v>
      </c>
      <c r="C64" s="744">
        <v>0</v>
      </c>
      <c r="D64" s="755">
        <v>1813.46</v>
      </c>
      <c r="E64" s="744">
        <v>1</v>
      </c>
      <c r="F64" s="756">
        <v>1813.46</v>
      </c>
    </row>
    <row r="65" spans="1:6" ht="14.4" customHeight="1" x14ac:dyDescent="0.3">
      <c r="A65" s="763" t="s">
        <v>2992</v>
      </c>
      <c r="B65" s="755"/>
      <c r="C65" s="744">
        <v>0</v>
      </c>
      <c r="D65" s="755">
        <v>808.5</v>
      </c>
      <c r="E65" s="744">
        <v>1</v>
      </c>
      <c r="F65" s="756">
        <v>808.5</v>
      </c>
    </row>
    <row r="66" spans="1:6" ht="14.4" customHeight="1" x14ac:dyDescent="0.3">
      <c r="A66" s="763" t="s">
        <v>3015</v>
      </c>
      <c r="B66" s="755"/>
      <c r="C66" s="744">
        <v>0</v>
      </c>
      <c r="D66" s="755">
        <v>63.75</v>
      </c>
      <c r="E66" s="744">
        <v>1</v>
      </c>
      <c r="F66" s="756">
        <v>63.75</v>
      </c>
    </row>
    <row r="67" spans="1:6" ht="14.4" customHeight="1" x14ac:dyDescent="0.3">
      <c r="A67" s="763" t="s">
        <v>4515</v>
      </c>
      <c r="B67" s="755"/>
      <c r="C67" s="744">
        <v>0</v>
      </c>
      <c r="D67" s="755">
        <v>141.04</v>
      </c>
      <c r="E67" s="744">
        <v>1</v>
      </c>
      <c r="F67" s="756">
        <v>141.04</v>
      </c>
    </row>
    <row r="68" spans="1:6" ht="14.4" customHeight="1" x14ac:dyDescent="0.3">
      <c r="A68" s="763" t="s">
        <v>3058</v>
      </c>
      <c r="B68" s="755"/>
      <c r="C68" s="744">
        <v>0</v>
      </c>
      <c r="D68" s="755">
        <v>2089.3800000000006</v>
      </c>
      <c r="E68" s="744">
        <v>1</v>
      </c>
      <c r="F68" s="756">
        <v>2089.3800000000006</v>
      </c>
    </row>
    <row r="69" spans="1:6" ht="14.4" customHeight="1" x14ac:dyDescent="0.3">
      <c r="A69" s="763" t="s">
        <v>3053</v>
      </c>
      <c r="B69" s="755"/>
      <c r="C69" s="744">
        <v>0</v>
      </c>
      <c r="D69" s="755">
        <v>829.86999999999989</v>
      </c>
      <c r="E69" s="744">
        <v>1</v>
      </c>
      <c r="F69" s="756">
        <v>829.86999999999989</v>
      </c>
    </row>
    <row r="70" spans="1:6" ht="14.4" customHeight="1" x14ac:dyDescent="0.3">
      <c r="A70" s="763" t="s">
        <v>4516</v>
      </c>
      <c r="B70" s="755">
        <v>0</v>
      </c>
      <c r="C70" s="744"/>
      <c r="D70" s="755"/>
      <c r="E70" s="744"/>
      <c r="F70" s="756">
        <v>0</v>
      </c>
    </row>
    <row r="71" spans="1:6" ht="14.4" customHeight="1" x14ac:dyDescent="0.3">
      <c r="A71" s="763" t="s">
        <v>4517</v>
      </c>
      <c r="B71" s="755"/>
      <c r="C71" s="744">
        <v>0</v>
      </c>
      <c r="D71" s="755">
        <v>23.06</v>
      </c>
      <c r="E71" s="744">
        <v>1</v>
      </c>
      <c r="F71" s="756">
        <v>23.06</v>
      </c>
    </row>
    <row r="72" spans="1:6" ht="14.4" customHeight="1" x14ac:dyDescent="0.3">
      <c r="A72" s="763" t="s">
        <v>3030</v>
      </c>
      <c r="B72" s="755"/>
      <c r="C72" s="744">
        <v>0</v>
      </c>
      <c r="D72" s="755">
        <v>3926.22</v>
      </c>
      <c r="E72" s="744">
        <v>1</v>
      </c>
      <c r="F72" s="756">
        <v>3926.22</v>
      </c>
    </row>
    <row r="73" spans="1:6" ht="14.4" customHeight="1" x14ac:dyDescent="0.3">
      <c r="A73" s="763" t="s">
        <v>3012</v>
      </c>
      <c r="B73" s="755"/>
      <c r="C73" s="744">
        <v>0</v>
      </c>
      <c r="D73" s="755">
        <v>2016.8399999999995</v>
      </c>
      <c r="E73" s="744">
        <v>1</v>
      </c>
      <c r="F73" s="756">
        <v>2016.8399999999995</v>
      </c>
    </row>
    <row r="74" spans="1:6" ht="14.4" customHeight="1" x14ac:dyDescent="0.3">
      <c r="A74" s="763" t="s">
        <v>3032</v>
      </c>
      <c r="B74" s="755"/>
      <c r="C74" s="744">
        <v>0</v>
      </c>
      <c r="D74" s="755">
        <v>1112.06</v>
      </c>
      <c r="E74" s="744">
        <v>1</v>
      </c>
      <c r="F74" s="756">
        <v>1112.06</v>
      </c>
    </row>
    <row r="75" spans="1:6" ht="14.4" customHeight="1" x14ac:dyDescent="0.3">
      <c r="A75" s="763" t="s">
        <v>3006</v>
      </c>
      <c r="B75" s="755"/>
      <c r="C75" s="744">
        <v>0</v>
      </c>
      <c r="D75" s="755">
        <v>53594.22</v>
      </c>
      <c r="E75" s="744">
        <v>1</v>
      </c>
      <c r="F75" s="756">
        <v>53594.22</v>
      </c>
    </row>
    <row r="76" spans="1:6" ht="14.4" customHeight="1" x14ac:dyDescent="0.3">
      <c r="A76" s="763" t="s">
        <v>3038</v>
      </c>
      <c r="B76" s="755"/>
      <c r="C76" s="744">
        <v>0</v>
      </c>
      <c r="D76" s="755">
        <v>644.19999999999993</v>
      </c>
      <c r="E76" s="744">
        <v>1</v>
      </c>
      <c r="F76" s="756">
        <v>644.19999999999993</v>
      </c>
    </row>
    <row r="77" spans="1:6" ht="14.4" customHeight="1" thickBot="1" x14ac:dyDescent="0.35">
      <c r="A77" s="764" t="s">
        <v>3028</v>
      </c>
      <c r="B77" s="759">
        <v>0</v>
      </c>
      <c r="C77" s="760">
        <v>0</v>
      </c>
      <c r="D77" s="759">
        <v>18581.559999999994</v>
      </c>
      <c r="E77" s="760">
        <v>1</v>
      </c>
      <c r="F77" s="761">
        <v>18581.559999999994</v>
      </c>
    </row>
    <row r="78" spans="1:6" ht="14.4" customHeight="1" thickBot="1" x14ac:dyDescent="0.35">
      <c r="A78" s="672" t="s">
        <v>3</v>
      </c>
      <c r="B78" s="673">
        <v>8260.119999999999</v>
      </c>
      <c r="C78" s="674">
        <v>4.9220304498837325E-2</v>
      </c>
      <c r="D78" s="673">
        <v>159559.23999999996</v>
      </c>
      <c r="E78" s="674">
        <v>0.9507796955011627</v>
      </c>
      <c r="F78" s="675">
        <v>167819.35999999996</v>
      </c>
    </row>
  </sheetData>
  <mergeCells count="3">
    <mergeCell ref="A1:F1"/>
    <mergeCell ref="B3:C3"/>
    <mergeCell ref="D3:E3"/>
  </mergeCells>
  <conditionalFormatting sqref="C5:C1048576">
    <cfRule type="cellIs" dxfId="41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{5BE8A626-B501-4EF8-87F2-9FF86587D46C}</x14:id>
        </ext>
      </extLst>
    </cfRule>
  </conditionalFormatting>
  <conditionalFormatting sqref="F19:F7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{D8BAA8AD-2D37-4195-84C3-51F9E47816EA}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E8A626-B501-4EF8-87F2-9FF86587D4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D8BAA8AD-2D37-4195-84C3-51F9E47816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F19:F77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4526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307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138</v>
      </c>
      <c r="G3" s="47">
        <f>SUBTOTAL(9,G6:G1048576)</f>
        <v>8260.1200000000008</v>
      </c>
      <c r="H3" s="48">
        <f>IF(M3=0,0,G3/M3)</f>
        <v>4.9220304498837325E-2</v>
      </c>
      <c r="I3" s="47">
        <f>SUBTOTAL(9,I6:I1048576)</f>
        <v>939</v>
      </c>
      <c r="J3" s="47">
        <f>SUBTOTAL(9,J6:J1048576)</f>
        <v>159559.24</v>
      </c>
      <c r="K3" s="48">
        <f>IF(M3=0,0,J3/M3)</f>
        <v>0.95077969550116259</v>
      </c>
      <c r="L3" s="47">
        <f>SUBTOTAL(9,L6:L1048576)</f>
        <v>1077</v>
      </c>
      <c r="M3" s="49">
        <f>SUBTOTAL(9,M6:M1048576)</f>
        <v>167819.36000000002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753" t="s">
        <v>167</v>
      </c>
      <c r="B5" s="765" t="s">
        <v>163</v>
      </c>
      <c r="C5" s="765" t="s">
        <v>90</v>
      </c>
      <c r="D5" s="765" t="s">
        <v>164</v>
      </c>
      <c r="E5" s="765" t="s">
        <v>165</v>
      </c>
      <c r="F5" s="686" t="s">
        <v>28</v>
      </c>
      <c r="G5" s="686" t="s">
        <v>14</v>
      </c>
      <c r="H5" s="667" t="s">
        <v>166</v>
      </c>
      <c r="I5" s="666" t="s">
        <v>28</v>
      </c>
      <c r="J5" s="686" t="s">
        <v>14</v>
      </c>
      <c r="K5" s="667" t="s">
        <v>166</v>
      </c>
      <c r="L5" s="666" t="s">
        <v>28</v>
      </c>
      <c r="M5" s="687" t="s">
        <v>14</v>
      </c>
    </row>
    <row r="6" spans="1:13" ht="14.4" customHeight="1" x14ac:dyDescent="0.3">
      <c r="A6" s="730" t="s">
        <v>3364</v>
      </c>
      <c r="B6" s="731" t="s">
        <v>3060</v>
      </c>
      <c r="C6" s="731" t="s">
        <v>3375</v>
      </c>
      <c r="D6" s="731" t="s">
        <v>560</v>
      </c>
      <c r="E6" s="731" t="s">
        <v>3061</v>
      </c>
      <c r="F6" s="229"/>
      <c r="G6" s="229"/>
      <c r="H6" s="736">
        <v>0</v>
      </c>
      <c r="I6" s="229">
        <v>1</v>
      </c>
      <c r="J6" s="229">
        <v>28.81</v>
      </c>
      <c r="K6" s="736">
        <v>1</v>
      </c>
      <c r="L6" s="229">
        <v>1</v>
      </c>
      <c r="M6" s="754">
        <v>28.81</v>
      </c>
    </row>
    <row r="7" spans="1:13" ht="14.4" customHeight="1" x14ac:dyDescent="0.3">
      <c r="A7" s="737" t="s">
        <v>3364</v>
      </c>
      <c r="B7" s="739" t="s">
        <v>3060</v>
      </c>
      <c r="C7" s="739" t="s">
        <v>4006</v>
      </c>
      <c r="D7" s="739" t="s">
        <v>560</v>
      </c>
      <c r="E7" s="739" t="s">
        <v>4007</v>
      </c>
      <c r="F7" s="755"/>
      <c r="G7" s="755"/>
      <c r="H7" s="744"/>
      <c r="I7" s="755">
        <v>1</v>
      </c>
      <c r="J7" s="755">
        <v>0</v>
      </c>
      <c r="K7" s="744"/>
      <c r="L7" s="755">
        <v>1</v>
      </c>
      <c r="M7" s="756">
        <v>0</v>
      </c>
    </row>
    <row r="8" spans="1:13" ht="14.4" customHeight="1" x14ac:dyDescent="0.3">
      <c r="A8" s="737" t="s">
        <v>3364</v>
      </c>
      <c r="B8" s="739" t="s">
        <v>3060</v>
      </c>
      <c r="C8" s="739" t="s">
        <v>2170</v>
      </c>
      <c r="D8" s="739" t="s">
        <v>563</v>
      </c>
      <c r="E8" s="739" t="s">
        <v>3064</v>
      </c>
      <c r="F8" s="755"/>
      <c r="G8" s="755"/>
      <c r="H8" s="744">
        <v>0</v>
      </c>
      <c r="I8" s="755">
        <v>1</v>
      </c>
      <c r="J8" s="755">
        <v>57.64</v>
      </c>
      <c r="K8" s="744">
        <v>1</v>
      </c>
      <c r="L8" s="755">
        <v>1</v>
      </c>
      <c r="M8" s="756">
        <v>57.64</v>
      </c>
    </row>
    <row r="9" spans="1:13" ht="14.4" customHeight="1" x14ac:dyDescent="0.3">
      <c r="A9" s="737" t="s">
        <v>3364</v>
      </c>
      <c r="B9" s="739" t="s">
        <v>3060</v>
      </c>
      <c r="C9" s="739" t="s">
        <v>3892</v>
      </c>
      <c r="D9" s="739" t="s">
        <v>563</v>
      </c>
      <c r="E9" s="739" t="s">
        <v>3893</v>
      </c>
      <c r="F9" s="755"/>
      <c r="G9" s="755"/>
      <c r="H9" s="744"/>
      <c r="I9" s="755">
        <v>2</v>
      </c>
      <c r="J9" s="755">
        <v>0</v>
      </c>
      <c r="K9" s="744"/>
      <c r="L9" s="755">
        <v>2</v>
      </c>
      <c r="M9" s="756">
        <v>0</v>
      </c>
    </row>
    <row r="10" spans="1:13" ht="14.4" customHeight="1" x14ac:dyDescent="0.3">
      <c r="A10" s="737" t="s">
        <v>3364</v>
      </c>
      <c r="B10" s="739" t="s">
        <v>3091</v>
      </c>
      <c r="C10" s="739" t="s">
        <v>3942</v>
      </c>
      <c r="D10" s="739" t="s">
        <v>3943</v>
      </c>
      <c r="E10" s="739" t="s">
        <v>3944</v>
      </c>
      <c r="F10" s="755"/>
      <c r="G10" s="755"/>
      <c r="H10" s="744"/>
      <c r="I10" s="755">
        <v>2</v>
      </c>
      <c r="J10" s="755">
        <v>0</v>
      </c>
      <c r="K10" s="744"/>
      <c r="L10" s="755">
        <v>2</v>
      </c>
      <c r="M10" s="756">
        <v>0</v>
      </c>
    </row>
    <row r="11" spans="1:13" ht="14.4" customHeight="1" x14ac:dyDescent="0.3">
      <c r="A11" s="737" t="s">
        <v>3364</v>
      </c>
      <c r="B11" s="739" t="s">
        <v>3097</v>
      </c>
      <c r="C11" s="739" t="s">
        <v>3373</v>
      </c>
      <c r="D11" s="739" t="s">
        <v>2210</v>
      </c>
      <c r="E11" s="739" t="s">
        <v>3099</v>
      </c>
      <c r="F11" s="755"/>
      <c r="G11" s="755"/>
      <c r="H11" s="744">
        <v>0</v>
      </c>
      <c r="I11" s="755">
        <v>4</v>
      </c>
      <c r="J11" s="755">
        <v>5542.48</v>
      </c>
      <c r="K11" s="744">
        <v>1</v>
      </c>
      <c r="L11" s="755">
        <v>4</v>
      </c>
      <c r="M11" s="756">
        <v>5542.48</v>
      </c>
    </row>
    <row r="12" spans="1:13" ht="14.4" customHeight="1" x14ac:dyDescent="0.3">
      <c r="A12" s="737" t="s">
        <v>3364</v>
      </c>
      <c r="B12" s="739" t="s">
        <v>3097</v>
      </c>
      <c r="C12" s="739" t="s">
        <v>2209</v>
      </c>
      <c r="D12" s="739" t="s">
        <v>2210</v>
      </c>
      <c r="E12" s="739" t="s">
        <v>3105</v>
      </c>
      <c r="F12" s="755"/>
      <c r="G12" s="755"/>
      <c r="H12" s="744">
        <v>0</v>
      </c>
      <c r="I12" s="755">
        <v>3</v>
      </c>
      <c r="J12" s="755">
        <v>5542.47</v>
      </c>
      <c r="K12" s="744">
        <v>1</v>
      </c>
      <c r="L12" s="755">
        <v>3</v>
      </c>
      <c r="M12" s="756">
        <v>5542.47</v>
      </c>
    </row>
    <row r="13" spans="1:13" ht="14.4" customHeight="1" x14ac:dyDescent="0.3">
      <c r="A13" s="737" t="s">
        <v>3364</v>
      </c>
      <c r="B13" s="739" t="s">
        <v>3106</v>
      </c>
      <c r="C13" s="739" t="s">
        <v>2533</v>
      </c>
      <c r="D13" s="739" t="s">
        <v>2534</v>
      </c>
      <c r="E13" s="739" t="s">
        <v>3107</v>
      </c>
      <c r="F13" s="755"/>
      <c r="G13" s="755"/>
      <c r="H13" s="744">
        <v>0</v>
      </c>
      <c r="I13" s="755">
        <v>11</v>
      </c>
      <c r="J13" s="755">
        <v>1027.73</v>
      </c>
      <c r="K13" s="744">
        <v>1</v>
      </c>
      <c r="L13" s="755">
        <v>11</v>
      </c>
      <c r="M13" s="756">
        <v>1027.73</v>
      </c>
    </row>
    <row r="14" spans="1:13" ht="14.4" customHeight="1" x14ac:dyDescent="0.3">
      <c r="A14" s="737" t="s">
        <v>3364</v>
      </c>
      <c r="B14" s="739" t="s">
        <v>3106</v>
      </c>
      <c r="C14" s="739" t="s">
        <v>4005</v>
      </c>
      <c r="D14" s="739" t="s">
        <v>3984</v>
      </c>
      <c r="E14" s="739" t="s">
        <v>3987</v>
      </c>
      <c r="F14" s="755">
        <v>1</v>
      </c>
      <c r="G14" s="755">
        <v>0</v>
      </c>
      <c r="H14" s="744"/>
      <c r="I14" s="755"/>
      <c r="J14" s="755"/>
      <c r="K14" s="744"/>
      <c r="L14" s="755">
        <v>1</v>
      </c>
      <c r="M14" s="756">
        <v>0</v>
      </c>
    </row>
    <row r="15" spans="1:13" ht="14.4" customHeight="1" x14ac:dyDescent="0.3">
      <c r="A15" s="737" t="s">
        <v>3364</v>
      </c>
      <c r="B15" s="739" t="s">
        <v>3149</v>
      </c>
      <c r="C15" s="739" t="s">
        <v>2098</v>
      </c>
      <c r="D15" s="739" t="s">
        <v>2099</v>
      </c>
      <c r="E15" s="739" t="s">
        <v>3151</v>
      </c>
      <c r="F15" s="755"/>
      <c r="G15" s="755"/>
      <c r="H15" s="744">
        <v>0</v>
      </c>
      <c r="I15" s="755">
        <v>2</v>
      </c>
      <c r="J15" s="755">
        <v>20.82</v>
      </c>
      <c r="K15" s="744">
        <v>1</v>
      </c>
      <c r="L15" s="755">
        <v>2</v>
      </c>
      <c r="M15" s="756">
        <v>20.82</v>
      </c>
    </row>
    <row r="16" spans="1:13" ht="14.4" customHeight="1" x14ac:dyDescent="0.3">
      <c r="A16" s="737" t="s">
        <v>3364</v>
      </c>
      <c r="B16" s="739" t="s">
        <v>3149</v>
      </c>
      <c r="C16" s="739" t="s">
        <v>3583</v>
      </c>
      <c r="D16" s="739" t="s">
        <v>2099</v>
      </c>
      <c r="E16" s="739" t="s">
        <v>3584</v>
      </c>
      <c r="F16" s="755"/>
      <c r="G16" s="755"/>
      <c r="H16" s="744"/>
      <c r="I16" s="755">
        <v>7</v>
      </c>
      <c r="J16" s="755">
        <v>0</v>
      </c>
      <c r="K16" s="744"/>
      <c r="L16" s="755">
        <v>7</v>
      </c>
      <c r="M16" s="756">
        <v>0</v>
      </c>
    </row>
    <row r="17" spans="1:13" ht="14.4" customHeight="1" x14ac:dyDescent="0.3">
      <c r="A17" s="737" t="s">
        <v>3364</v>
      </c>
      <c r="B17" s="739" t="s">
        <v>3178</v>
      </c>
      <c r="C17" s="739" t="s">
        <v>4002</v>
      </c>
      <c r="D17" s="739" t="s">
        <v>4003</v>
      </c>
      <c r="E17" s="739" t="s">
        <v>4004</v>
      </c>
      <c r="F17" s="755"/>
      <c r="G17" s="755"/>
      <c r="H17" s="744">
        <v>0</v>
      </c>
      <c r="I17" s="755">
        <v>1</v>
      </c>
      <c r="J17" s="755">
        <v>181.13</v>
      </c>
      <c r="K17" s="744">
        <v>1</v>
      </c>
      <c r="L17" s="755">
        <v>1</v>
      </c>
      <c r="M17" s="756">
        <v>181.13</v>
      </c>
    </row>
    <row r="18" spans="1:13" ht="14.4" customHeight="1" x14ac:dyDescent="0.3">
      <c r="A18" s="737" t="s">
        <v>3364</v>
      </c>
      <c r="B18" s="739" t="s">
        <v>3178</v>
      </c>
      <c r="C18" s="739" t="s">
        <v>2246</v>
      </c>
      <c r="D18" s="739" t="s">
        <v>3179</v>
      </c>
      <c r="E18" s="739" t="s">
        <v>3130</v>
      </c>
      <c r="F18" s="755"/>
      <c r="G18" s="755"/>
      <c r="H18" s="744">
        <v>0</v>
      </c>
      <c r="I18" s="755">
        <v>1</v>
      </c>
      <c r="J18" s="755">
        <v>58.86</v>
      </c>
      <c r="K18" s="744">
        <v>1</v>
      </c>
      <c r="L18" s="755">
        <v>1</v>
      </c>
      <c r="M18" s="756">
        <v>58.86</v>
      </c>
    </row>
    <row r="19" spans="1:13" ht="14.4" customHeight="1" x14ac:dyDescent="0.3">
      <c r="A19" s="737" t="s">
        <v>3364</v>
      </c>
      <c r="B19" s="739" t="s">
        <v>3178</v>
      </c>
      <c r="C19" s="739" t="s">
        <v>2249</v>
      </c>
      <c r="D19" s="739" t="s">
        <v>2254</v>
      </c>
      <c r="E19" s="739" t="s">
        <v>3177</v>
      </c>
      <c r="F19" s="755"/>
      <c r="G19" s="755"/>
      <c r="H19" s="744">
        <v>0</v>
      </c>
      <c r="I19" s="755">
        <v>3</v>
      </c>
      <c r="J19" s="755">
        <v>353.19</v>
      </c>
      <c r="K19" s="744">
        <v>1</v>
      </c>
      <c r="L19" s="755">
        <v>3</v>
      </c>
      <c r="M19" s="756">
        <v>353.19</v>
      </c>
    </row>
    <row r="20" spans="1:13" ht="14.4" customHeight="1" x14ac:dyDescent="0.3">
      <c r="A20" s="737" t="s">
        <v>3364</v>
      </c>
      <c r="B20" s="739" t="s">
        <v>3178</v>
      </c>
      <c r="C20" s="739" t="s">
        <v>2349</v>
      </c>
      <c r="D20" s="739" t="s">
        <v>2354</v>
      </c>
      <c r="E20" s="739" t="s">
        <v>3181</v>
      </c>
      <c r="F20" s="755"/>
      <c r="G20" s="755"/>
      <c r="H20" s="744">
        <v>0</v>
      </c>
      <c r="I20" s="755">
        <v>8</v>
      </c>
      <c r="J20" s="755">
        <v>1449.04</v>
      </c>
      <c r="K20" s="744">
        <v>1</v>
      </c>
      <c r="L20" s="755">
        <v>8</v>
      </c>
      <c r="M20" s="756">
        <v>1449.04</v>
      </c>
    </row>
    <row r="21" spans="1:13" ht="14.4" customHeight="1" x14ac:dyDescent="0.3">
      <c r="A21" s="737" t="s">
        <v>3364</v>
      </c>
      <c r="B21" s="739" t="s">
        <v>3183</v>
      </c>
      <c r="C21" s="739" t="s">
        <v>2292</v>
      </c>
      <c r="D21" s="739" t="s">
        <v>2289</v>
      </c>
      <c r="E21" s="739" t="s">
        <v>3177</v>
      </c>
      <c r="F21" s="755"/>
      <c r="G21" s="755"/>
      <c r="H21" s="744">
        <v>0</v>
      </c>
      <c r="I21" s="755">
        <v>1</v>
      </c>
      <c r="J21" s="755">
        <v>181.13</v>
      </c>
      <c r="K21" s="744">
        <v>1</v>
      </c>
      <c r="L21" s="755">
        <v>1</v>
      </c>
      <c r="M21" s="756">
        <v>181.13</v>
      </c>
    </row>
    <row r="22" spans="1:13" ht="14.4" customHeight="1" x14ac:dyDescent="0.3">
      <c r="A22" s="737" t="s">
        <v>3364</v>
      </c>
      <c r="B22" s="739" t="s">
        <v>3183</v>
      </c>
      <c r="C22" s="739" t="s">
        <v>4008</v>
      </c>
      <c r="D22" s="739" t="s">
        <v>4009</v>
      </c>
      <c r="E22" s="739" t="s">
        <v>3181</v>
      </c>
      <c r="F22" s="755"/>
      <c r="G22" s="755"/>
      <c r="H22" s="744">
        <v>0</v>
      </c>
      <c r="I22" s="755">
        <v>1</v>
      </c>
      <c r="J22" s="755">
        <v>278.64</v>
      </c>
      <c r="K22" s="744">
        <v>1</v>
      </c>
      <c r="L22" s="755">
        <v>1</v>
      </c>
      <c r="M22" s="756">
        <v>278.64</v>
      </c>
    </row>
    <row r="23" spans="1:13" ht="14.4" customHeight="1" x14ac:dyDescent="0.3">
      <c r="A23" s="737" t="s">
        <v>3354</v>
      </c>
      <c r="B23" s="739" t="s">
        <v>4518</v>
      </c>
      <c r="C23" s="739" t="s">
        <v>4246</v>
      </c>
      <c r="D23" s="739" t="s">
        <v>4247</v>
      </c>
      <c r="E23" s="739" t="s">
        <v>4248</v>
      </c>
      <c r="F23" s="755">
        <v>3</v>
      </c>
      <c r="G23" s="755">
        <v>0</v>
      </c>
      <c r="H23" s="744"/>
      <c r="I23" s="755"/>
      <c r="J23" s="755"/>
      <c r="K23" s="744"/>
      <c r="L23" s="755">
        <v>3</v>
      </c>
      <c r="M23" s="756">
        <v>0</v>
      </c>
    </row>
    <row r="24" spans="1:13" ht="14.4" customHeight="1" x14ac:dyDescent="0.3">
      <c r="A24" s="737" t="s">
        <v>3354</v>
      </c>
      <c r="B24" s="739" t="s">
        <v>3060</v>
      </c>
      <c r="C24" s="739" t="s">
        <v>4006</v>
      </c>
      <c r="D24" s="739" t="s">
        <v>560</v>
      </c>
      <c r="E24" s="739" t="s">
        <v>4007</v>
      </c>
      <c r="F24" s="755"/>
      <c r="G24" s="755"/>
      <c r="H24" s="744"/>
      <c r="I24" s="755">
        <v>1</v>
      </c>
      <c r="J24" s="755">
        <v>0</v>
      </c>
      <c r="K24" s="744"/>
      <c r="L24" s="755">
        <v>1</v>
      </c>
      <c r="M24" s="756">
        <v>0</v>
      </c>
    </row>
    <row r="25" spans="1:13" ht="14.4" customHeight="1" x14ac:dyDescent="0.3">
      <c r="A25" s="737" t="s">
        <v>3354</v>
      </c>
      <c r="B25" s="739" t="s">
        <v>3060</v>
      </c>
      <c r="C25" s="739" t="s">
        <v>4221</v>
      </c>
      <c r="D25" s="739" t="s">
        <v>560</v>
      </c>
      <c r="E25" s="739" t="s">
        <v>4222</v>
      </c>
      <c r="F25" s="755"/>
      <c r="G25" s="755"/>
      <c r="H25" s="744"/>
      <c r="I25" s="755">
        <v>1</v>
      </c>
      <c r="J25" s="755">
        <v>0</v>
      </c>
      <c r="K25" s="744"/>
      <c r="L25" s="755">
        <v>1</v>
      </c>
      <c r="M25" s="756">
        <v>0</v>
      </c>
    </row>
    <row r="26" spans="1:13" ht="14.4" customHeight="1" x14ac:dyDescent="0.3">
      <c r="A26" s="737" t="s">
        <v>3354</v>
      </c>
      <c r="B26" s="739" t="s">
        <v>3060</v>
      </c>
      <c r="C26" s="739" t="s">
        <v>4219</v>
      </c>
      <c r="D26" s="739" t="s">
        <v>563</v>
      </c>
      <c r="E26" s="739" t="s">
        <v>4220</v>
      </c>
      <c r="F26" s="755"/>
      <c r="G26" s="755"/>
      <c r="H26" s="744"/>
      <c r="I26" s="755">
        <v>1</v>
      </c>
      <c r="J26" s="755">
        <v>0</v>
      </c>
      <c r="K26" s="744"/>
      <c r="L26" s="755">
        <v>1</v>
      </c>
      <c r="M26" s="756">
        <v>0</v>
      </c>
    </row>
    <row r="27" spans="1:13" ht="14.4" customHeight="1" x14ac:dyDescent="0.3">
      <c r="A27" s="737" t="s">
        <v>3354</v>
      </c>
      <c r="B27" s="739" t="s">
        <v>3060</v>
      </c>
      <c r="C27" s="739" t="s">
        <v>4223</v>
      </c>
      <c r="D27" s="739" t="s">
        <v>4224</v>
      </c>
      <c r="E27" s="739" t="s">
        <v>4225</v>
      </c>
      <c r="F27" s="755">
        <v>1</v>
      </c>
      <c r="G27" s="755">
        <v>0</v>
      </c>
      <c r="H27" s="744"/>
      <c r="I27" s="755"/>
      <c r="J27" s="755"/>
      <c r="K27" s="744"/>
      <c r="L27" s="755">
        <v>1</v>
      </c>
      <c r="M27" s="756">
        <v>0</v>
      </c>
    </row>
    <row r="28" spans="1:13" ht="14.4" customHeight="1" x14ac:dyDescent="0.3">
      <c r="A28" s="737" t="s">
        <v>3354</v>
      </c>
      <c r="B28" s="739" t="s">
        <v>3060</v>
      </c>
      <c r="C28" s="739" t="s">
        <v>4226</v>
      </c>
      <c r="D28" s="739" t="s">
        <v>4227</v>
      </c>
      <c r="E28" s="739" t="s">
        <v>4228</v>
      </c>
      <c r="F28" s="755">
        <v>3</v>
      </c>
      <c r="G28" s="755">
        <v>185.28</v>
      </c>
      <c r="H28" s="744">
        <v>1</v>
      </c>
      <c r="I28" s="755"/>
      <c r="J28" s="755"/>
      <c r="K28" s="744">
        <v>0</v>
      </c>
      <c r="L28" s="755">
        <v>3</v>
      </c>
      <c r="M28" s="756">
        <v>185.28</v>
      </c>
    </row>
    <row r="29" spans="1:13" ht="14.4" customHeight="1" x14ac:dyDescent="0.3">
      <c r="A29" s="737" t="s">
        <v>3354</v>
      </c>
      <c r="B29" s="739" t="s">
        <v>3074</v>
      </c>
      <c r="C29" s="739" t="s">
        <v>2399</v>
      </c>
      <c r="D29" s="739" t="s">
        <v>3075</v>
      </c>
      <c r="E29" s="739" t="s">
        <v>3076</v>
      </c>
      <c r="F29" s="755"/>
      <c r="G29" s="755"/>
      <c r="H29" s="744">
        <v>0</v>
      </c>
      <c r="I29" s="755">
        <v>1</v>
      </c>
      <c r="J29" s="755">
        <v>848.35</v>
      </c>
      <c r="K29" s="744">
        <v>1</v>
      </c>
      <c r="L29" s="755">
        <v>1</v>
      </c>
      <c r="M29" s="756">
        <v>848.35</v>
      </c>
    </row>
    <row r="30" spans="1:13" ht="14.4" customHeight="1" x14ac:dyDescent="0.3">
      <c r="A30" s="737" t="s">
        <v>3354</v>
      </c>
      <c r="B30" s="739" t="s">
        <v>3084</v>
      </c>
      <c r="C30" s="739" t="s">
        <v>4211</v>
      </c>
      <c r="D30" s="739" t="s">
        <v>2184</v>
      </c>
      <c r="E30" s="739" t="s">
        <v>4212</v>
      </c>
      <c r="F30" s="755"/>
      <c r="G30" s="755"/>
      <c r="H30" s="744">
        <v>0</v>
      </c>
      <c r="I30" s="755">
        <v>2</v>
      </c>
      <c r="J30" s="755">
        <v>293.8</v>
      </c>
      <c r="K30" s="744">
        <v>1</v>
      </c>
      <c r="L30" s="755">
        <v>2</v>
      </c>
      <c r="M30" s="756">
        <v>293.8</v>
      </c>
    </row>
    <row r="31" spans="1:13" ht="14.4" customHeight="1" x14ac:dyDescent="0.3">
      <c r="A31" s="737" t="s">
        <v>3354</v>
      </c>
      <c r="B31" s="739" t="s">
        <v>3084</v>
      </c>
      <c r="C31" s="739" t="s">
        <v>4213</v>
      </c>
      <c r="D31" s="739" t="s">
        <v>2545</v>
      </c>
      <c r="E31" s="739" t="s">
        <v>2546</v>
      </c>
      <c r="F31" s="755"/>
      <c r="G31" s="755"/>
      <c r="H31" s="744">
        <v>0</v>
      </c>
      <c r="I31" s="755">
        <v>1</v>
      </c>
      <c r="J31" s="755">
        <v>86.41</v>
      </c>
      <c r="K31" s="744">
        <v>1</v>
      </c>
      <c r="L31" s="755">
        <v>1</v>
      </c>
      <c r="M31" s="756">
        <v>86.41</v>
      </c>
    </row>
    <row r="32" spans="1:13" ht="14.4" customHeight="1" x14ac:dyDescent="0.3">
      <c r="A32" s="737" t="s">
        <v>3354</v>
      </c>
      <c r="B32" s="739" t="s">
        <v>3084</v>
      </c>
      <c r="C32" s="739" t="s">
        <v>2544</v>
      </c>
      <c r="D32" s="739" t="s">
        <v>2545</v>
      </c>
      <c r="E32" s="739" t="s">
        <v>3086</v>
      </c>
      <c r="F32" s="755"/>
      <c r="G32" s="755"/>
      <c r="H32" s="744">
        <v>0</v>
      </c>
      <c r="I32" s="755">
        <v>1</v>
      </c>
      <c r="J32" s="755">
        <v>86.41</v>
      </c>
      <c r="K32" s="744">
        <v>1</v>
      </c>
      <c r="L32" s="755">
        <v>1</v>
      </c>
      <c r="M32" s="756">
        <v>86.41</v>
      </c>
    </row>
    <row r="33" spans="1:13" ht="14.4" customHeight="1" x14ac:dyDescent="0.3">
      <c r="A33" s="737" t="s">
        <v>3354</v>
      </c>
      <c r="B33" s="739" t="s">
        <v>3084</v>
      </c>
      <c r="C33" s="739" t="s">
        <v>2183</v>
      </c>
      <c r="D33" s="739" t="s">
        <v>2184</v>
      </c>
      <c r="E33" s="739" t="s">
        <v>3088</v>
      </c>
      <c r="F33" s="755"/>
      <c r="G33" s="755"/>
      <c r="H33" s="744">
        <v>0</v>
      </c>
      <c r="I33" s="755">
        <v>3</v>
      </c>
      <c r="J33" s="755">
        <v>220.35000000000002</v>
      </c>
      <c r="K33" s="744">
        <v>1</v>
      </c>
      <c r="L33" s="755">
        <v>3</v>
      </c>
      <c r="M33" s="756">
        <v>220.35000000000002</v>
      </c>
    </row>
    <row r="34" spans="1:13" ht="14.4" customHeight="1" x14ac:dyDescent="0.3">
      <c r="A34" s="737" t="s">
        <v>3354</v>
      </c>
      <c r="B34" s="739" t="s">
        <v>3089</v>
      </c>
      <c r="C34" s="739" t="s">
        <v>4126</v>
      </c>
      <c r="D34" s="739" t="s">
        <v>4127</v>
      </c>
      <c r="E34" s="739" t="s">
        <v>4128</v>
      </c>
      <c r="F34" s="755"/>
      <c r="G34" s="755"/>
      <c r="H34" s="744">
        <v>0</v>
      </c>
      <c r="I34" s="755">
        <v>3</v>
      </c>
      <c r="J34" s="755">
        <v>138.75</v>
      </c>
      <c r="K34" s="744">
        <v>1</v>
      </c>
      <c r="L34" s="755">
        <v>3</v>
      </c>
      <c r="M34" s="756">
        <v>138.75</v>
      </c>
    </row>
    <row r="35" spans="1:13" ht="14.4" customHeight="1" x14ac:dyDescent="0.3">
      <c r="A35" s="737" t="s">
        <v>3354</v>
      </c>
      <c r="B35" s="739" t="s">
        <v>3091</v>
      </c>
      <c r="C35" s="739" t="s">
        <v>2357</v>
      </c>
      <c r="D35" s="739" t="s">
        <v>3093</v>
      </c>
      <c r="E35" s="739" t="s">
        <v>3094</v>
      </c>
      <c r="F35" s="755"/>
      <c r="G35" s="755"/>
      <c r="H35" s="744">
        <v>0</v>
      </c>
      <c r="I35" s="755">
        <v>1</v>
      </c>
      <c r="J35" s="755">
        <v>120.61</v>
      </c>
      <c r="K35" s="744">
        <v>1</v>
      </c>
      <c r="L35" s="755">
        <v>1</v>
      </c>
      <c r="M35" s="756">
        <v>120.61</v>
      </c>
    </row>
    <row r="36" spans="1:13" ht="14.4" customHeight="1" x14ac:dyDescent="0.3">
      <c r="A36" s="737" t="s">
        <v>3354</v>
      </c>
      <c r="B36" s="739" t="s">
        <v>3091</v>
      </c>
      <c r="C36" s="739" t="s">
        <v>2257</v>
      </c>
      <c r="D36" s="739" t="s">
        <v>3095</v>
      </c>
      <c r="E36" s="739" t="s">
        <v>3096</v>
      </c>
      <c r="F36" s="755"/>
      <c r="G36" s="755"/>
      <c r="H36" s="744">
        <v>0</v>
      </c>
      <c r="I36" s="755">
        <v>2</v>
      </c>
      <c r="J36" s="755">
        <v>369.48</v>
      </c>
      <c r="K36" s="744">
        <v>1</v>
      </c>
      <c r="L36" s="755">
        <v>2</v>
      </c>
      <c r="M36" s="756">
        <v>369.48</v>
      </c>
    </row>
    <row r="37" spans="1:13" ht="14.4" customHeight="1" x14ac:dyDescent="0.3">
      <c r="A37" s="737" t="s">
        <v>3354</v>
      </c>
      <c r="B37" s="739" t="s">
        <v>3106</v>
      </c>
      <c r="C37" s="739" t="s">
        <v>2533</v>
      </c>
      <c r="D37" s="739" t="s">
        <v>2534</v>
      </c>
      <c r="E37" s="739" t="s">
        <v>3107</v>
      </c>
      <c r="F37" s="755"/>
      <c r="G37" s="755"/>
      <c r="H37" s="744">
        <v>0</v>
      </c>
      <c r="I37" s="755">
        <v>3</v>
      </c>
      <c r="J37" s="755">
        <v>280.29000000000002</v>
      </c>
      <c r="K37" s="744">
        <v>1</v>
      </c>
      <c r="L37" s="755">
        <v>3</v>
      </c>
      <c r="M37" s="756">
        <v>280.29000000000002</v>
      </c>
    </row>
    <row r="38" spans="1:13" ht="14.4" customHeight="1" x14ac:dyDescent="0.3">
      <c r="A38" s="737" t="s">
        <v>3354</v>
      </c>
      <c r="B38" s="739" t="s">
        <v>3113</v>
      </c>
      <c r="C38" s="739" t="s">
        <v>3675</v>
      </c>
      <c r="D38" s="739" t="s">
        <v>2115</v>
      </c>
      <c r="E38" s="739" t="s">
        <v>3676</v>
      </c>
      <c r="F38" s="755"/>
      <c r="G38" s="755"/>
      <c r="H38" s="744">
        <v>0</v>
      </c>
      <c r="I38" s="755">
        <v>1</v>
      </c>
      <c r="J38" s="755">
        <v>72</v>
      </c>
      <c r="K38" s="744">
        <v>1</v>
      </c>
      <c r="L38" s="755">
        <v>1</v>
      </c>
      <c r="M38" s="756">
        <v>72</v>
      </c>
    </row>
    <row r="39" spans="1:13" ht="14.4" customHeight="1" x14ac:dyDescent="0.3">
      <c r="A39" s="737" t="s">
        <v>3354</v>
      </c>
      <c r="B39" s="739" t="s">
        <v>3113</v>
      </c>
      <c r="C39" s="739" t="s">
        <v>2114</v>
      </c>
      <c r="D39" s="739" t="s">
        <v>2115</v>
      </c>
      <c r="E39" s="739" t="s">
        <v>3115</v>
      </c>
      <c r="F39" s="755"/>
      <c r="G39" s="755"/>
      <c r="H39" s="744">
        <v>0</v>
      </c>
      <c r="I39" s="755">
        <v>3</v>
      </c>
      <c r="J39" s="755">
        <v>432.03</v>
      </c>
      <c r="K39" s="744">
        <v>1</v>
      </c>
      <c r="L39" s="755">
        <v>3</v>
      </c>
      <c r="M39" s="756">
        <v>432.03</v>
      </c>
    </row>
    <row r="40" spans="1:13" ht="14.4" customHeight="1" x14ac:dyDescent="0.3">
      <c r="A40" s="737" t="s">
        <v>3354</v>
      </c>
      <c r="B40" s="739" t="s">
        <v>3125</v>
      </c>
      <c r="C40" s="739" t="s">
        <v>2173</v>
      </c>
      <c r="D40" s="739" t="s">
        <v>2174</v>
      </c>
      <c r="E40" s="739" t="s">
        <v>3126</v>
      </c>
      <c r="F40" s="755"/>
      <c r="G40" s="755"/>
      <c r="H40" s="744">
        <v>0</v>
      </c>
      <c r="I40" s="755">
        <v>15</v>
      </c>
      <c r="J40" s="755">
        <v>983.1</v>
      </c>
      <c r="K40" s="744">
        <v>1</v>
      </c>
      <c r="L40" s="755">
        <v>15</v>
      </c>
      <c r="M40" s="756">
        <v>983.1</v>
      </c>
    </row>
    <row r="41" spans="1:13" ht="14.4" customHeight="1" x14ac:dyDescent="0.3">
      <c r="A41" s="737" t="s">
        <v>3354</v>
      </c>
      <c r="B41" s="739" t="s">
        <v>3128</v>
      </c>
      <c r="C41" s="739" t="s">
        <v>3681</v>
      </c>
      <c r="D41" s="739" t="s">
        <v>2165</v>
      </c>
      <c r="E41" s="739" t="s">
        <v>3146</v>
      </c>
      <c r="F41" s="755"/>
      <c r="G41" s="755"/>
      <c r="H41" s="744">
        <v>0</v>
      </c>
      <c r="I41" s="755">
        <v>3</v>
      </c>
      <c r="J41" s="755">
        <v>315.95999999999998</v>
      </c>
      <c r="K41" s="744">
        <v>1</v>
      </c>
      <c r="L41" s="755">
        <v>3</v>
      </c>
      <c r="M41" s="756">
        <v>315.95999999999998</v>
      </c>
    </row>
    <row r="42" spans="1:13" ht="14.4" customHeight="1" x14ac:dyDescent="0.3">
      <c r="A42" s="737" t="s">
        <v>3354</v>
      </c>
      <c r="B42" s="739" t="s">
        <v>3128</v>
      </c>
      <c r="C42" s="739" t="s">
        <v>4063</v>
      </c>
      <c r="D42" s="739" t="s">
        <v>4064</v>
      </c>
      <c r="E42" s="739" t="s">
        <v>4065</v>
      </c>
      <c r="F42" s="755">
        <v>3</v>
      </c>
      <c r="G42" s="755">
        <v>49.14</v>
      </c>
      <c r="H42" s="744">
        <v>1</v>
      </c>
      <c r="I42" s="755"/>
      <c r="J42" s="755"/>
      <c r="K42" s="744">
        <v>0</v>
      </c>
      <c r="L42" s="755">
        <v>3</v>
      </c>
      <c r="M42" s="756">
        <v>49.14</v>
      </c>
    </row>
    <row r="43" spans="1:13" ht="14.4" customHeight="1" x14ac:dyDescent="0.3">
      <c r="A43" s="737" t="s">
        <v>3354</v>
      </c>
      <c r="B43" s="739" t="s">
        <v>3128</v>
      </c>
      <c r="C43" s="739" t="s">
        <v>4066</v>
      </c>
      <c r="D43" s="739" t="s">
        <v>4064</v>
      </c>
      <c r="E43" s="739" t="s">
        <v>4067</v>
      </c>
      <c r="F43" s="755">
        <v>1</v>
      </c>
      <c r="G43" s="755">
        <v>0</v>
      </c>
      <c r="H43" s="744"/>
      <c r="I43" s="755"/>
      <c r="J43" s="755"/>
      <c r="K43" s="744"/>
      <c r="L43" s="755">
        <v>1</v>
      </c>
      <c r="M43" s="756">
        <v>0</v>
      </c>
    </row>
    <row r="44" spans="1:13" ht="14.4" customHeight="1" x14ac:dyDescent="0.3">
      <c r="A44" s="737" t="s">
        <v>3354</v>
      </c>
      <c r="B44" s="739" t="s">
        <v>3128</v>
      </c>
      <c r="C44" s="739" t="s">
        <v>2164</v>
      </c>
      <c r="D44" s="739" t="s">
        <v>2165</v>
      </c>
      <c r="E44" s="739" t="s">
        <v>3129</v>
      </c>
      <c r="F44" s="755"/>
      <c r="G44" s="755"/>
      <c r="H44" s="744">
        <v>0</v>
      </c>
      <c r="I44" s="755">
        <v>2</v>
      </c>
      <c r="J44" s="755">
        <v>70.22</v>
      </c>
      <c r="K44" s="744">
        <v>1</v>
      </c>
      <c r="L44" s="755">
        <v>2</v>
      </c>
      <c r="M44" s="756">
        <v>70.22</v>
      </c>
    </row>
    <row r="45" spans="1:13" ht="14.4" customHeight="1" x14ac:dyDescent="0.3">
      <c r="A45" s="737" t="s">
        <v>3354</v>
      </c>
      <c r="B45" s="739" t="s">
        <v>3128</v>
      </c>
      <c r="C45" s="739" t="s">
        <v>4068</v>
      </c>
      <c r="D45" s="739" t="s">
        <v>4069</v>
      </c>
      <c r="E45" s="739" t="s">
        <v>3129</v>
      </c>
      <c r="F45" s="755">
        <v>3</v>
      </c>
      <c r="G45" s="755">
        <v>105.33</v>
      </c>
      <c r="H45" s="744">
        <v>1</v>
      </c>
      <c r="I45" s="755"/>
      <c r="J45" s="755"/>
      <c r="K45" s="744">
        <v>0</v>
      </c>
      <c r="L45" s="755">
        <v>3</v>
      </c>
      <c r="M45" s="756">
        <v>105.33</v>
      </c>
    </row>
    <row r="46" spans="1:13" ht="14.4" customHeight="1" x14ac:dyDescent="0.3">
      <c r="A46" s="737" t="s">
        <v>3354</v>
      </c>
      <c r="B46" s="739" t="s">
        <v>3145</v>
      </c>
      <c r="C46" s="739" t="s">
        <v>2270</v>
      </c>
      <c r="D46" s="739" t="s">
        <v>2271</v>
      </c>
      <c r="E46" s="739" t="s">
        <v>3129</v>
      </c>
      <c r="F46" s="755"/>
      <c r="G46" s="755"/>
      <c r="H46" s="744">
        <v>0</v>
      </c>
      <c r="I46" s="755">
        <v>1</v>
      </c>
      <c r="J46" s="755">
        <v>48.27</v>
      </c>
      <c r="K46" s="744">
        <v>1</v>
      </c>
      <c r="L46" s="755">
        <v>1</v>
      </c>
      <c r="M46" s="756">
        <v>48.27</v>
      </c>
    </row>
    <row r="47" spans="1:13" ht="14.4" customHeight="1" x14ac:dyDescent="0.3">
      <c r="A47" s="737" t="s">
        <v>3354</v>
      </c>
      <c r="B47" s="739" t="s">
        <v>3145</v>
      </c>
      <c r="C47" s="739" t="s">
        <v>2276</v>
      </c>
      <c r="D47" s="739" t="s">
        <v>2271</v>
      </c>
      <c r="E47" s="739" t="s">
        <v>3146</v>
      </c>
      <c r="F47" s="755"/>
      <c r="G47" s="755"/>
      <c r="H47" s="744">
        <v>0</v>
      </c>
      <c r="I47" s="755">
        <v>1</v>
      </c>
      <c r="J47" s="755">
        <v>144.81</v>
      </c>
      <c r="K47" s="744">
        <v>1</v>
      </c>
      <c r="L47" s="755">
        <v>1</v>
      </c>
      <c r="M47" s="756">
        <v>144.81</v>
      </c>
    </row>
    <row r="48" spans="1:13" ht="14.4" customHeight="1" x14ac:dyDescent="0.3">
      <c r="A48" s="737" t="s">
        <v>3354</v>
      </c>
      <c r="B48" s="739" t="s">
        <v>3145</v>
      </c>
      <c r="C48" s="739" t="s">
        <v>4235</v>
      </c>
      <c r="D48" s="739" t="s">
        <v>4236</v>
      </c>
      <c r="E48" s="739" t="s">
        <v>3123</v>
      </c>
      <c r="F48" s="755">
        <v>1</v>
      </c>
      <c r="G48" s="755">
        <v>0</v>
      </c>
      <c r="H48" s="744"/>
      <c r="I48" s="755"/>
      <c r="J48" s="755"/>
      <c r="K48" s="744"/>
      <c r="L48" s="755">
        <v>1</v>
      </c>
      <c r="M48" s="756">
        <v>0</v>
      </c>
    </row>
    <row r="49" spans="1:13" ht="14.4" customHeight="1" x14ac:dyDescent="0.3">
      <c r="A49" s="737" t="s">
        <v>3354</v>
      </c>
      <c r="B49" s="739" t="s">
        <v>3145</v>
      </c>
      <c r="C49" s="739" t="s">
        <v>4237</v>
      </c>
      <c r="D49" s="739" t="s">
        <v>4238</v>
      </c>
      <c r="E49" s="739" t="s">
        <v>3123</v>
      </c>
      <c r="F49" s="755">
        <v>1</v>
      </c>
      <c r="G49" s="755">
        <v>144.81</v>
      </c>
      <c r="H49" s="744">
        <v>1</v>
      </c>
      <c r="I49" s="755"/>
      <c r="J49" s="755"/>
      <c r="K49" s="744">
        <v>0</v>
      </c>
      <c r="L49" s="755">
        <v>1</v>
      </c>
      <c r="M49" s="756">
        <v>144.81</v>
      </c>
    </row>
    <row r="50" spans="1:13" ht="14.4" customHeight="1" x14ac:dyDescent="0.3">
      <c r="A50" s="737" t="s">
        <v>3354</v>
      </c>
      <c r="B50" s="739" t="s">
        <v>3149</v>
      </c>
      <c r="C50" s="739" t="s">
        <v>3583</v>
      </c>
      <c r="D50" s="739" t="s">
        <v>2099</v>
      </c>
      <c r="E50" s="739" t="s">
        <v>3584</v>
      </c>
      <c r="F50" s="755"/>
      <c r="G50" s="755"/>
      <c r="H50" s="744"/>
      <c r="I50" s="755">
        <v>17</v>
      </c>
      <c r="J50" s="755">
        <v>0</v>
      </c>
      <c r="K50" s="744"/>
      <c r="L50" s="755">
        <v>17</v>
      </c>
      <c r="M50" s="756">
        <v>0</v>
      </c>
    </row>
    <row r="51" spans="1:13" ht="14.4" customHeight="1" x14ac:dyDescent="0.3">
      <c r="A51" s="737" t="s">
        <v>3354</v>
      </c>
      <c r="B51" s="739" t="s">
        <v>3155</v>
      </c>
      <c r="C51" s="739" t="s">
        <v>2279</v>
      </c>
      <c r="D51" s="739" t="s">
        <v>3156</v>
      </c>
      <c r="E51" s="739" t="s">
        <v>3157</v>
      </c>
      <c r="F51" s="755"/>
      <c r="G51" s="755"/>
      <c r="H51" s="744">
        <v>0</v>
      </c>
      <c r="I51" s="755">
        <v>1</v>
      </c>
      <c r="J51" s="755">
        <v>87.41</v>
      </c>
      <c r="K51" s="744">
        <v>1</v>
      </c>
      <c r="L51" s="755">
        <v>1</v>
      </c>
      <c r="M51" s="756">
        <v>87.41</v>
      </c>
    </row>
    <row r="52" spans="1:13" ht="14.4" customHeight="1" x14ac:dyDescent="0.3">
      <c r="A52" s="737" t="s">
        <v>3354</v>
      </c>
      <c r="B52" s="739" t="s">
        <v>3155</v>
      </c>
      <c r="C52" s="739" t="s">
        <v>2367</v>
      </c>
      <c r="D52" s="739" t="s">
        <v>3156</v>
      </c>
      <c r="E52" s="739" t="s">
        <v>3158</v>
      </c>
      <c r="F52" s="755"/>
      <c r="G52" s="755"/>
      <c r="H52" s="744">
        <v>0</v>
      </c>
      <c r="I52" s="755">
        <v>9</v>
      </c>
      <c r="J52" s="755">
        <v>2448.84</v>
      </c>
      <c r="K52" s="744">
        <v>1</v>
      </c>
      <c r="L52" s="755">
        <v>9</v>
      </c>
      <c r="M52" s="756">
        <v>2448.84</v>
      </c>
    </row>
    <row r="53" spans="1:13" ht="14.4" customHeight="1" x14ac:dyDescent="0.3">
      <c r="A53" s="737" t="s">
        <v>3354</v>
      </c>
      <c r="B53" s="739" t="s">
        <v>3155</v>
      </c>
      <c r="C53" s="739" t="s">
        <v>2439</v>
      </c>
      <c r="D53" s="739" t="s">
        <v>2298</v>
      </c>
      <c r="E53" s="739" t="s">
        <v>3160</v>
      </c>
      <c r="F53" s="755"/>
      <c r="G53" s="755"/>
      <c r="H53" s="744">
        <v>0</v>
      </c>
      <c r="I53" s="755">
        <v>2</v>
      </c>
      <c r="J53" s="755">
        <v>1108.0700000000002</v>
      </c>
      <c r="K53" s="744">
        <v>1</v>
      </c>
      <c r="L53" s="755">
        <v>2</v>
      </c>
      <c r="M53" s="756">
        <v>1108.0700000000002</v>
      </c>
    </row>
    <row r="54" spans="1:13" ht="14.4" customHeight="1" x14ac:dyDescent="0.3">
      <c r="A54" s="737" t="s">
        <v>3354</v>
      </c>
      <c r="B54" s="739" t="s">
        <v>3170</v>
      </c>
      <c r="C54" s="739" t="s">
        <v>4188</v>
      </c>
      <c r="D54" s="739" t="s">
        <v>4189</v>
      </c>
      <c r="E54" s="739" t="s">
        <v>4190</v>
      </c>
      <c r="F54" s="755">
        <v>1</v>
      </c>
      <c r="G54" s="755">
        <v>0</v>
      </c>
      <c r="H54" s="744"/>
      <c r="I54" s="755"/>
      <c r="J54" s="755"/>
      <c r="K54" s="744"/>
      <c r="L54" s="755">
        <v>1</v>
      </c>
      <c r="M54" s="756">
        <v>0</v>
      </c>
    </row>
    <row r="55" spans="1:13" ht="14.4" customHeight="1" x14ac:dyDescent="0.3">
      <c r="A55" s="737" t="s">
        <v>3354</v>
      </c>
      <c r="B55" s="739" t="s">
        <v>3170</v>
      </c>
      <c r="C55" s="739" t="s">
        <v>4191</v>
      </c>
      <c r="D55" s="739" t="s">
        <v>4189</v>
      </c>
      <c r="E55" s="739" t="s">
        <v>4192</v>
      </c>
      <c r="F55" s="755">
        <v>3</v>
      </c>
      <c r="G55" s="755">
        <v>0</v>
      </c>
      <c r="H55" s="744"/>
      <c r="I55" s="755"/>
      <c r="J55" s="755"/>
      <c r="K55" s="744"/>
      <c r="L55" s="755">
        <v>3</v>
      </c>
      <c r="M55" s="756">
        <v>0</v>
      </c>
    </row>
    <row r="56" spans="1:13" ht="14.4" customHeight="1" x14ac:dyDescent="0.3">
      <c r="A56" s="737" t="s">
        <v>3354</v>
      </c>
      <c r="B56" s="739" t="s">
        <v>4519</v>
      </c>
      <c r="C56" s="739" t="s">
        <v>4195</v>
      </c>
      <c r="D56" s="739" t="s">
        <v>4196</v>
      </c>
      <c r="E56" s="739" t="s">
        <v>4197</v>
      </c>
      <c r="F56" s="755">
        <v>3</v>
      </c>
      <c r="G56" s="755">
        <v>0</v>
      </c>
      <c r="H56" s="744"/>
      <c r="I56" s="755"/>
      <c r="J56" s="755"/>
      <c r="K56" s="744"/>
      <c r="L56" s="755">
        <v>3</v>
      </c>
      <c r="M56" s="756">
        <v>0</v>
      </c>
    </row>
    <row r="57" spans="1:13" ht="14.4" customHeight="1" x14ac:dyDescent="0.3">
      <c r="A57" s="737" t="s">
        <v>3354</v>
      </c>
      <c r="B57" s="739" t="s">
        <v>4519</v>
      </c>
      <c r="C57" s="739" t="s">
        <v>2495</v>
      </c>
      <c r="D57" s="739" t="s">
        <v>2496</v>
      </c>
      <c r="E57" s="739" t="s">
        <v>4193</v>
      </c>
      <c r="F57" s="755"/>
      <c r="G57" s="755"/>
      <c r="H57" s="744">
        <v>0</v>
      </c>
      <c r="I57" s="755">
        <v>1</v>
      </c>
      <c r="J57" s="755">
        <v>145.66999999999999</v>
      </c>
      <c r="K57" s="744">
        <v>1</v>
      </c>
      <c r="L57" s="755">
        <v>1</v>
      </c>
      <c r="M57" s="756">
        <v>145.66999999999999</v>
      </c>
    </row>
    <row r="58" spans="1:13" ht="14.4" customHeight="1" x14ac:dyDescent="0.3">
      <c r="A58" s="737" t="s">
        <v>3354</v>
      </c>
      <c r="B58" s="739" t="s">
        <v>4519</v>
      </c>
      <c r="C58" s="739" t="s">
        <v>4194</v>
      </c>
      <c r="D58" s="739" t="s">
        <v>3528</v>
      </c>
      <c r="E58" s="739" t="s">
        <v>4193</v>
      </c>
      <c r="F58" s="755">
        <v>2</v>
      </c>
      <c r="G58" s="755">
        <v>0</v>
      </c>
      <c r="H58" s="744"/>
      <c r="I58" s="755"/>
      <c r="J58" s="755"/>
      <c r="K58" s="744"/>
      <c r="L58" s="755">
        <v>2</v>
      </c>
      <c r="M58" s="756">
        <v>0</v>
      </c>
    </row>
    <row r="59" spans="1:13" ht="14.4" customHeight="1" x14ac:dyDescent="0.3">
      <c r="A59" s="737" t="s">
        <v>3354</v>
      </c>
      <c r="B59" s="739" t="s">
        <v>3176</v>
      </c>
      <c r="C59" s="739" t="s">
        <v>4257</v>
      </c>
      <c r="D59" s="739" t="s">
        <v>4258</v>
      </c>
      <c r="E59" s="739" t="s">
        <v>4259</v>
      </c>
      <c r="F59" s="755">
        <v>1</v>
      </c>
      <c r="G59" s="755">
        <v>164.82</v>
      </c>
      <c r="H59" s="744">
        <v>1</v>
      </c>
      <c r="I59" s="755"/>
      <c r="J59" s="755"/>
      <c r="K59" s="744">
        <v>0</v>
      </c>
      <c r="L59" s="755">
        <v>1</v>
      </c>
      <c r="M59" s="756">
        <v>164.82</v>
      </c>
    </row>
    <row r="60" spans="1:13" ht="14.4" customHeight="1" x14ac:dyDescent="0.3">
      <c r="A60" s="737" t="s">
        <v>3354</v>
      </c>
      <c r="B60" s="739" t="s">
        <v>3178</v>
      </c>
      <c r="C60" s="739" t="s">
        <v>4057</v>
      </c>
      <c r="D60" s="739" t="s">
        <v>3679</v>
      </c>
      <c r="E60" s="739" t="s">
        <v>4058</v>
      </c>
      <c r="F60" s="755"/>
      <c r="G60" s="755"/>
      <c r="H60" s="744">
        <v>0</v>
      </c>
      <c r="I60" s="755">
        <v>1</v>
      </c>
      <c r="J60" s="755">
        <v>353.18</v>
      </c>
      <c r="K60" s="744">
        <v>1</v>
      </c>
      <c r="L60" s="755">
        <v>1</v>
      </c>
      <c r="M60" s="756">
        <v>353.18</v>
      </c>
    </row>
    <row r="61" spans="1:13" ht="14.4" customHeight="1" x14ac:dyDescent="0.3">
      <c r="A61" s="737" t="s">
        <v>3354</v>
      </c>
      <c r="B61" s="739" t="s">
        <v>3178</v>
      </c>
      <c r="C61" s="739" t="s">
        <v>4059</v>
      </c>
      <c r="D61" s="739" t="s">
        <v>3679</v>
      </c>
      <c r="E61" s="739" t="s">
        <v>4060</v>
      </c>
      <c r="F61" s="755"/>
      <c r="G61" s="755"/>
      <c r="H61" s="744">
        <v>0</v>
      </c>
      <c r="I61" s="755">
        <v>1</v>
      </c>
      <c r="J61" s="755">
        <v>353.18</v>
      </c>
      <c r="K61" s="744">
        <v>1</v>
      </c>
      <c r="L61" s="755">
        <v>1</v>
      </c>
      <c r="M61" s="756">
        <v>353.18</v>
      </c>
    </row>
    <row r="62" spans="1:13" ht="14.4" customHeight="1" x14ac:dyDescent="0.3">
      <c r="A62" s="737" t="s">
        <v>3354</v>
      </c>
      <c r="B62" s="739" t="s">
        <v>3178</v>
      </c>
      <c r="C62" s="739" t="s">
        <v>2246</v>
      </c>
      <c r="D62" s="739" t="s">
        <v>3179</v>
      </c>
      <c r="E62" s="739" t="s">
        <v>3130</v>
      </c>
      <c r="F62" s="755"/>
      <c r="G62" s="755"/>
      <c r="H62" s="744">
        <v>0</v>
      </c>
      <c r="I62" s="755">
        <v>18</v>
      </c>
      <c r="J62" s="755">
        <v>1059.48</v>
      </c>
      <c r="K62" s="744">
        <v>1</v>
      </c>
      <c r="L62" s="755">
        <v>18</v>
      </c>
      <c r="M62" s="756">
        <v>1059.48</v>
      </c>
    </row>
    <row r="63" spans="1:13" ht="14.4" customHeight="1" x14ac:dyDescent="0.3">
      <c r="A63" s="737" t="s">
        <v>3354</v>
      </c>
      <c r="B63" s="739" t="s">
        <v>3178</v>
      </c>
      <c r="C63" s="739" t="s">
        <v>2249</v>
      </c>
      <c r="D63" s="739" t="s">
        <v>2254</v>
      </c>
      <c r="E63" s="739" t="s">
        <v>3177</v>
      </c>
      <c r="F63" s="755"/>
      <c r="G63" s="755"/>
      <c r="H63" s="744">
        <v>0</v>
      </c>
      <c r="I63" s="755">
        <v>35</v>
      </c>
      <c r="J63" s="755">
        <v>4120.55</v>
      </c>
      <c r="K63" s="744">
        <v>1</v>
      </c>
      <c r="L63" s="755">
        <v>35</v>
      </c>
      <c r="M63" s="756">
        <v>4120.55</v>
      </c>
    </row>
    <row r="64" spans="1:13" ht="14.4" customHeight="1" x14ac:dyDescent="0.3">
      <c r="A64" s="737" t="s">
        <v>3354</v>
      </c>
      <c r="B64" s="739" t="s">
        <v>3178</v>
      </c>
      <c r="C64" s="739" t="s">
        <v>2349</v>
      </c>
      <c r="D64" s="739" t="s">
        <v>2354</v>
      </c>
      <c r="E64" s="739" t="s">
        <v>3181</v>
      </c>
      <c r="F64" s="755"/>
      <c r="G64" s="755"/>
      <c r="H64" s="744">
        <v>0</v>
      </c>
      <c r="I64" s="755">
        <v>15</v>
      </c>
      <c r="J64" s="755">
        <v>2716.95</v>
      </c>
      <c r="K64" s="744">
        <v>1</v>
      </c>
      <c r="L64" s="755">
        <v>15</v>
      </c>
      <c r="M64" s="756">
        <v>2716.95</v>
      </c>
    </row>
    <row r="65" spans="1:13" ht="14.4" customHeight="1" x14ac:dyDescent="0.3">
      <c r="A65" s="737" t="s">
        <v>3354</v>
      </c>
      <c r="B65" s="739" t="s">
        <v>3183</v>
      </c>
      <c r="C65" s="739" t="s">
        <v>2288</v>
      </c>
      <c r="D65" s="739" t="s">
        <v>2289</v>
      </c>
      <c r="E65" s="739" t="s">
        <v>4058</v>
      </c>
      <c r="F65" s="755"/>
      <c r="G65" s="755"/>
      <c r="H65" s="744">
        <v>0</v>
      </c>
      <c r="I65" s="755">
        <v>2</v>
      </c>
      <c r="J65" s="755">
        <v>1086.72</v>
      </c>
      <c r="K65" s="744">
        <v>1</v>
      </c>
      <c r="L65" s="755">
        <v>2</v>
      </c>
      <c r="M65" s="756">
        <v>1086.72</v>
      </c>
    </row>
    <row r="66" spans="1:13" ht="14.4" customHeight="1" x14ac:dyDescent="0.3">
      <c r="A66" s="737" t="s">
        <v>3354</v>
      </c>
      <c r="B66" s="739" t="s">
        <v>3184</v>
      </c>
      <c r="C66" s="739" t="s">
        <v>4124</v>
      </c>
      <c r="D66" s="739" t="s">
        <v>2196</v>
      </c>
      <c r="E66" s="739" t="s">
        <v>4125</v>
      </c>
      <c r="F66" s="755"/>
      <c r="G66" s="755"/>
      <c r="H66" s="744">
        <v>0</v>
      </c>
      <c r="I66" s="755">
        <v>1</v>
      </c>
      <c r="J66" s="755">
        <v>556.04</v>
      </c>
      <c r="K66" s="744">
        <v>1</v>
      </c>
      <c r="L66" s="755">
        <v>1</v>
      </c>
      <c r="M66" s="756">
        <v>556.04</v>
      </c>
    </row>
    <row r="67" spans="1:13" ht="14.4" customHeight="1" x14ac:dyDescent="0.3">
      <c r="A67" s="737" t="s">
        <v>3354</v>
      </c>
      <c r="B67" s="739" t="s">
        <v>3197</v>
      </c>
      <c r="C67" s="739" t="s">
        <v>4179</v>
      </c>
      <c r="D67" s="739" t="s">
        <v>4180</v>
      </c>
      <c r="E67" s="739" t="s">
        <v>4181</v>
      </c>
      <c r="F67" s="755"/>
      <c r="G67" s="755"/>
      <c r="H67" s="744"/>
      <c r="I67" s="755">
        <v>1</v>
      </c>
      <c r="J67" s="755">
        <v>0</v>
      </c>
      <c r="K67" s="744"/>
      <c r="L67" s="755">
        <v>1</v>
      </c>
      <c r="M67" s="756">
        <v>0</v>
      </c>
    </row>
    <row r="68" spans="1:13" ht="14.4" customHeight="1" x14ac:dyDescent="0.3">
      <c r="A68" s="737" t="s">
        <v>3354</v>
      </c>
      <c r="B68" s="739" t="s">
        <v>3197</v>
      </c>
      <c r="C68" s="739" t="s">
        <v>2423</v>
      </c>
      <c r="D68" s="739" t="s">
        <v>3203</v>
      </c>
      <c r="E68" s="739" t="s">
        <v>3204</v>
      </c>
      <c r="F68" s="755"/>
      <c r="G68" s="755"/>
      <c r="H68" s="744">
        <v>0</v>
      </c>
      <c r="I68" s="755">
        <v>1</v>
      </c>
      <c r="J68" s="755">
        <v>59.27</v>
      </c>
      <c r="K68" s="744">
        <v>1</v>
      </c>
      <c r="L68" s="755">
        <v>1</v>
      </c>
      <c r="M68" s="756">
        <v>59.27</v>
      </c>
    </row>
    <row r="69" spans="1:13" ht="14.4" customHeight="1" x14ac:dyDescent="0.3">
      <c r="A69" s="737" t="s">
        <v>3354</v>
      </c>
      <c r="B69" s="739" t="s">
        <v>3197</v>
      </c>
      <c r="C69" s="739" t="s">
        <v>2335</v>
      </c>
      <c r="D69" s="739" t="s">
        <v>3205</v>
      </c>
      <c r="E69" s="739" t="s">
        <v>3206</v>
      </c>
      <c r="F69" s="755"/>
      <c r="G69" s="755"/>
      <c r="H69" s="744">
        <v>0</v>
      </c>
      <c r="I69" s="755">
        <v>1</v>
      </c>
      <c r="J69" s="755">
        <v>46.07</v>
      </c>
      <c r="K69" s="744">
        <v>1</v>
      </c>
      <c r="L69" s="755">
        <v>1</v>
      </c>
      <c r="M69" s="756">
        <v>46.07</v>
      </c>
    </row>
    <row r="70" spans="1:13" ht="14.4" customHeight="1" x14ac:dyDescent="0.3">
      <c r="A70" s="737" t="s">
        <v>3354</v>
      </c>
      <c r="B70" s="739" t="s">
        <v>3197</v>
      </c>
      <c r="C70" s="739" t="s">
        <v>2498</v>
      </c>
      <c r="D70" s="739" t="s">
        <v>3207</v>
      </c>
      <c r="E70" s="739" t="s">
        <v>3208</v>
      </c>
      <c r="F70" s="755"/>
      <c r="G70" s="755"/>
      <c r="H70" s="744">
        <v>0</v>
      </c>
      <c r="I70" s="755">
        <v>1</v>
      </c>
      <c r="J70" s="755">
        <v>118.54</v>
      </c>
      <c r="K70" s="744">
        <v>1</v>
      </c>
      <c r="L70" s="755">
        <v>1</v>
      </c>
      <c r="M70" s="756">
        <v>118.54</v>
      </c>
    </row>
    <row r="71" spans="1:13" ht="14.4" customHeight="1" x14ac:dyDescent="0.3">
      <c r="A71" s="737" t="s">
        <v>3354</v>
      </c>
      <c r="B71" s="739" t="s">
        <v>3197</v>
      </c>
      <c r="C71" s="739" t="s">
        <v>3879</v>
      </c>
      <c r="D71" s="739" t="s">
        <v>3880</v>
      </c>
      <c r="E71" s="739" t="s">
        <v>3881</v>
      </c>
      <c r="F71" s="755">
        <v>2</v>
      </c>
      <c r="G71" s="755">
        <v>158.06</v>
      </c>
      <c r="H71" s="744">
        <v>1</v>
      </c>
      <c r="I71" s="755"/>
      <c r="J71" s="755"/>
      <c r="K71" s="744">
        <v>0</v>
      </c>
      <c r="L71" s="755">
        <v>2</v>
      </c>
      <c r="M71" s="756">
        <v>158.06</v>
      </c>
    </row>
    <row r="72" spans="1:13" ht="14.4" customHeight="1" x14ac:dyDescent="0.3">
      <c r="A72" s="737" t="s">
        <v>3354</v>
      </c>
      <c r="B72" s="739" t="s">
        <v>3197</v>
      </c>
      <c r="C72" s="739" t="s">
        <v>2541</v>
      </c>
      <c r="D72" s="739" t="s">
        <v>2542</v>
      </c>
      <c r="E72" s="739" t="s">
        <v>3201</v>
      </c>
      <c r="F72" s="755"/>
      <c r="G72" s="755"/>
      <c r="H72" s="744">
        <v>0</v>
      </c>
      <c r="I72" s="755">
        <v>3</v>
      </c>
      <c r="J72" s="755">
        <v>177.81</v>
      </c>
      <c r="K72" s="744">
        <v>1</v>
      </c>
      <c r="L72" s="755">
        <v>3</v>
      </c>
      <c r="M72" s="756">
        <v>177.81</v>
      </c>
    </row>
    <row r="73" spans="1:13" ht="14.4" customHeight="1" x14ac:dyDescent="0.3">
      <c r="A73" s="737" t="s">
        <v>3354</v>
      </c>
      <c r="B73" s="739" t="s">
        <v>3197</v>
      </c>
      <c r="C73" s="739" t="s">
        <v>2538</v>
      </c>
      <c r="D73" s="739" t="s">
        <v>2539</v>
      </c>
      <c r="E73" s="739" t="s">
        <v>3202</v>
      </c>
      <c r="F73" s="755"/>
      <c r="G73" s="755"/>
      <c r="H73" s="744">
        <v>0</v>
      </c>
      <c r="I73" s="755">
        <v>1</v>
      </c>
      <c r="J73" s="755">
        <v>46.07</v>
      </c>
      <c r="K73" s="744">
        <v>1</v>
      </c>
      <c r="L73" s="755">
        <v>1</v>
      </c>
      <c r="M73" s="756">
        <v>46.07</v>
      </c>
    </row>
    <row r="74" spans="1:13" ht="14.4" customHeight="1" x14ac:dyDescent="0.3">
      <c r="A74" s="737" t="s">
        <v>3354</v>
      </c>
      <c r="B74" s="739" t="s">
        <v>3255</v>
      </c>
      <c r="C74" s="739" t="s">
        <v>2109</v>
      </c>
      <c r="D74" s="739" t="s">
        <v>566</v>
      </c>
      <c r="E74" s="739" t="s">
        <v>3257</v>
      </c>
      <c r="F74" s="755"/>
      <c r="G74" s="755"/>
      <c r="H74" s="744">
        <v>0</v>
      </c>
      <c r="I74" s="755">
        <v>2</v>
      </c>
      <c r="J74" s="755">
        <v>73.08</v>
      </c>
      <c r="K74" s="744">
        <v>1</v>
      </c>
      <c r="L74" s="755">
        <v>2</v>
      </c>
      <c r="M74" s="756">
        <v>73.08</v>
      </c>
    </row>
    <row r="75" spans="1:13" ht="14.4" customHeight="1" x14ac:dyDescent="0.3">
      <c r="A75" s="737" t="s">
        <v>3354</v>
      </c>
      <c r="B75" s="739" t="s">
        <v>3255</v>
      </c>
      <c r="C75" s="739" t="s">
        <v>4216</v>
      </c>
      <c r="D75" s="739" t="s">
        <v>4217</v>
      </c>
      <c r="E75" s="739" t="s">
        <v>4218</v>
      </c>
      <c r="F75" s="755">
        <v>2</v>
      </c>
      <c r="G75" s="755">
        <v>73.08</v>
      </c>
      <c r="H75" s="744">
        <v>1</v>
      </c>
      <c r="I75" s="755"/>
      <c r="J75" s="755"/>
      <c r="K75" s="744">
        <v>0</v>
      </c>
      <c r="L75" s="755">
        <v>2</v>
      </c>
      <c r="M75" s="756">
        <v>73.08</v>
      </c>
    </row>
    <row r="76" spans="1:13" ht="14.4" customHeight="1" x14ac:dyDescent="0.3">
      <c r="A76" s="737" t="s">
        <v>3354</v>
      </c>
      <c r="B76" s="739" t="s">
        <v>3262</v>
      </c>
      <c r="C76" s="739" t="s">
        <v>2206</v>
      </c>
      <c r="D76" s="739" t="s">
        <v>2200</v>
      </c>
      <c r="E76" s="739" t="s">
        <v>3270</v>
      </c>
      <c r="F76" s="755"/>
      <c r="G76" s="755"/>
      <c r="H76" s="744">
        <v>0</v>
      </c>
      <c r="I76" s="755">
        <v>4</v>
      </c>
      <c r="J76" s="755">
        <v>626.44000000000005</v>
      </c>
      <c r="K76" s="744">
        <v>1</v>
      </c>
      <c r="L76" s="755">
        <v>4</v>
      </c>
      <c r="M76" s="756">
        <v>626.44000000000005</v>
      </c>
    </row>
    <row r="77" spans="1:13" ht="14.4" customHeight="1" x14ac:dyDescent="0.3">
      <c r="A77" s="737" t="s">
        <v>3354</v>
      </c>
      <c r="B77" s="739" t="s">
        <v>3277</v>
      </c>
      <c r="C77" s="739" t="s">
        <v>2231</v>
      </c>
      <c r="D77" s="739" t="s">
        <v>2236</v>
      </c>
      <c r="E77" s="739" t="s">
        <v>3280</v>
      </c>
      <c r="F77" s="755"/>
      <c r="G77" s="755"/>
      <c r="H77" s="744">
        <v>0</v>
      </c>
      <c r="I77" s="755">
        <v>8</v>
      </c>
      <c r="J77" s="755">
        <v>3393.92</v>
      </c>
      <c r="K77" s="744">
        <v>1</v>
      </c>
      <c r="L77" s="755">
        <v>8</v>
      </c>
      <c r="M77" s="756">
        <v>3393.92</v>
      </c>
    </row>
    <row r="78" spans="1:13" ht="14.4" customHeight="1" x14ac:dyDescent="0.3">
      <c r="A78" s="737" t="s">
        <v>3354</v>
      </c>
      <c r="B78" s="739" t="s">
        <v>3291</v>
      </c>
      <c r="C78" s="739" t="s">
        <v>2239</v>
      </c>
      <c r="D78" s="739" t="s">
        <v>3294</v>
      </c>
      <c r="E78" s="739" t="s">
        <v>3295</v>
      </c>
      <c r="F78" s="755"/>
      <c r="G78" s="755"/>
      <c r="H78" s="744">
        <v>0</v>
      </c>
      <c r="I78" s="755">
        <v>4</v>
      </c>
      <c r="J78" s="755">
        <v>18.8</v>
      </c>
      <c r="K78" s="744">
        <v>1</v>
      </c>
      <c r="L78" s="755">
        <v>4</v>
      </c>
      <c r="M78" s="756">
        <v>18.8</v>
      </c>
    </row>
    <row r="79" spans="1:13" ht="14.4" customHeight="1" x14ac:dyDescent="0.3">
      <c r="A79" s="737" t="s">
        <v>3354</v>
      </c>
      <c r="B79" s="739" t="s">
        <v>3291</v>
      </c>
      <c r="C79" s="739" t="s">
        <v>2430</v>
      </c>
      <c r="D79" s="739" t="s">
        <v>3296</v>
      </c>
      <c r="E79" s="739" t="s">
        <v>3297</v>
      </c>
      <c r="F79" s="755"/>
      <c r="G79" s="755"/>
      <c r="H79" s="744">
        <v>0</v>
      </c>
      <c r="I79" s="755">
        <v>3</v>
      </c>
      <c r="J79" s="755">
        <v>28.200000000000003</v>
      </c>
      <c r="K79" s="744">
        <v>1</v>
      </c>
      <c r="L79" s="755">
        <v>3</v>
      </c>
      <c r="M79" s="756">
        <v>28.200000000000003</v>
      </c>
    </row>
    <row r="80" spans="1:13" ht="14.4" customHeight="1" x14ac:dyDescent="0.3">
      <c r="A80" s="737" t="s">
        <v>3354</v>
      </c>
      <c r="B80" s="739" t="s">
        <v>3303</v>
      </c>
      <c r="C80" s="739" t="s">
        <v>4255</v>
      </c>
      <c r="D80" s="739" t="s">
        <v>4256</v>
      </c>
      <c r="E80" s="739" t="s">
        <v>3306</v>
      </c>
      <c r="F80" s="755">
        <v>3</v>
      </c>
      <c r="G80" s="755">
        <v>0</v>
      </c>
      <c r="H80" s="744"/>
      <c r="I80" s="755"/>
      <c r="J80" s="755"/>
      <c r="K80" s="744"/>
      <c r="L80" s="755">
        <v>3</v>
      </c>
      <c r="M80" s="756">
        <v>0</v>
      </c>
    </row>
    <row r="81" spans="1:13" ht="14.4" customHeight="1" x14ac:dyDescent="0.3">
      <c r="A81" s="737" t="s">
        <v>3354</v>
      </c>
      <c r="B81" s="739" t="s">
        <v>3309</v>
      </c>
      <c r="C81" s="739" t="s">
        <v>2378</v>
      </c>
      <c r="D81" s="739" t="s">
        <v>2379</v>
      </c>
      <c r="E81" s="739" t="s">
        <v>3130</v>
      </c>
      <c r="F81" s="755"/>
      <c r="G81" s="755"/>
      <c r="H81" s="744">
        <v>0</v>
      </c>
      <c r="I81" s="755">
        <v>9</v>
      </c>
      <c r="J81" s="755">
        <v>1188</v>
      </c>
      <c r="K81" s="744">
        <v>1</v>
      </c>
      <c r="L81" s="755">
        <v>9</v>
      </c>
      <c r="M81" s="756">
        <v>1188</v>
      </c>
    </row>
    <row r="82" spans="1:13" ht="14.4" customHeight="1" x14ac:dyDescent="0.3">
      <c r="A82" s="737" t="s">
        <v>3354</v>
      </c>
      <c r="B82" s="739" t="s">
        <v>3311</v>
      </c>
      <c r="C82" s="739" t="s">
        <v>4288</v>
      </c>
      <c r="D82" s="739" t="s">
        <v>718</v>
      </c>
      <c r="E82" s="739" t="s">
        <v>3312</v>
      </c>
      <c r="F82" s="755"/>
      <c r="G82" s="755"/>
      <c r="H82" s="744"/>
      <c r="I82" s="755">
        <v>1</v>
      </c>
      <c r="J82" s="755">
        <v>0</v>
      </c>
      <c r="K82" s="744"/>
      <c r="L82" s="755">
        <v>1</v>
      </c>
      <c r="M82" s="756">
        <v>0</v>
      </c>
    </row>
    <row r="83" spans="1:13" ht="14.4" customHeight="1" x14ac:dyDescent="0.3">
      <c r="A83" s="737" t="s">
        <v>3354</v>
      </c>
      <c r="B83" s="739" t="s">
        <v>3313</v>
      </c>
      <c r="C83" s="739" t="s">
        <v>1336</v>
      </c>
      <c r="D83" s="739" t="s">
        <v>2360</v>
      </c>
      <c r="E83" s="739" t="s">
        <v>3315</v>
      </c>
      <c r="F83" s="755"/>
      <c r="G83" s="755"/>
      <c r="H83" s="744">
        <v>0</v>
      </c>
      <c r="I83" s="755">
        <v>1</v>
      </c>
      <c r="J83" s="755">
        <v>103.8</v>
      </c>
      <c r="K83" s="744">
        <v>1</v>
      </c>
      <c r="L83" s="755">
        <v>1</v>
      </c>
      <c r="M83" s="756">
        <v>103.8</v>
      </c>
    </row>
    <row r="84" spans="1:13" ht="14.4" customHeight="1" x14ac:dyDescent="0.3">
      <c r="A84" s="737" t="s">
        <v>3354</v>
      </c>
      <c r="B84" s="739" t="s">
        <v>3313</v>
      </c>
      <c r="C84" s="739" t="s">
        <v>4061</v>
      </c>
      <c r="D84" s="739" t="s">
        <v>2360</v>
      </c>
      <c r="E84" s="739" t="s">
        <v>4062</v>
      </c>
      <c r="F84" s="755">
        <v>1</v>
      </c>
      <c r="G84" s="755">
        <v>0</v>
      </c>
      <c r="H84" s="744"/>
      <c r="I84" s="755"/>
      <c r="J84" s="755"/>
      <c r="K84" s="744"/>
      <c r="L84" s="755">
        <v>1</v>
      </c>
      <c r="M84" s="756">
        <v>0</v>
      </c>
    </row>
    <row r="85" spans="1:13" ht="14.4" customHeight="1" x14ac:dyDescent="0.3">
      <c r="A85" s="737" t="s">
        <v>3354</v>
      </c>
      <c r="B85" s="739" t="s">
        <v>3325</v>
      </c>
      <c r="C85" s="739" t="s">
        <v>2105</v>
      </c>
      <c r="D85" s="739" t="s">
        <v>2106</v>
      </c>
      <c r="E85" s="739" t="s">
        <v>3326</v>
      </c>
      <c r="F85" s="755"/>
      <c r="G85" s="755"/>
      <c r="H85" s="744">
        <v>0</v>
      </c>
      <c r="I85" s="755">
        <v>1</v>
      </c>
      <c r="J85" s="755">
        <v>138.31</v>
      </c>
      <c r="K85" s="744">
        <v>1</v>
      </c>
      <c r="L85" s="755">
        <v>1</v>
      </c>
      <c r="M85" s="756">
        <v>138.31</v>
      </c>
    </row>
    <row r="86" spans="1:13" ht="14.4" customHeight="1" x14ac:dyDescent="0.3">
      <c r="A86" s="737" t="s">
        <v>3354</v>
      </c>
      <c r="B86" s="739" t="s">
        <v>3325</v>
      </c>
      <c r="C86" s="739" t="s">
        <v>2216</v>
      </c>
      <c r="D86" s="739" t="s">
        <v>2106</v>
      </c>
      <c r="E86" s="739" t="s">
        <v>3130</v>
      </c>
      <c r="F86" s="755"/>
      <c r="G86" s="755"/>
      <c r="H86" s="744">
        <v>0</v>
      </c>
      <c r="I86" s="755">
        <v>4</v>
      </c>
      <c r="J86" s="755">
        <v>276.64</v>
      </c>
      <c r="K86" s="744">
        <v>1</v>
      </c>
      <c r="L86" s="755">
        <v>4</v>
      </c>
      <c r="M86" s="756">
        <v>276.64</v>
      </c>
    </row>
    <row r="87" spans="1:13" ht="14.4" customHeight="1" x14ac:dyDescent="0.3">
      <c r="A87" s="737" t="s">
        <v>3354</v>
      </c>
      <c r="B87" s="739" t="s">
        <v>4520</v>
      </c>
      <c r="C87" s="739" t="s">
        <v>4185</v>
      </c>
      <c r="D87" s="739" t="s">
        <v>4186</v>
      </c>
      <c r="E87" s="739" t="s">
        <v>4187</v>
      </c>
      <c r="F87" s="755"/>
      <c r="G87" s="755"/>
      <c r="H87" s="744">
        <v>0</v>
      </c>
      <c r="I87" s="755">
        <v>1</v>
      </c>
      <c r="J87" s="755">
        <v>23.06</v>
      </c>
      <c r="K87" s="744">
        <v>1</v>
      </c>
      <c r="L87" s="755">
        <v>1</v>
      </c>
      <c r="M87" s="756">
        <v>23.06</v>
      </c>
    </row>
    <row r="88" spans="1:13" ht="14.4" customHeight="1" x14ac:dyDescent="0.3">
      <c r="A88" s="737" t="s">
        <v>3354</v>
      </c>
      <c r="B88" s="739" t="s">
        <v>4521</v>
      </c>
      <c r="C88" s="739" t="s">
        <v>4086</v>
      </c>
      <c r="D88" s="739" t="s">
        <v>4087</v>
      </c>
      <c r="E88" s="739" t="s">
        <v>3146</v>
      </c>
      <c r="F88" s="755">
        <v>1</v>
      </c>
      <c r="G88" s="755">
        <v>207.45</v>
      </c>
      <c r="H88" s="744">
        <v>1</v>
      </c>
      <c r="I88" s="755"/>
      <c r="J88" s="755"/>
      <c r="K88" s="744">
        <v>0</v>
      </c>
      <c r="L88" s="755">
        <v>1</v>
      </c>
      <c r="M88" s="756">
        <v>207.45</v>
      </c>
    </row>
    <row r="89" spans="1:13" ht="14.4" customHeight="1" x14ac:dyDescent="0.3">
      <c r="A89" s="737" t="s">
        <v>3354</v>
      </c>
      <c r="B89" s="739" t="s">
        <v>3111</v>
      </c>
      <c r="C89" s="739" t="s">
        <v>3807</v>
      </c>
      <c r="D89" s="739" t="s">
        <v>3808</v>
      </c>
      <c r="E89" s="739" t="s">
        <v>3809</v>
      </c>
      <c r="F89" s="755"/>
      <c r="G89" s="755"/>
      <c r="H89" s="744">
        <v>0</v>
      </c>
      <c r="I89" s="755">
        <v>2</v>
      </c>
      <c r="J89" s="755">
        <v>3813.94</v>
      </c>
      <c r="K89" s="744">
        <v>1</v>
      </c>
      <c r="L89" s="755">
        <v>2</v>
      </c>
      <c r="M89" s="756">
        <v>3813.94</v>
      </c>
    </row>
    <row r="90" spans="1:13" ht="14.4" customHeight="1" x14ac:dyDescent="0.3">
      <c r="A90" s="737" t="s">
        <v>3354</v>
      </c>
      <c r="B90" s="739" t="s">
        <v>3111</v>
      </c>
      <c r="C90" s="739" t="s">
        <v>4307</v>
      </c>
      <c r="D90" s="739" t="s">
        <v>3808</v>
      </c>
      <c r="E90" s="739" t="s">
        <v>4308</v>
      </c>
      <c r="F90" s="755"/>
      <c r="G90" s="755"/>
      <c r="H90" s="744">
        <v>0</v>
      </c>
      <c r="I90" s="755">
        <v>1</v>
      </c>
      <c r="J90" s="755">
        <v>5339.52</v>
      </c>
      <c r="K90" s="744">
        <v>1</v>
      </c>
      <c r="L90" s="755">
        <v>1</v>
      </c>
      <c r="M90" s="756">
        <v>5339.52</v>
      </c>
    </row>
    <row r="91" spans="1:13" ht="14.4" customHeight="1" x14ac:dyDescent="0.3">
      <c r="A91" s="737" t="s">
        <v>3354</v>
      </c>
      <c r="B91" s="739" t="s">
        <v>3069</v>
      </c>
      <c r="C91" s="739" t="s">
        <v>2217</v>
      </c>
      <c r="D91" s="739" t="s">
        <v>2218</v>
      </c>
      <c r="E91" s="739" t="s">
        <v>3070</v>
      </c>
      <c r="F91" s="755"/>
      <c r="G91" s="755"/>
      <c r="H91" s="744">
        <v>0</v>
      </c>
      <c r="I91" s="755">
        <v>1</v>
      </c>
      <c r="J91" s="755">
        <v>53.57</v>
      </c>
      <c r="K91" s="744">
        <v>1</v>
      </c>
      <c r="L91" s="755">
        <v>1</v>
      </c>
      <c r="M91" s="756">
        <v>53.57</v>
      </c>
    </row>
    <row r="92" spans="1:13" ht="14.4" customHeight="1" x14ac:dyDescent="0.3">
      <c r="A92" s="737" t="s">
        <v>3354</v>
      </c>
      <c r="B92" s="739" t="s">
        <v>3069</v>
      </c>
      <c r="C92" s="739" t="s">
        <v>2468</v>
      </c>
      <c r="D92" s="739" t="s">
        <v>2218</v>
      </c>
      <c r="E92" s="739" t="s">
        <v>3071</v>
      </c>
      <c r="F92" s="755"/>
      <c r="G92" s="755"/>
      <c r="H92" s="744">
        <v>0</v>
      </c>
      <c r="I92" s="755">
        <v>4</v>
      </c>
      <c r="J92" s="755">
        <v>535.76</v>
      </c>
      <c r="K92" s="744">
        <v>1</v>
      </c>
      <c r="L92" s="755">
        <v>4</v>
      </c>
      <c r="M92" s="756">
        <v>535.76</v>
      </c>
    </row>
    <row r="93" spans="1:13" ht="14.4" customHeight="1" x14ac:dyDescent="0.3">
      <c r="A93" s="737" t="s">
        <v>3355</v>
      </c>
      <c r="B93" s="739" t="s">
        <v>3178</v>
      </c>
      <c r="C93" s="739" t="s">
        <v>2349</v>
      </c>
      <c r="D93" s="739" t="s">
        <v>2354</v>
      </c>
      <c r="E93" s="739" t="s">
        <v>3181</v>
      </c>
      <c r="F93" s="755"/>
      <c r="G93" s="755"/>
      <c r="H93" s="744">
        <v>0</v>
      </c>
      <c r="I93" s="755">
        <v>1</v>
      </c>
      <c r="J93" s="755">
        <v>181.13</v>
      </c>
      <c r="K93" s="744">
        <v>1</v>
      </c>
      <c r="L93" s="755">
        <v>1</v>
      </c>
      <c r="M93" s="756">
        <v>181.13</v>
      </c>
    </row>
    <row r="94" spans="1:13" ht="14.4" customHeight="1" x14ac:dyDescent="0.3">
      <c r="A94" s="737" t="s">
        <v>3363</v>
      </c>
      <c r="B94" s="739" t="s">
        <v>3106</v>
      </c>
      <c r="C94" s="739" t="s">
        <v>2533</v>
      </c>
      <c r="D94" s="739" t="s">
        <v>2534</v>
      </c>
      <c r="E94" s="739" t="s">
        <v>3107</v>
      </c>
      <c r="F94" s="755"/>
      <c r="G94" s="755"/>
      <c r="H94" s="744">
        <v>0</v>
      </c>
      <c r="I94" s="755">
        <v>2</v>
      </c>
      <c r="J94" s="755">
        <v>186.86</v>
      </c>
      <c r="K94" s="744">
        <v>1</v>
      </c>
      <c r="L94" s="755">
        <v>2</v>
      </c>
      <c r="M94" s="756">
        <v>186.86</v>
      </c>
    </row>
    <row r="95" spans="1:13" ht="14.4" customHeight="1" x14ac:dyDescent="0.3">
      <c r="A95" s="737" t="s">
        <v>3363</v>
      </c>
      <c r="B95" s="739" t="s">
        <v>3149</v>
      </c>
      <c r="C95" s="739" t="s">
        <v>3583</v>
      </c>
      <c r="D95" s="739" t="s">
        <v>2099</v>
      </c>
      <c r="E95" s="739" t="s">
        <v>3584</v>
      </c>
      <c r="F95" s="755"/>
      <c r="G95" s="755"/>
      <c r="H95" s="744"/>
      <c r="I95" s="755">
        <v>1</v>
      </c>
      <c r="J95" s="755">
        <v>0</v>
      </c>
      <c r="K95" s="744"/>
      <c r="L95" s="755">
        <v>1</v>
      </c>
      <c r="M95" s="756">
        <v>0</v>
      </c>
    </row>
    <row r="96" spans="1:13" ht="14.4" customHeight="1" x14ac:dyDescent="0.3">
      <c r="A96" s="737" t="s">
        <v>3356</v>
      </c>
      <c r="B96" s="739" t="s">
        <v>3060</v>
      </c>
      <c r="C96" s="739" t="s">
        <v>3375</v>
      </c>
      <c r="D96" s="739" t="s">
        <v>560</v>
      </c>
      <c r="E96" s="739" t="s">
        <v>3061</v>
      </c>
      <c r="F96" s="755"/>
      <c r="G96" s="755"/>
      <c r="H96" s="744">
        <v>0</v>
      </c>
      <c r="I96" s="755">
        <v>1</v>
      </c>
      <c r="J96" s="755">
        <v>28.81</v>
      </c>
      <c r="K96" s="744">
        <v>1</v>
      </c>
      <c r="L96" s="755">
        <v>1</v>
      </c>
      <c r="M96" s="756">
        <v>28.81</v>
      </c>
    </row>
    <row r="97" spans="1:13" ht="14.4" customHeight="1" x14ac:dyDescent="0.3">
      <c r="A97" s="737" t="s">
        <v>3356</v>
      </c>
      <c r="B97" s="739" t="s">
        <v>3091</v>
      </c>
      <c r="C97" s="739" t="s">
        <v>2357</v>
      </c>
      <c r="D97" s="739" t="s">
        <v>3093</v>
      </c>
      <c r="E97" s="739" t="s">
        <v>3094</v>
      </c>
      <c r="F97" s="755"/>
      <c r="G97" s="755"/>
      <c r="H97" s="744">
        <v>0</v>
      </c>
      <c r="I97" s="755">
        <v>1</v>
      </c>
      <c r="J97" s="755">
        <v>120.61</v>
      </c>
      <c r="K97" s="744">
        <v>1</v>
      </c>
      <c r="L97" s="755">
        <v>1</v>
      </c>
      <c r="M97" s="756">
        <v>120.61</v>
      </c>
    </row>
    <row r="98" spans="1:13" ht="14.4" customHeight="1" x14ac:dyDescent="0.3">
      <c r="A98" s="737" t="s">
        <v>3356</v>
      </c>
      <c r="B98" s="739" t="s">
        <v>3097</v>
      </c>
      <c r="C98" s="739" t="s">
        <v>3373</v>
      </c>
      <c r="D98" s="739" t="s">
        <v>2210</v>
      </c>
      <c r="E98" s="739" t="s">
        <v>3099</v>
      </c>
      <c r="F98" s="755"/>
      <c r="G98" s="755"/>
      <c r="H98" s="744">
        <v>0</v>
      </c>
      <c r="I98" s="755">
        <v>1</v>
      </c>
      <c r="J98" s="755">
        <v>1385.62</v>
      </c>
      <c r="K98" s="744">
        <v>1</v>
      </c>
      <c r="L98" s="755">
        <v>1</v>
      </c>
      <c r="M98" s="756">
        <v>1385.62</v>
      </c>
    </row>
    <row r="99" spans="1:13" ht="14.4" customHeight="1" x14ac:dyDescent="0.3">
      <c r="A99" s="737" t="s">
        <v>3356</v>
      </c>
      <c r="B99" s="739" t="s">
        <v>3106</v>
      </c>
      <c r="C99" s="739" t="s">
        <v>2533</v>
      </c>
      <c r="D99" s="739" t="s">
        <v>2534</v>
      </c>
      <c r="E99" s="739" t="s">
        <v>3107</v>
      </c>
      <c r="F99" s="755"/>
      <c r="G99" s="755"/>
      <c r="H99" s="744">
        <v>0</v>
      </c>
      <c r="I99" s="755">
        <v>1</v>
      </c>
      <c r="J99" s="755">
        <v>93.43</v>
      </c>
      <c r="K99" s="744">
        <v>1</v>
      </c>
      <c r="L99" s="755">
        <v>1</v>
      </c>
      <c r="M99" s="756">
        <v>93.43</v>
      </c>
    </row>
    <row r="100" spans="1:13" ht="14.4" customHeight="1" x14ac:dyDescent="0.3">
      <c r="A100" s="737" t="s">
        <v>3356</v>
      </c>
      <c r="B100" s="739" t="s">
        <v>3106</v>
      </c>
      <c r="C100" s="739" t="s">
        <v>2563</v>
      </c>
      <c r="D100" s="739" t="s">
        <v>2534</v>
      </c>
      <c r="E100" s="739" t="s">
        <v>3108</v>
      </c>
      <c r="F100" s="755"/>
      <c r="G100" s="755"/>
      <c r="H100" s="744">
        <v>0</v>
      </c>
      <c r="I100" s="755">
        <v>1</v>
      </c>
      <c r="J100" s="755">
        <v>186.87</v>
      </c>
      <c r="K100" s="744">
        <v>1</v>
      </c>
      <c r="L100" s="755">
        <v>1</v>
      </c>
      <c r="M100" s="756">
        <v>186.87</v>
      </c>
    </row>
    <row r="101" spans="1:13" ht="14.4" customHeight="1" x14ac:dyDescent="0.3">
      <c r="A101" s="737" t="s">
        <v>3357</v>
      </c>
      <c r="B101" s="739" t="s">
        <v>3060</v>
      </c>
      <c r="C101" s="739" t="s">
        <v>3375</v>
      </c>
      <c r="D101" s="739" t="s">
        <v>560</v>
      </c>
      <c r="E101" s="739" t="s">
        <v>3061</v>
      </c>
      <c r="F101" s="755"/>
      <c r="G101" s="755"/>
      <c r="H101" s="744">
        <v>0</v>
      </c>
      <c r="I101" s="755">
        <v>21</v>
      </c>
      <c r="J101" s="755">
        <v>605.00999999999988</v>
      </c>
      <c r="K101" s="744">
        <v>1</v>
      </c>
      <c r="L101" s="755">
        <v>21</v>
      </c>
      <c r="M101" s="756">
        <v>605.00999999999988</v>
      </c>
    </row>
    <row r="102" spans="1:13" ht="14.4" customHeight="1" x14ac:dyDescent="0.3">
      <c r="A102" s="737" t="s">
        <v>3357</v>
      </c>
      <c r="B102" s="739" t="s">
        <v>3065</v>
      </c>
      <c r="C102" s="739" t="s">
        <v>2263</v>
      </c>
      <c r="D102" s="739" t="s">
        <v>2264</v>
      </c>
      <c r="E102" s="739" t="s">
        <v>3066</v>
      </c>
      <c r="F102" s="755"/>
      <c r="G102" s="755"/>
      <c r="H102" s="744">
        <v>0</v>
      </c>
      <c r="I102" s="755">
        <v>1</v>
      </c>
      <c r="J102" s="755">
        <v>28.81</v>
      </c>
      <c r="K102" s="744">
        <v>1</v>
      </c>
      <c r="L102" s="755">
        <v>1</v>
      </c>
      <c r="M102" s="756">
        <v>28.81</v>
      </c>
    </row>
    <row r="103" spans="1:13" ht="14.4" customHeight="1" x14ac:dyDescent="0.3">
      <c r="A103" s="737" t="s">
        <v>3357</v>
      </c>
      <c r="B103" s="739" t="s">
        <v>3084</v>
      </c>
      <c r="C103" s="739" t="s">
        <v>2179</v>
      </c>
      <c r="D103" s="739" t="s">
        <v>2180</v>
      </c>
      <c r="E103" s="739" t="s">
        <v>3087</v>
      </c>
      <c r="F103" s="755"/>
      <c r="G103" s="755"/>
      <c r="H103" s="744">
        <v>0</v>
      </c>
      <c r="I103" s="755">
        <v>4</v>
      </c>
      <c r="J103" s="755">
        <v>172.84</v>
      </c>
      <c r="K103" s="744">
        <v>1</v>
      </c>
      <c r="L103" s="755">
        <v>4</v>
      </c>
      <c r="M103" s="756">
        <v>172.84</v>
      </c>
    </row>
    <row r="104" spans="1:13" ht="14.4" customHeight="1" x14ac:dyDescent="0.3">
      <c r="A104" s="737" t="s">
        <v>3357</v>
      </c>
      <c r="B104" s="739" t="s">
        <v>3089</v>
      </c>
      <c r="C104" s="739" t="s">
        <v>2294</v>
      </c>
      <c r="D104" s="739" t="s">
        <v>2295</v>
      </c>
      <c r="E104" s="739" t="s">
        <v>3090</v>
      </c>
      <c r="F104" s="755"/>
      <c r="G104" s="755"/>
      <c r="H104" s="744">
        <v>0</v>
      </c>
      <c r="I104" s="755">
        <v>1</v>
      </c>
      <c r="J104" s="755">
        <v>30.83</v>
      </c>
      <c r="K104" s="744">
        <v>1</v>
      </c>
      <c r="L104" s="755">
        <v>1</v>
      </c>
      <c r="M104" s="756">
        <v>30.83</v>
      </c>
    </row>
    <row r="105" spans="1:13" ht="14.4" customHeight="1" x14ac:dyDescent="0.3">
      <c r="A105" s="737" t="s">
        <v>3357</v>
      </c>
      <c r="B105" s="739" t="s">
        <v>3091</v>
      </c>
      <c r="C105" s="739" t="s">
        <v>2257</v>
      </c>
      <c r="D105" s="739" t="s">
        <v>3095</v>
      </c>
      <c r="E105" s="739" t="s">
        <v>3096</v>
      </c>
      <c r="F105" s="755"/>
      <c r="G105" s="755"/>
      <c r="H105" s="744">
        <v>0</v>
      </c>
      <c r="I105" s="755">
        <v>1</v>
      </c>
      <c r="J105" s="755">
        <v>184.74</v>
      </c>
      <c r="K105" s="744">
        <v>1</v>
      </c>
      <c r="L105" s="755">
        <v>1</v>
      </c>
      <c r="M105" s="756">
        <v>184.74</v>
      </c>
    </row>
    <row r="106" spans="1:13" ht="14.4" customHeight="1" x14ac:dyDescent="0.3">
      <c r="A106" s="737" t="s">
        <v>3357</v>
      </c>
      <c r="B106" s="739" t="s">
        <v>3097</v>
      </c>
      <c r="C106" s="739" t="s">
        <v>2403</v>
      </c>
      <c r="D106" s="739" t="s">
        <v>2137</v>
      </c>
      <c r="E106" s="739" t="s">
        <v>3100</v>
      </c>
      <c r="F106" s="755"/>
      <c r="G106" s="755"/>
      <c r="H106" s="744">
        <v>0</v>
      </c>
      <c r="I106" s="755">
        <v>13</v>
      </c>
      <c r="J106" s="755">
        <v>5298.15</v>
      </c>
      <c r="K106" s="744">
        <v>1</v>
      </c>
      <c r="L106" s="755">
        <v>13</v>
      </c>
      <c r="M106" s="756">
        <v>5298.15</v>
      </c>
    </row>
    <row r="107" spans="1:13" ht="14.4" customHeight="1" x14ac:dyDescent="0.3">
      <c r="A107" s="737" t="s">
        <v>3357</v>
      </c>
      <c r="B107" s="739" t="s">
        <v>3097</v>
      </c>
      <c r="C107" s="739" t="s">
        <v>3562</v>
      </c>
      <c r="D107" s="739" t="s">
        <v>2137</v>
      </c>
      <c r="E107" s="739" t="s">
        <v>3103</v>
      </c>
      <c r="F107" s="755"/>
      <c r="G107" s="755"/>
      <c r="H107" s="744">
        <v>0</v>
      </c>
      <c r="I107" s="755">
        <v>5</v>
      </c>
      <c r="J107" s="755">
        <v>2716.95</v>
      </c>
      <c r="K107" s="744">
        <v>1</v>
      </c>
      <c r="L107" s="755">
        <v>5</v>
      </c>
      <c r="M107" s="756">
        <v>2716.95</v>
      </c>
    </row>
    <row r="108" spans="1:13" ht="14.4" customHeight="1" x14ac:dyDescent="0.3">
      <c r="A108" s="737" t="s">
        <v>3357</v>
      </c>
      <c r="B108" s="739" t="s">
        <v>3097</v>
      </c>
      <c r="C108" s="739" t="s">
        <v>3563</v>
      </c>
      <c r="D108" s="739" t="s">
        <v>2137</v>
      </c>
      <c r="E108" s="739" t="s">
        <v>3101</v>
      </c>
      <c r="F108" s="755"/>
      <c r="G108" s="755"/>
      <c r="H108" s="744">
        <v>0</v>
      </c>
      <c r="I108" s="755">
        <v>2</v>
      </c>
      <c r="J108" s="755">
        <v>1630.2</v>
      </c>
      <c r="K108" s="744">
        <v>1</v>
      </c>
      <c r="L108" s="755">
        <v>2</v>
      </c>
      <c r="M108" s="756">
        <v>1630.2</v>
      </c>
    </row>
    <row r="109" spans="1:13" ht="14.4" customHeight="1" x14ac:dyDescent="0.3">
      <c r="A109" s="737" t="s">
        <v>3357</v>
      </c>
      <c r="B109" s="739" t="s">
        <v>3106</v>
      </c>
      <c r="C109" s="739" t="s">
        <v>2533</v>
      </c>
      <c r="D109" s="739" t="s">
        <v>2534</v>
      </c>
      <c r="E109" s="739" t="s">
        <v>3107</v>
      </c>
      <c r="F109" s="755"/>
      <c r="G109" s="755"/>
      <c r="H109" s="744">
        <v>0</v>
      </c>
      <c r="I109" s="755">
        <v>4</v>
      </c>
      <c r="J109" s="755">
        <v>373.72</v>
      </c>
      <c r="K109" s="744">
        <v>1</v>
      </c>
      <c r="L109" s="755">
        <v>4</v>
      </c>
      <c r="M109" s="756">
        <v>373.72</v>
      </c>
    </row>
    <row r="110" spans="1:13" ht="14.4" customHeight="1" x14ac:dyDescent="0.3">
      <c r="A110" s="737" t="s">
        <v>3357</v>
      </c>
      <c r="B110" s="739" t="s">
        <v>3106</v>
      </c>
      <c r="C110" s="739" t="s">
        <v>2563</v>
      </c>
      <c r="D110" s="739" t="s">
        <v>2534</v>
      </c>
      <c r="E110" s="739" t="s">
        <v>3108</v>
      </c>
      <c r="F110" s="755"/>
      <c r="G110" s="755"/>
      <c r="H110" s="744">
        <v>0</v>
      </c>
      <c r="I110" s="755">
        <v>1</v>
      </c>
      <c r="J110" s="755">
        <v>186.87</v>
      </c>
      <c r="K110" s="744">
        <v>1</v>
      </c>
      <c r="L110" s="755">
        <v>1</v>
      </c>
      <c r="M110" s="756">
        <v>186.87</v>
      </c>
    </row>
    <row r="111" spans="1:13" ht="14.4" customHeight="1" x14ac:dyDescent="0.3">
      <c r="A111" s="737" t="s">
        <v>3357</v>
      </c>
      <c r="B111" s="739" t="s">
        <v>3106</v>
      </c>
      <c r="C111" s="739" t="s">
        <v>3485</v>
      </c>
      <c r="D111" s="739" t="s">
        <v>3486</v>
      </c>
      <c r="E111" s="739" t="s">
        <v>3487</v>
      </c>
      <c r="F111" s="755">
        <v>1</v>
      </c>
      <c r="G111" s="755">
        <v>0</v>
      </c>
      <c r="H111" s="744"/>
      <c r="I111" s="755"/>
      <c r="J111" s="755"/>
      <c r="K111" s="744"/>
      <c r="L111" s="755">
        <v>1</v>
      </c>
      <c r="M111" s="756">
        <v>0</v>
      </c>
    </row>
    <row r="112" spans="1:13" ht="14.4" customHeight="1" x14ac:dyDescent="0.3">
      <c r="A112" s="737" t="s">
        <v>3357</v>
      </c>
      <c r="B112" s="739" t="s">
        <v>3116</v>
      </c>
      <c r="C112" s="739" t="s">
        <v>2518</v>
      </c>
      <c r="D112" s="739" t="s">
        <v>2519</v>
      </c>
      <c r="E112" s="739" t="s">
        <v>3117</v>
      </c>
      <c r="F112" s="755"/>
      <c r="G112" s="755"/>
      <c r="H112" s="744">
        <v>0</v>
      </c>
      <c r="I112" s="755">
        <v>1</v>
      </c>
      <c r="J112" s="755">
        <v>70.3</v>
      </c>
      <c r="K112" s="744">
        <v>1</v>
      </c>
      <c r="L112" s="755">
        <v>1</v>
      </c>
      <c r="M112" s="756">
        <v>70.3</v>
      </c>
    </row>
    <row r="113" spans="1:13" ht="14.4" customHeight="1" x14ac:dyDescent="0.3">
      <c r="A113" s="737" t="s">
        <v>3357</v>
      </c>
      <c r="B113" s="739" t="s">
        <v>3116</v>
      </c>
      <c r="C113" s="739" t="s">
        <v>2313</v>
      </c>
      <c r="D113" s="739" t="s">
        <v>3118</v>
      </c>
      <c r="E113" s="739" t="s">
        <v>3119</v>
      </c>
      <c r="F113" s="755"/>
      <c r="G113" s="755"/>
      <c r="H113" s="744">
        <v>0</v>
      </c>
      <c r="I113" s="755">
        <v>2</v>
      </c>
      <c r="J113" s="755">
        <v>210.92</v>
      </c>
      <c r="K113" s="744">
        <v>1</v>
      </c>
      <c r="L113" s="755">
        <v>2</v>
      </c>
      <c r="M113" s="756">
        <v>210.92</v>
      </c>
    </row>
    <row r="114" spans="1:13" ht="14.4" customHeight="1" x14ac:dyDescent="0.3">
      <c r="A114" s="737" t="s">
        <v>3357</v>
      </c>
      <c r="B114" s="739" t="s">
        <v>3125</v>
      </c>
      <c r="C114" s="739" t="s">
        <v>2173</v>
      </c>
      <c r="D114" s="739" t="s">
        <v>2174</v>
      </c>
      <c r="E114" s="739" t="s">
        <v>3126</v>
      </c>
      <c r="F114" s="755"/>
      <c r="G114" s="755"/>
      <c r="H114" s="744">
        <v>0</v>
      </c>
      <c r="I114" s="755">
        <v>2</v>
      </c>
      <c r="J114" s="755">
        <v>131.08000000000001</v>
      </c>
      <c r="K114" s="744">
        <v>1</v>
      </c>
      <c r="L114" s="755">
        <v>2</v>
      </c>
      <c r="M114" s="756">
        <v>131.08000000000001</v>
      </c>
    </row>
    <row r="115" spans="1:13" ht="14.4" customHeight="1" x14ac:dyDescent="0.3">
      <c r="A115" s="737" t="s">
        <v>3357</v>
      </c>
      <c r="B115" s="739" t="s">
        <v>3128</v>
      </c>
      <c r="C115" s="739" t="s">
        <v>2164</v>
      </c>
      <c r="D115" s="739" t="s">
        <v>2165</v>
      </c>
      <c r="E115" s="739" t="s">
        <v>3129</v>
      </c>
      <c r="F115" s="755"/>
      <c r="G115" s="755"/>
      <c r="H115" s="744">
        <v>0</v>
      </c>
      <c r="I115" s="755">
        <v>6</v>
      </c>
      <c r="J115" s="755">
        <v>210.66000000000003</v>
      </c>
      <c r="K115" s="744">
        <v>1</v>
      </c>
      <c r="L115" s="755">
        <v>6</v>
      </c>
      <c r="M115" s="756">
        <v>210.66000000000003</v>
      </c>
    </row>
    <row r="116" spans="1:13" ht="14.4" customHeight="1" x14ac:dyDescent="0.3">
      <c r="A116" s="737" t="s">
        <v>3357</v>
      </c>
      <c r="B116" s="739" t="s">
        <v>3128</v>
      </c>
      <c r="C116" s="739" t="s">
        <v>2167</v>
      </c>
      <c r="D116" s="739" t="s">
        <v>2168</v>
      </c>
      <c r="E116" s="739" t="s">
        <v>3130</v>
      </c>
      <c r="F116" s="755"/>
      <c r="G116" s="755"/>
      <c r="H116" s="744">
        <v>0</v>
      </c>
      <c r="I116" s="755">
        <v>2</v>
      </c>
      <c r="J116" s="755">
        <v>140.46</v>
      </c>
      <c r="K116" s="744">
        <v>1</v>
      </c>
      <c r="L116" s="755">
        <v>2</v>
      </c>
      <c r="M116" s="756">
        <v>140.46</v>
      </c>
    </row>
    <row r="117" spans="1:13" ht="14.4" customHeight="1" x14ac:dyDescent="0.3">
      <c r="A117" s="737" t="s">
        <v>3357</v>
      </c>
      <c r="B117" s="739" t="s">
        <v>3131</v>
      </c>
      <c r="C117" s="739" t="s">
        <v>2304</v>
      </c>
      <c r="D117" s="739" t="s">
        <v>2305</v>
      </c>
      <c r="E117" s="739" t="s">
        <v>3133</v>
      </c>
      <c r="F117" s="755"/>
      <c r="G117" s="755"/>
      <c r="H117" s="744">
        <v>0</v>
      </c>
      <c r="I117" s="755">
        <v>2</v>
      </c>
      <c r="J117" s="755">
        <v>70.22</v>
      </c>
      <c r="K117" s="744">
        <v>1</v>
      </c>
      <c r="L117" s="755">
        <v>2</v>
      </c>
      <c r="M117" s="756">
        <v>70.22</v>
      </c>
    </row>
    <row r="118" spans="1:13" ht="14.4" customHeight="1" x14ac:dyDescent="0.3">
      <c r="A118" s="737" t="s">
        <v>3357</v>
      </c>
      <c r="B118" s="739" t="s">
        <v>3139</v>
      </c>
      <c r="C118" s="739" t="s">
        <v>2381</v>
      </c>
      <c r="D118" s="739" t="s">
        <v>2382</v>
      </c>
      <c r="E118" s="739" t="s">
        <v>3142</v>
      </c>
      <c r="F118" s="755"/>
      <c r="G118" s="755"/>
      <c r="H118" s="744">
        <v>0</v>
      </c>
      <c r="I118" s="755">
        <v>3</v>
      </c>
      <c r="J118" s="755">
        <v>93.27</v>
      </c>
      <c r="K118" s="744">
        <v>1</v>
      </c>
      <c r="L118" s="755">
        <v>3</v>
      </c>
      <c r="M118" s="756">
        <v>93.27</v>
      </c>
    </row>
    <row r="119" spans="1:13" ht="14.4" customHeight="1" x14ac:dyDescent="0.3">
      <c r="A119" s="737" t="s">
        <v>3357</v>
      </c>
      <c r="B119" s="739" t="s">
        <v>3143</v>
      </c>
      <c r="C119" s="739" t="s">
        <v>3652</v>
      </c>
      <c r="D119" s="739" t="s">
        <v>3653</v>
      </c>
      <c r="E119" s="739" t="s">
        <v>3654</v>
      </c>
      <c r="F119" s="755">
        <v>1</v>
      </c>
      <c r="G119" s="755">
        <v>0</v>
      </c>
      <c r="H119" s="744"/>
      <c r="I119" s="755"/>
      <c r="J119" s="755"/>
      <c r="K119" s="744"/>
      <c r="L119" s="755">
        <v>1</v>
      </c>
      <c r="M119" s="756">
        <v>0</v>
      </c>
    </row>
    <row r="120" spans="1:13" ht="14.4" customHeight="1" x14ac:dyDescent="0.3">
      <c r="A120" s="737" t="s">
        <v>3357</v>
      </c>
      <c r="B120" s="739" t="s">
        <v>3143</v>
      </c>
      <c r="C120" s="739" t="s">
        <v>3655</v>
      </c>
      <c r="D120" s="739" t="s">
        <v>3656</v>
      </c>
      <c r="E120" s="739" t="s">
        <v>3657</v>
      </c>
      <c r="F120" s="755"/>
      <c r="G120" s="755"/>
      <c r="H120" s="744">
        <v>0</v>
      </c>
      <c r="I120" s="755">
        <v>1</v>
      </c>
      <c r="J120" s="755">
        <v>251.52</v>
      </c>
      <c r="K120" s="744">
        <v>1</v>
      </c>
      <c r="L120" s="755">
        <v>1</v>
      </c>
      <c r="M120" s="756">
        <v>251.52</v>
      </c>
    </row>
    <row r="121" spans="1:13" ht="14.4" customHeight="1" x14ac:dyDescent="0.3">
      <c r="A121" s="737" t="s">
        <v>3357</v>
      </c>
      <c r="B121" s="739" t="s">
        <v>3149</v>
      </c>
      <c r="C121" s="739" t="s">
        <v>3583</v>
      </c>
      <c r="D121" s="739" t="s">
        <v>2099</v>
      </c>
      <c r="E121" s="739" t="s">
        <v>3584</v>
      </c>
      <c r="F121" s="755"/>
      <c r="G121" s="755"/>
      <c r="H121" s="744"/>
      <c r="I121" s="755">
        <v>1</v>
      </c>
      <c r="J121" s="755">
        <v>0</v>
      </c>
      <c r="K121" s="744"/>
      <c r="L121" s="755">
        <v>1</v>
      </c>
      <c r="M121" s="756">
        <v>0</v>
      </c>
    </row>
    <row r="122" spans="1:13" ht="14.4" customHeight="1" x14ac:dyDescent="0.3">
      <c r="A122" s="737" t="s">
        <v>3357</v>
      </c>
      <c r="B122" s="739" t="s">
        <v>3149</v>
      </c>
      <c r="C122" s="739" t="s">
        <v>2187</v>
      </c>
      <c r="D122" s="739" t="s">
        <v>3153</v>
      </c>
      <c r="E122" s="739" t="s">
        <v>3154</v>
      </c>
      <c r="F122" s="755"/>
      <c r="G122" s="755"/>
      <c r="H122" s="744">
        <v>0</v>
      </c>
      <c r="I122" s="755">
        <v>1</v>
      </c>
      <c r="J122" s="755">
        <v>48.27</v>
      </c>
      <c r="K122" s="744">
        <v>1</v>
      </c>
      <c r="L122" s="755">
        <v>1</v>
      </c>
      <c r="M122" s="756">
        <v>48.27</v>
      </c>
    </row>
    <row r="123" spans="1:13" ht="14.4" customHeight="1" x14ac:dyDescent="0.3">
      <c r="A123" s="737" t="s">
        <v>3357</v>
      </c>
      <c r="B123" s="739" t="s">
        <v>3155</v>
      </c>
      <c r="C123" s="739" t="s">
        <v>2279</v>
      </c>
      <c r="D123" s="739" t="s">
        <v>3156</v>
      </c>
      <c r="E123" s="739" t="s">
        <v>3157</v>
      </c>
      <c r="F123" s="755"/>
      <c r="G123" s="755"/>
      <c r="H123" s="744">
        <v>0</v>
      </c>
      <c r="I123" s="755">
        <v>3</v>
      </c>
      <c r="J123" s="755">
        <v>262.23</v>
      </c>
      <c r="K123" s="744">
        <v>1</v>
      </c>
      <c r="L123" s="755">
        <v>3</v>
      </c>
      <c r="M123" s="756">
        <v>262.23</v>
      </c>
    </row>
    <row r="124" spans="1:13" ht="14.4" customHeight="1" x14ac:dyDescent="0.3">
      <c r="A124" s="737" t="s">
        <v>3357</v>
      </c>
      <c r="B124" s="739" t="s">
        <v>3155</v>
      </c>
      <c r="C124" s="739" t="s">
        <v>2439</v>
      </c>
      <c r="D124" s="739" t="s">
        <v>2298</v>
      </c>
      <c r="E124" s="739" t="s">
        <v>3160</v>
      </c>
      <c r="F124" s="755"/>
      <c r="G124" s="755"/>
      <c r="H124" s="744">
        <v>0</v>
      </c>
      <c r="I124" s="755">
        <v>1</v>
      </c>
      <c r="J124" s="755">
        <v>524.45000000000005</v>
      </c>
      <c r="K124" s="744">
        <v>1</v>
      </c>
      <c r="L124" s="755">
        <v>1</v>
      </c>
      <c r="M124" s="756">
        <v>524.45000000000005</v>
      </c>
    </row>
    <row r="125" spans="1:13" ht="14.4" customHeight="1" x14ac:dyDescent="0.3">
      <c r="A125" s="737" t="s">
        <v>3357</v>
      </c>
      <c r="B125" s="739" t="s">
        <v>3170</v>
      </c>
      <c r="C125" s="739" t="s">
        <v>3520</v>
      </c>
      <c r="D125" s="739" t="s">
        <v>2268</v>
      </c>
      <c r="E125" s="739" t="s">
        <v>3521</v>
      </c>
      <c r="F125" s="755"/>
      <c r="G125" s="755"/>
      <c r="H125" s="744">
        <v>0</v>
      </c>
      <c r="I125" s="755">
        <v>2</v>
      </c>
      <c r="J125" s="755">
        <v>101.71</v>
      </c>
      <c r="K125" s="744">
        <v>1</v>
      </c>
      <c r="L125" s="755">
        <v>2</v>
      </c>
      <c r="M125" s="756">
        <v>101.71</v>
      </c>
    </row>
    <row r="126" spans="1:13" ht="14.4" customHeight="1" x14ac:dyDescent="0.3">
      <c r="A126" s="737" t="s">
        <v>3357</v>
      </c>
      <c r="B126" s="739" t="s">
        <v>3170</v>
      </c>
      <c r="C126" s="739" t="s">
        <v>3522</v>
      </c>
      <c r="D126" s="739" t="s">
        <v>3171</v>
      </c>
      <c r="E126" s="739" t="s">
        <v>3523</v>
      </c>
      <c r="F126" s="755"/>
      <c r="G126" s="755"/>
      <c r="H126" s="744"/>
      <c r="I126" s="755">
        <v>1</v>
      </c>
      <c r="J126" s="755">
        <v>0</v>
      </c>
      <c r="K126" s="744"/>
      <c r="L126" s="755">
        <v>1</v>
      </c>
      <c r="M126" s="756">
        <v>0</v>
      </c>
    </row>
    <row r="127" spans="1:13" ht="14.4" customHeight="1" x14ac:dyDescent="0.3">
      <c r="A127" s="737" t="s">
        <v>3357</v>
      </c>
      <c r="B127" s="739" t="s">
        <v>3174</v>
      </c>
      <c r="C127" s="739" t="s">
        <v>2331</v>
      </c>
      <c r="D127" s="739" t="s">
        <v>2332</v>
      </c>
      <c r="E127" s="739" t="s">
        <v>3175</v>
      </c>
      <c r="F127" s="755"/>
      <c r="G127" s="755"/>
      <c r="H127" s="744">
        <v>0</v>
      </c>
      <c r="I127" s="755">
        <v>3</v>
      </c>
      <c r="J127" s="755">
        <v>296.89</v>
      </c>
      <c r="K127" s="744">
        <v>1</v>
      </c>
      <c r="L127" s="755">
        <v>3</v>
      </c>
      <c r="M127" s="756">
        <v>296.89</v>
      </c>
    </row>
    <row r="128" spans="1:13" ht="14.4" customHeight="1" x14ac:dyDescent="0.3">
      <c r="A128" s="737" t="s">
        <v>3357</v>
      </c>
      <c r="B128" s="739" t="s">
        <v>4519</v>
      </c>
      <c r="C128" s="739" t="s">
        <v>3525</v>
      </c>
      <c r="D128" s="739" t="s">
        <v>2496</v>
      </c>
      <c r="E128" s="739" t="s">
        <v>3526</v>
      </c>
      <c r="F128" s="755"/>
      <c r="G128" s="755"/>
      <c r="H128" s="744">
        <v>0</v>
      </c>
      <c r="I128" s="755">
        <v>2</v>
      </c>
      <c r="J128" s="755">
        <v>97.12</v>
      </c>
      <c r="K128" s="744">
        <v>1</v>
      </c>
      <c r="L128" s="755">
        <v>2</v>
      </c>
      <c r="M128" s="756">
        <v>97.12</v>
      </c>
    </row>
    <row r="129" spans="1:13" ht="14.4" customHeight="1" x14ac:dyDescent="0.3">
      <c r="A129" s="737" t="s">
        <v>3357</v>
      </c>
      <c r="B129" s="739" t="s">
        <v>4519</v>
      </c>
      <c r="C129" s="739" t="s">
        <v>3527</v>
      </c>
      <c r="D129" s="739" t="s">
        <v>3528</v>
      </c>
      <c r="E129" s="739" t="s">
        <v>3529</v>
      </c>
      <c r="F129" s="755">
        <v>1</v>
      </c>
      <c r="G129" s="755">
        <v>45.32</v>
      </c>
      <c r="H129" s="744">
        <v>1</v>
      </c>
      <c r="I129" s="755"/>
      <c r="J129" s="755"/>
      <c r="K129" s="744">
        <v>0</v>
      </c>
      <c r="L129" s="755">
        <v>1</v>
      </c>
      <c r="M129" s="756">
        <v>45.32</v>
      </c>
    </row>
    <row r="130" spans="1:13" ht="14.4" customHeight="1" x14ac:dyDescent="0.3">
      <c r="A130" s="737" t="s">
        <v>3357</v>
      </c>
      <c r="B130" s="739" t="s">
        <v>3178</v>
      </c>
      <c r="C130" s="739" t="s">
        <v>2246</v>
      </c>
      <c r="D130" s="739" t="s">
        <v>3179</v>
      </c>
      <c r="E130" s="739" t="s">
        <v>3130</v>
      </c>
      <c r="F130" s="755"/>
      <c r="G130" s="755"/>
      <c r="H130" s="744">
        <v>0</v>
      </c>
      <c r="I130" s="755">
        <v>2</v>
      </c>
      <c r="J130" s="755">
        <v>117.72</v>
      </c>
      <c r="K130" s="744">
        <v>1</v>
      </c>
      <c r="L130" s="755">
        <v>2</v>
      </c>
      <c r="M130" s="756">
        <v>117.72</v>
      </c>
    </row>
    <row r="131" spans="1:13" ht="14.4" customHeight="1" x14ac:dyDescent="0.3">
      <c r="A131" s="737" t="s">
        <v>3357</v>
      </c>
      <c r="B131" s="739" t="s">
        <v>3178</v>
      </c>
      <c r="C131" s="739" t="s">
        <v>2249</v>
      </c>
      <c r="D131" s="739" t="s">
        <v>2254</v>
      </c>
      <c r="E131" s="739" t="s">
        <v>3177</v>
      </c>
      <c r="F131" s="755"/>
      <c r="G131" s="755"/>
      <c r="H131" s="744">
        <v>0</v>
      </c>
      <c r="I131" s="755">
        <v>2</v>
      </c>
      <c r="J131" s="755">
        <v>235.46</v>
      </c>
      <c r="K131" s="744">
        <v>1</v>
      </c>
      <c r="L131" s="755">
        <v>2</v>
      </c>
      <c r="M131" s="756">
        <v>235.46</v>
      </c>
    </row>
    <row r="132" spans="1:13" ht="14.4" customHeight="1" x14ac:dyDescent="0.3">
      <c r="A132" s="737" t="s">
        <v>3357</v>
      </c>
      <c r="B132" s="739" t="s">
        <v>3183</v>
      </c>
      <c r="C132" s="739" t="s">
        <v>2375</v>
      </c>
      <c r="D132" s="739" t="s">
        <v>2376</v>
      </c>
      <c r="E132" s="739" t="s">
        <v>3130</v>
      </c>
      <c r="F132" s="755"/>
      <c r="G132" s="755"/>
      <c r="H132" s="744">
        <v>0</v>
      </c>
      <c r="I132" s="755">
        <v>3</v>
      </c>
      <c r="J132" s="755">
        <v>353.19</v>
      </c>
      <c r="K132" s="744">
        <v>1</v>
      </c>
      <c r="L132" s="755">
        <v>3</v>
      </c>
      <c r="M132" s="756">
        <v>353.19</v>
      </c>
    </row>
    <row r="133" spans="1:13" ht="14.4" customHeight="1" x14ac:dyDescent="0.3">
      <c r="A133" s="737" t="s">
        <v>3357</v>
      </c>
      <c r="B133" s="739" t="s">
        <v>3192</v>
      </c>
      <c r="C133" s="739" t="s">
        <v>2152</v>
      </c>
      <c r="D133" s="739" t="s">
        <v>2153</v>
      </c>
      <c r="E133" s="739" t="s">
        <v>3193</v>
      </c>
      <c r="F133" s="755"/>
      <c r="G133" s="755"/>
      <c r="H133" s="744">
        <v>0</v>
      </c>
      <c r="I133" s="755">
        <v>1</v>
      </c>
      <c r="J133" s="755">
        <v>37.159999999999997</v>
      </c>
      <c r="K133" s="744">
        <v>1</v>
      </c>
      <c r="L133" s="755">
        <v>1</v>
      </c>
      <c r="M133" s="756">
        <v>37.159999999999997</v>
      </c>
    </row>
    <row r="134" spans="1:13" ht="14.4" customHeight="1" x14ac:dyDescent="0.3">
      <c r="A134" s="737" t="s">
        <v>3357</v>
      </c>
      <c r="B134" s="739" t="s">
        <v>3197</v>
      </c>
      <c r="C134" s="739" t="s">
        <v>3513</v>
      </c>
      <c r="D134" s="739" t="s">
        <v>2427</v>
      </c>
      <c r="E134" s="739" t="s">
        <v>3514</v>
      </c>
      <c r="F134" s="755"/>
      <c r="G134" s="755"/>
      <c r="H134" s="744"/>
      <c r="I134" s="755">
        <v>1</v>
      </c>
      <c r="J134" s="755">
        <v>0</v>
      </c>
      <c r="K134" s="744"/>
      <c r="L134" s="755">
        <v>1</v>
      </c>
      <c r="M134" s="756">
        <v>0</v>
      </c>
    </row>
    <row r="135" spans="1:13" ht="14.4" customHeight="1" x14ac:dyDescent="0.3">
      <c r="A135" s="737" t="s">
        <v>3357</v>
      </c>
      <c r="B135" s="739" t="s">
        <v>3197</v>
      </c>
      <c r="C135" s="739" t="s">
        <v>2423</v>
      </c>
      <c r="D135" s="739" t="s">
        <v>3203</v>
      </c>
      <c r="E135" s="739" t="s">
        <v>3204</v>
      </c>
      <c r="F135" s="755"/>
      <c r="G135" s="755"/>
      <c r="H135" s="744">
        <v>0</v>
      </c>
      <c r="I135" s="755">
        <v>1</v>
      </c>
      <c r="J135" s="755">
        <v>59.27</v>
      </c>
      <c r="K135" s="744">
        <v>1</v>
      </c>
      <c r="L135" s="755">
        <v>1</v>
      </c>
      <c r="M135" s="756">
        <v>59.27</v>
      </c>
    </row>
    <row r="136" spans="1:13" ht="14.4" customHeight="1" x14ac:dyDescent="0.3">
      <c r="A136" s="737" t="s">
        <v>3357</v>
      </c>
      <c r="B136" s="739" t="s">
        <v>3197</v>
      </c>
      <c r="C136" s="739" t="s">
        <v>3515</v>
      </c>
      <c r="D136" s="739" t="s">
        <v>3205</v>
      </c>
      <c r="E136" s="739" t="s">
        <v>3516</v>
      </c>
      <c r="F136" s="755"/>
      <c r="G136" s="755"/>
      <c r="H136" s="744"/>
      <c r="I136" s="755">
        <v>3</v>
      </c>
      <c r="J136" s="755">
        <v>0</v>
      </c>
      <c r="K136" s="744"/>
      <c r="L136" s="755">
        <v>3</v>
      </c>
      <c r="M136" s="756">
        <v>0</v>
      </c>
    </row>
    <row r="137" spans="1:13" ht="14.4" customHeight="1" x14ac:dyDescent="0.3">
      <c r="A137" s="737" t="s">
        <v>3357</v>
      </c>
      <c r="B137" s="739" t="s">
        <v>3197</v>
      </c>
      <c r="C137" s="739" t="s">
        <v>2538</v>
      </c>
      <c r="D137" s="739" t="s">
        <v>2539</v>
      </c>
      <c r="E137" s="739" t="s">
        <v>3202</v>
      </c>
      <c r="F137" s="755"/>
      <c r="G137" s="755"/>
      <c r="H137" s="744">
        <v>0</v>
      </c>
      <c r="I137" s="755">
        <v>1</v>
      </c>
      <c r="J137" s="755">
        <v>46.07</v>
      </c>
      <c r="K137" s="744">
        <v>1</v>
      </c>
      <c r="L137" s="755">
        <v>1</v>
      </c>
      <c r="M137" s="756">
        <v>46.07</v>
      </c>
    </row>
    <row r="138" spans="1:13" ht="14.4" customHeight="1" x14ac:dyDescent="0.3">
      <c r="A138" s="737" t="s">
        <v>3357</v>
      </c>
      <c r="B138" s="739" t="s">
        <v>3212</v>
      </c>
      <c r="C138" s="739" t="s">
        <v>3394</v>
      </c>
      <c r="D138" s="739" t="s">
        <v>3395</v>
      </c>
      <c r="E138" s="739" t="s">
        <v>3396</v>
      </c>
      <c r="F138" s="755"/>
      <c r="G138" s="755"/>
      <c r="H138" s="744">
        <v>0</v>
      </c>
      <c r="I138" s="755">
        <v>1</v>
      </c>
      <c r="J138" s="755">
        <v>149.52000000000001</v>
      </c>
      <c r="K138" s="744">
        <v>1</v>
      </c>
      <c r="L138" s="755">
        <v>1</v>
      </c>
      <c r="M138" s="756">
        <v>149.52000000000001</v>
      </c>
    </row>
    <row r="139" spans="1:13" ht="14.4" customHeight="1" x14ac:dyDescent="0.3">
      <c r="A139" s="737" t="s">
        <v>3357</v>
      </c>
      <c r="B139" s="739" t="s">
        <v>3212</v>
      </c>
      <c r="C139" s="739" t="s">
        <v>2557</v>
      </c>
      <c r="D139" s="739" t="s">
        <v>2558</v>
      </c>
      <c r="E139" s="739" t="s">
        <v>3214</v>
      </c>
      <c r="F139" s="755"/>
      <c r="G139" s="755"/>
      <c r="H139" s="744">
        <v>0</v>
      </c>
      <c r="I139" s="755">
        <v>1</v>
      </c>
      <c r="J139" s="755">
        <v>225.06</v>
      </c>
      <c r="K139" s="744">
        <v>1</v>
      </c>
      <c r="L139" s="755">
        <v>1</v>
      </c>
      <c r="M139" s="756">
        <v>225.06</v>
      </c>
    </row>
    <row r="140" spans="1:13" ht="14.4" customHeight="1" x14ac:dyDescent="0.3">
      <c r="A140" s="737" t="s">
        <v>3357</v>
      </c>
      <c r="B140" s="739" t="s">
        <v>3277</v>
      </c>
      <c r="C140" s="739" t="s">
        <v>2440</v>
      </c>
      <c r="D140" s="739" t="s">
        <v>3282</v>
      </c>
      <c r="E140" s="739" t="s">
        <v>3283</v>
      </c>
      <c r="F140" s="755"/>
      <c r="G140" s="755"/>
      <c r="H140" s="744">
        <v>0</v>
      </c>
      <c r="I140" s="755">
        <v>1</v>
      </c>
      <c r="J140" s="755">
        <v>478.07</v>
      </c>
      <c r="K140" s="744">
        <v>1</v>
      </c>
      <c r="L140" s="755">
        <v>1</v>
      </c>
      <c r="M140" s="756">
        <v>478.07</v>
      </c>
    </row>
    <row r="141" spans="1:13" ht="14.4" customHeight="1" x14ac:dyDescent="0.3">
      <c r="A141" s="737" t="s">
        <v>3357</v>
      </c>
      <c r="B141" s="739" t="s">
        <v>3291</v>
      </c>
      <c r="C141" s="739" t="s">
        <v>2239</v>
      </c>
      <c r="D141" s="739" t="s">
        <v>3294</v>
      </c>
      <c r="E141" s="739" t="s">
        <v>3295</v>
      </c>
      <c r="F141" s="755"/>
      <c r="G141" s="755"/>
      <c r="H141" s="744">
        <v>0</v>
      </c>
      <c r="I141" s="755">
        <v>2</v>
      </c>
      <c r="J141" s="755">
        <v>9.4</v>
      </c>
      <c r="K141" s="744">
        <v>1</v>
      </c>
      <c r="L141" s="755">
        <v>2</v>
      </c>
      <c r="M141" s="756">
        <v>9.4</v>
      </c>
    </row>
    <row r="142" spans="1:13" ht="14.4" customHeight="1" x14ac:dyDescent="0.3">
      <c r="A142" s="737" t="s">
        <v>3357</v>
      </c>
      <c r="B142" s="739" t="s">
        <v>3291</v>
      </c>
      <c r="C142" s="739" t="s">
        <v>2261</v>
      </c>
      <c r="D142" s="739" t="s">
        <v>3298</v>
      </c>
      <c r="E142" s="739" t="s">
        <v>3299</v>
      </c>
      <c r="F142" s="755"/>
      <c r="G142" s="755"/>
      <c r="H142" s="744">
        <v>0</v>
      </c>
      <c r="I142" s="755">
        <v>1</v>
      </c>
      <c r="J142" s="755">
        <v>18.809999999999999</v>
      </c>
      <c r="K142" s="744">
        <v>1</v>
      </c>
      <c r="L142" s="755">
        <v>1</v>
      </c>
      <c r="M142" s="756">
        <v>18.809999999999999</v>
      </c>
    </row>
    <row r="143" spans="1:13" ht="14.4" customHeight="1" x14ac:dyDescent="0.3">
      <c r="A143" s="737" t="s">
        <v>3357</v>
      </c>
      <c r="B143" s="739" t="s">
        <v>3300</v>
      </c>
      <c r="C143" s="739" t="s">
        <v>2317</v>
      </c>
      <c r="D143" s="739" t="s">
        <v>2318</v>
      </c>
      <c r="E143" s="739" t="s">
        <v>3130</v>
      </c>
      <c r="F143" s="755"/>
      <c r="G143" s="755"/>
      <c r="H143" s="744">
        <v>0</v>
      </c>
      <c r="I143" s="755">
        <v>3</v>
      </c>
      <c r="J143" s="755">
        <v>127.71000000000001</v>
      </c>
      <c r="K143" s="744">
        <v>1</v>
      </c>
      <c r="L143" s="755">
        <v>3</v>
      </c>
      <c r="M143" s="756">
        <v>127.71000000000001</v>
      </c>
    </row>
    <row r="144" spans="1:13" ht="14.4" customHeight="1" x14ac:dyDescent="0.3">
      <c r="A144" s="737" t="s">
        <v>3357</v>
      </c>
      <c r="B144" s="739" t="s">
        <v>3300</v>
      </c>
      <c r="C144" s="739" t="s">
        <v>2448</v>
      </c>
      <c r="D144" s="739" t="s">
        <v>2449</v>
      </c>
      <c r="E144" s="739" t="s">
        <v>3177</v>
      </c>
      <c r="F144" s="755"/>
      <c r="G144" s="755"/>
      <c r="H144" s="744">
        <v>0</v>
      </c>
      <c r="I144" s="755">
        <v>2</v>
      </c>
      <c r="J144" s="755">
        <v>170.32</v>
      </c>
      <c r="K144" s="744">
        <v>1</v>
      </c>
      <c r="L144" s="755">
        <v>2</v>
      </c>
      <c r="M144" s="756">
        <v>170.32</v>
      </c>
    </row>
    <row r="145" spans="1:13" ht="14.4" customHeight="1" x14ac:dyDescent="0.3">
      <c r="A145" s="737" t="s">
        <v>3357</v>
      </c>
      <c r="B145" s="739" t="s">
        <v>3310</v>
      </c>
      <c r="C145" s="739" t="s">
        <v>2485</v>
      </c>
      <c r="D145" s="739" t="s">
        <v>3559</v>
      </c>
      <c r="E145" s="739" t="s">
        <v>3560</v>
      </c>
      <c r="F145" s="755"/>
      <c r="G145" s="755"/>
      <c r="H145" s="744">
        <v>0</v>
      </c>
      <c r="I145" s="755">
        <v>1</v>
      </c>
      <c r="J145" s="755">
        <v>161.06</v>
      </c>
      <c r="K145" s="744">
        <v>1</v>
      </c>
      <c r="L145" s="755">
        <v>1</v>
      </c>
      <c r="M145" s="756">
        <v>161.06</v>
      </c>
    </row>
    <row r="146" spans="1:13" ht="14.4" customHeight="1" x14ac:dyDescent="0.3">
      <c r="A146" s="737" t="s">
        <v>3357</v>
      </c>
      <c r="B146" s="739" t="s">
        <v>3311</v>
      </c>
      <c r="C146" s="739" t="s">
        <v>693</v>
      </c>
      <c r="D146" s="739" t="s">
        <v>694</v>
      </c>
      <c r="E146" s="739" t="s">
        <v>3659</v>
      </c>
      <c r="F146" s="755"/>
      <c r="G146" s="755"/>
      <c r="H146" s="744"/>
      <c r="I146" s="755">
        <v>1</v>
      </c>
      <c r="J146" s="755">
        <v>0</v>
      </c>
      <c r="K146" s="744"/>
      <c r="L146" s="755">
        <v>1</v>
      </c>
      <c r="M146" s="756">
        <v>0</v>
      </c>
    </row>
    <row r="147" spans="1:13" ht="14.4" customHeight="1" x14ac:dyDescent="0.3">
      <c r="A147" s="737" t="s">
        <v>3357</v>
      </c>
      <c r="B147" s="739" t="s">
        <v>3313</v>
      </c>
      <c r="C147" s="739" t="s">
        <v>2414</v>
      </c>
      <c r="D147" s="739" t="s">
        <v>2415</v>
      </c>
      <c r="E147" s="739" t="s">
        <v>3314</v>
      </c>
      <c r="F147" s="755"/>
      <c r="G147" s="755"/>
      <c r="H147" s="744">
        <v>0</v>
      </c>
      <c r="I147" s="755">
        <v>2</v>
      </c>
      <c r="J147" s="755">
        <v>173</v>
      </c>
      <c r="K147" s="744">
        <v>1</v>
      </c>
      <c r="L147" s="755">
        <v>2</v>
      </c>
      <c r="M147" s="756">
        <v>173</v>
      </c>
    </row>
    <row r="148" spans="1:13" ht="14.4" customHeight="1" x14ac:dyDescent="0.3">
      <c r="A148" s="737" t="s">
        <v>3357</v>
      </c>
      <c r="B148" s="739" t="s">
        <v>3313</v>
      </c>
      <c r="C148" s="739" t="s">
        <v>1336</v>
      </c>
      <c r="D148" s="739" t="s">
        <v>2360</v>
      </c>
      <c r="E148" s="739" t="s">
        <v>3315</v>
      </c>
      <c r="F148" s="755"/>
      <c r="G148" s="755"/>
      <c r="H148" s="744">
        <v>0</v>
      </c>
      <c r="I148" s="755">
        <v>5</v>
      </c>
      <c r="J148" s="755">
        <v>602.46</v>
      </c>
      <c r="K148" s="744">
        <v>1</v>
      </c>
      <c r="L148" s="755">
        <v>5</v>
      </c>
      <c r="M148" s="756">
        <v>602.46</v>
      </c>
    </row>
    <row r="149" spans="1:13" ht="14.4" customHeight="1" x14ac:dyDescent="0.3">
      <c r="A149" s="737" t="s">
        <v>3357</v>
      </c>
      <c r="B149" s="739" t="s">
        <v>3325</v>
      </c>
      <c r="C149" s="739" t="s">
        <v>2216</v>
      </c>
      <c r="D149" s="739" t="s">
        <v>2106</v>
      </c>
      <c r="E149" s="739" t="s">
        <v>3130</v>
      </c>
      <c r="F149" s="755"/>
      <c r="G149" s="755"/>
      <c r="H149" s="744">
        <v>0</v>
      </c>
      <c r="I149" s="755">
        <v>1</v>
      </c>
      <c r="J149" s="755">
        <v>69.16</v>
      </c>
      <c r="K149" s="744">
        <v>1</v>
      </c>
      <c r="L149" s="755">
        <v>1</v>
      </c>
      <c r="M149" s="756">
        <v>69.16</v>
      </c>
    </row>
    <row r="150" spans="1:13" ht="14.4" customHeight="1" x14ac:dyDescent="0.3">
      <c r="A150" s="737" t="s">
        <v>3357</v>
      </c>
      <c r="B150" s="739" t="s">
        <v>3111</v>
      </c>
      <c r="C150" s="739" t="s">
        <v>2575</v>
      </c>
      <c r="D150" s="739" t="s">
        <v>2576</v>
      </c>
      <c r="E150" s="739" t="s">
        <v>3112</v>
      </c>
      <c r="F150" s="755"/>
      <c r="G150" s="755"/>
      <c r="H150" s="744">
        <v>0</v>
      </c>
      <c r="I150" s="755">
        <v>1</v>
      </c>
      <c r="J150" s="755">
        <v>792.3</v>
      </c>
      <c r="K150" s="744">
        <v>1</v>
      </c>
      <c r="L150" s="755">
        <v>1</v>
      </c>
      <c r="M150" s="756">
        <v>792.3</v>
      </c>
    </row>
    <row r="151" spans="1:13" ht="14.4" customHeight="1" x14ac:dyDescent="0.3">
      <c r="A151" s="737" t="s">
        <v>3357</v>
      </c>
      <c r="B151" s="739" t="s">
        <v>3069</v>
      </c>
      <c r="C151" s="739" t="s">
        <v>2217</v>
      </c>
      <c r="D151" s="739" t="s">
        <v>2218</v>
      </c>
      <c r="E151" s="739" t="s">
        <v>3070</v>
      </c>
      <c r="F151" s="755"/>
      <c r="G151" s="755"/>
      <c r="H151" s="744">
        <v>0</v>
      </c>
      <c r="I151" s="755">
        <v>3</v>
      </c>
      <c r="J151" s="755">
        <v>160.71</v>
      </c>
      <c r="K151" s="744">
        <v>1</v>
      </c>
      <c r="L151" s="755">
        <v>3</v>
      </c>
      <c r="M151" s="756">
        <v>160.71</v>
      </c>
    </row>
    <row r="152" spans="1:13" ht="14.4" customHeight="1" x14ac:dyDescent="0.3">
      <c r="A152" s="737" t="s">
        <v>3357</v>
      </c>
      <c r="B152" s="739" t="s">
        <v>3069</v>
      </c>
      <c r="C152" s="739" t="s">
        <v>2468</v>
      </c>
      <c r="D152" s="739" t="s">
        <v>2218</v>
      </c>
      <c r="E152" s="739" t="s">
        <v>3071</v>
      </c>
      <c r="F152" s="755"/>
      <c r="G152" s="755"/>
      <c r="H152" s="744">
        <v>0</v>
      </c>
      <c r="I152" s="755">
        <v>1</v>
      </c>
      <c r="J152" s="755">
        <v>133.94</v>
      </c>
      <c r="K152" s="744">
        <v>1</v>
      </c>
      <c r="L152" s="755">
        <v>1</v>
      </c>
      <c r="M152" s="756">
        <v>133.94</v>
      </c>
    </row>
    <row r="153" spans="1:13" ht="14.4" customHeight="1" x14ac:dyDescent="0.3">
      <c r="A153" s="737" t="s">
        <v>3358</v>
      </c>
      <c r="B153" s="739" t="s">
        <v>3060</v>
      </c>
      <c r="C153" s="739" t="s">
        <v>3770</v>
      </c>
      <c r="D153" s="739" t="s">
        <v>563</v>
      </c>
      <c r="E153" s="739" t="s">
        <v>3063</v>
      </c>
      <c r="F153" s="755"/>
      <c r="G153" s="755"/>
      <c r="H153" s="744">
        <v>0</v>
      </c>
      <c r="I153" s="755">
        <v>1</v>
      </c>
      <c r="J153" s="755">
        <v>205.84</v>
      </c>
      <c r="K153" s="744">
        <v>1</v>
      </c>
      <c r="L153" s="755">
        <v>1</v>
      </c>
      <c r="M153" s="756">
        <v>205.84</v>
      </c>
    </row>
    <row r="154" spans="1:13" ht="14.4" customHeight="1" x14ac:dyDescent="0.3">
      <c r="A154" s="737" t="s">
        <v>3358</v>
      </c>
      <c r="B154" s="739" t="s">
        <v>3060</v>
      </c>
      <c r="C154" s="739" t="s">
        <v>3375</v>
      </c>
      <c r="D154" s="739" t="s">
        <v>560</v>
      </c>
      <c r="E154" s="739" t="s">
        <v>3061</v>
      </c>
      <c r="F154" s="755"/>
      <c r="G154" s="755"/>
      <c r="H154" s="744">
        <v>0</v>
      </c>
      <c r="I154" s="755">
        <v>12</v>
      </c>
      <c r="J154" s="755">
        <v>345.71999999999997</v>
      </c>
      <c r="K154" s="744">
        <v>1</v>
      </c>
      <c r="L154" s="755">
        <v>12</v>
      </c>
      <c r="M154" s="756">
        <v>345.71999999999997</v>
      </c>
    </row>
    <row r="155" spans="1:13" ht="14.4" customHeight="1" x14ac:dyDescent="0.3">
      <c r="A155" s="737" t="s">
        <v>3358</v>
      </c>
      <c r="B155" s="739" t="s">
        <v>3060</v>
      </c>
      <c r="C155" s="739" t="s">
        <v>2170</v>
      </c>
      <c r="D155" s="739" t="s">
        <v>563</v>
      </c>
      <c r="E155" s="739" t="s">
        <v>3064</v>
      </c>
      <c r="F155" s="755"/>
      <c r="G155" s="755"/>
      <c r="H155" s="744">
        <v>0</v>
      </c>
      <c r="I155" s="755">
        <v>1</v>
      </c>
      <c r="J155" s="755">
        <v>57.64</v>
      </c>
      <c r="K155" s="744">
        <v>1</v>
      </c>
      <c r="L155" s="755">
        <v>1</v>
      </c>
      <c r="M155" s="756">
        <v>57.64</v>
      </c>
    </row>
    <row r="156" spans="1:13" ht="14.4" customHeight="1" x14ac:dyDescent="0.3">
      <c r="A156" s="737" t="s">
        <v>3358</v>
      </c>
      <c r="B156" s="739" t="s">
        <v>3060</v>
      </c>
      <c r="C156" s="739" t="s">
        <v>3771</v>
      </c>
      <c r="D156" s="739" t="s">
        <v>560</v>
      </c>
      <c r="E156" s="739" t="s">
        <v>3772</v>
      </c>
      <c r="F156" s="755"/>
      <c r="G156" s="755"/>
      <c r="H156" s="744">
        <v>0</v>
      </c>
      <c r="I156" s="755">
        <v>1</v>
      </c>
      <c r="J156" s="755">
        <v>150.59</v>
      </c>
      <c r="K156" s="744">
        <v>1</v>
      </c>
      <c r="L156" s="755">
        <v>1</v>
      </c>
      <c r="M156" s="756">
        <v>150.59</v>
      </c>
    </row>
    <row r="157" spans="1:13" ht="14.4" customHeight="1" x14ac:dyDescent="0.3">
      <c r="A157" s="737" t="s">
        <v>3358</v>
      </c>
      <c r="B157" s="739" t="s">
        <v>3072</v>
      </c>
      <c r="C157" s="739" t="s">
        <v>2160</v>
      </c>
      <c r="D157" s="739" t="s">
        <v>2161</v>
      </c>
      <c r="E157" s="739" t="s">
        <v>3073</v>
      </c>
      <c r="F157" s="755"/>
      <c r="G157" s="755"/>
      <c r="H157" s="744"/>
      <c r="I157" s="755">
        <v>3</v>
      </c>
      <c r="J157" s="755">
        <v>0</v>
      </c>
      <c r="K157" s="744"/>
      <c r="L157" s="755">
        <v>3</v>
      </c>
      <c r="M157" s="756">
        <v>0</v>
      </c>
    </row>
    <row r="158" spans="1:13" ht="14.4" customHeight="1" x14ac:dyDescent="0.3">
      <c r="A158" s="737" t="s">
        <v>3358</v>
      </c>
      <c r="B158" s="739" t="s">
        <v>3084</v>
      </c>
      <c r="C158" s="739" t="s">
        <v>2179</v>
      </c>
      <c r="D158" s="739" t="s">
        <v>2180</v>
      </c>
      <c r="E158" s="739" t="s">
        <v>3087</v>
      </c>
      <c r="F158" s="755"/>
      <c r="G158" s="755"/>
      <c r="H158" s="744">
        <v>0</v>
      </c>
      <c r="I158" s="755">
        <v>2</v>
      </c>
      <c r="J158" s="755">
        <v>86.42</v>
      </c>
      <c r="K158" s="744">
        <v>1</v>
      </c>
      <c r="L158" s="755">
        <v>2</v>
      </c>
      <c r="M158" s="756">
        <v>86.42</v>
      </c>
    </row>
    <row r="159" spans="1:13" ht="14.4" customHeight="1" x14ac:dyDescent="0.3">
      <c r="A159" s="737" t="s">
        <v>3358</v>
      </c>
      <c r="B159" s="739" t="s">
        <v>3091</v>
      </c>
      <c r="C159" s="739" t="s">
        <v>2357</v>
      </c>
      <c r="D159" s="739" t="s">
        <v>3093</v>
      </c>
      <c r="E159" s="739" t="s">
        <v>3094</v>
      </c>
      <c r="F159" s="755"/>
      <c r="G159" s="755"/>
      <c r="H159" s="744">
        <v>0</v>
      </c>
      <c r="I159" s="755">
        <v>2</v>
      </c>
      <c r="J159" s="755">
        <v>241.22</v>
      </c>
      <c r="K159" s="744">
        <v>1</v>
      </c>
      <c r="L159" s="755">
        <v>2</v>
      </c>
      <c r="M159" s="756">
        <v>241.22</v>
      </c>
    </row>
    <row r="160" spans="1:13" ht="14.4" customHeight="1" x14ac:dyDescent="0.3">
      <c r="A160" s="737" t="s">
        <v>3358</v>
      </c>
      <c r="B160" s="739" t="s">
        <v>3091</v>
      </c>
      <c r="C160" s="739" t="s">
        <v>2257</v>
      </c>
      <c r="D160" s="739" t="s">
        <v>3095</v>
      </c>
      <c r="E160" s="739" t="s">
        <v>3096</v>
      </c>
      <c r="F160" s="755"/>
      <c r="G160" s="755"/>
      <c r="H160" s="744">
        <v>0</v>
      </c>
      <c r="I160" s="755">
        <v>2</v>
      </c>
      <c r="J160" s="755">
        <v>369.48</v>
      </c>
      <c r="K160" s="744">
        <v>1</v>
      </c>
      <c r="L160" s="755">
        <v>2</v>
      </c>
      <c r="M160" s="756">
        <v>369.48</v>
      </c>
    </row>
    <row r="161" spans="1:13" ht="14.4" customHeight="1" x14ac:dyDescent="0.3">
      <c r="A161" s="737" t="s">
        <v>3358</v>
      </c>
      <c r="B161" s="739" t="s">
        <v>3097</v>
      </c>
      <c r="C161" s="739" t="s">
        <v>2403</v>
      </c>
      <c r="D161" s="739" t="s">
        <v>2137</v>
      </c>
      <c r="E161" s="739" t="s">
        <v>3100</v>
      </c>
      <c r="F161" s="755"/>
      <c r="G161" s="755"/>
      <c r="H161" s="744">
        <v>0</v>
      </c>
      <c r="I161" s="755">
        <v>7</v>
      </c>
      <c r="J161" s="755">
        <v>2852.8500000000004</v>
      </c>
      <c r="K161" s="744">
        <v>1</v>
      </c>
      <c r="L161" s="755">
        <v>7</v>
      </c>
      <c r="M161" s="756">
        <v>2852.8500000000004</v>
      </c>
    </row>
    <row r="162" spans="1:13" ht="14.4" customHeight="1" x14ac:dyDescent="0.3">
      <c r="A162" s="737" t="s">
        <v>3358</v>
      </c>
      <c r="B162" s="739" t="s">
        <v>3097</v>
      </c>
      <c r="C162" s="739" t="s">
        <v>3562</v>
      </c>
      <c r="D162" s="739" t="s">
        <v>2137</v>
      </c>
      <c r="E162" s="739" t="s">
        <v>3103</v>
      </c>
      <c r="F162" s="755"/>
      <c r="G162" s="755"/>
      <c r="H162" s="744">
        <v>0</v>
      </c>
      <c r="I162" s="755">
        <v>5</v>
      </c>
      <c r="J162" s="755">
        <v>2716.95</v>
      </c>
      <c r="K162" s="744">
        <v>1</v>
      </c>
      <c r="L162" s="755">
        <v>5</v>
      </c>
      <c r="M162" s="756">
        <v>2716.95</v>
      </c>
    </row>
    <row r="163" spans="1:13" ht="14.4" customHeight="1" x14ac:dyDescent="0.3">
      <c r="A163" s="737" t="s">
        <v>3358</v>
      </c>
      <c r="B163" s="739" t="s">
        <v>3106</v>
      </c>
      <c r="C163" s="739" t="s">
        <v>2533</v>
      </c>
      <c r="D163" s="739" t="s">
        <v>2534</v>
      </c>
      <c r="E163" s="739" t="s">
        <v>3107</v>
      </c>
      <c r="F163" s="755"/>
      <c r="G163" s="755"/>
      <c r="H163" s="744">
        <v>0</v>
      </c>
      <c r="I163" s="755">
        <v>3</v>
      </c>
      <c r="J163" s="755">
        <v>280.29000000000002</v>
      </c>
      <c r="K163" s="744">
        <v>1</v>
      </c>
      <c r="L163" s="755">
        <v>3</v>
      </c>
      <c r="M163" s="756">
        <v>280.29000000000002</v>
      </c>
    </row>
    <row r="164" spans="1:13" ht="14.4" customHeight="1" x14ac:dyDescent="0.3">
      <c r="A164" s="737" t="s">
        <v>3358</v>
      </c>
      <c r="B164" s="739" t="s">
        <v>3113</v>
      </c>
      <c r="C164" s="739" t="s">
        <v>3675</v>
      </c>
      <c r="D164" s="739" t="s">
        <v>2115</v>
      </c>
      <c r="E164" s="739" t="s">
        <v>3676</v>
      </c>
      <c r="F164" s="755"/>
      <c r="G164" s="755"/>
      <c r="H164" s="744">
        <v>0</v>
      </c>
      <c r="I164" s="755">
        <v>2</v>
      </c>
      <c r="J164" s="755">
        <v>144</v>
      </c>
      <c r="K164" s="744">
        <v>1</v>
      </c>
      <c r="L164" s="755">
        <v>2</v>
      </c>
      <c r="M164" s="756">
        <v>144</v>
      </c>
    </row>
    <row r="165" spans="1:13" ht="14.4" customHeight="1" x14ac:dyDescent="0.3">
      <c r="A165" s="737" t="s">
        <v>3358</v>
      </c>
      <c r="B165" s="739" t="s">
        <v>3116</v>
      </c>
      <c r="C165" s="739" t="s">
        <v>2313</v>
      </c>
      <c r="D165" s="739" t="s">
        <v>3118</v>
      </c>
      <c r="E165" s="739" t="s">
        <v>3119</v>
      </c>
      <c r="F165" s="755"/>
      <c r="G165" s="755"/>
      <c r="H165" s="744">
        <v>0</v>
      </c>
      <c r="I165" s="755">
        <v>1</v>
      </c>
      <c r="J165" s="755">
        <v>105.46</v>
      </c>
      <c r="K165" s="744">
        <v>1</v>
      </c>
      <c r="L165" s="755">
        <v>1</v>
      </c>
      <c r="M165" s="756">
        <v>105.46</v>
      </c>
    </row>
    <row r="166" spans="1:13" ht="14.4" customHeight="1" x14ac:dyDescent="0.3">
      <c r="A166" s="737" t="s">
        <v>3358</v>
      </c>
      <c r="B166" s="739" t="s">
        <v>3122</v>
      </c>
      <c r="C166" s="739" t="s">
        <v>2329</v>
      </c>
      <c r="D166" s="739" t="s">
        <v>2330</v>
      </c>
      <c r="E166" s="739" t="s">
        <v>3124</v>
      </c>
      <c r="F166" s="755"/>
      <c r="G166" s="755"/>
      <c r="H166" s="744">
        <v>0</v>
      </c>
      <c r="I166" s="755">
        <v>1</v>
      </c>
      <c r="J166" s="755">
        <v>131.54</v>
      </c>
      <c r="K166" s="744">
        <v>1</v>
      </c>
      <c r="L166" s="755">
        <v>1</v>
      </c>
      <c r="M166" s="756">
        <v>131.54</v>
      </c>
    </row>
    <row r="167" spans="1:13" ht="14.4" customHeight="1" x14ac:dyDescent="0.3">
      <c r="A167" s="737" t="s">
        <v>3358</v>
      </c>
      <c r="B167" s="739" t="s">
        <v>3128</v>
      </c>
      <c r="C167" s="739" t="s">
        <v>3681</v>
      </c>
      <c r="D167" s="739" t="s">
        <v>2165</v>
      </c>
      <c r="E167" s="739" t="s">
        <v>3146</v>
      </c>
      <c r="F167" s="755"/>
      <c r="G167" s="755"/>
      <c r="H167" s="744">
        <v>0</v>
      </c>
      <c r="I167" s="755">
        <v>1</v>
      </c>
      <c r="J167" s="755">
        <v>105.32</v>
      </c>
      <c r="K167" s="744">
        <v>1</v>
      </c>
      <c r="L167" s="755">
        <v>1</v>
      </c>
      <c r="M167" s="756">
        <v>105.32</v>
      </c>
    </row>
    <row r="168" spans="1:13" ht="14.4" customHeight="1" x14ac:dyDescent="0.3">
      <c r="A168" s="737" t="s">
        <v>3358</v>
      </c>
      <c r="B168" s="739" t="s">
        <v>3128</v>
      </c>
      <c r="C168" s="739" t="s">
        <v>2164</v>
      </c>
      <c r="D168" s="739" t="s">
        <v>2165</v>
      </c>
      <c r="E168" s="739" t="s">
        <v>3129</v>
      </c>
      <c r="F168" s="755"/>
      <c r="G168" s="755"/>
      <c r="H168" s="744">
        <v>0</v>
      </c>
      <c r="I168" s="755">
        <v>3</v>
      </c>
      <c r="J168" s="755">
        <v>105.33</v>
      </c>
      <c r="K168" s="744">
        <v>1</v>
      </c>
      <c r="L168" s="755">
        <v>3</v>
      </c>
      <c r="M168" s="756">
        <v>105.33</v>
      </c>
    </row>
    <row r="169" spans="1:13" ht="14.4" customHeight="1" x14ac:dyDescent="0.3">
      <c r="A169" s="737" t="s">
        <v>3358</v>
      </c>
      <c r="B169" s="739" t="s">
        <v>3134</v>
      </c>
      <c r="C169" s="739" t="s">
        <v>2111</v>
      </c>
      <c r="D169" s="739" t="s">
        <v>3137</v>
      </c>
      <c r="E169" s="739" t="s">
        <v>3138</v>
      </c>
      <c r="F169" s="755"/>
      <c r="G169" s="755"/>
      <c r="H169" s="744">
        <v>0</v>
      </c>
      <c r="I169" s="755">
        <v>1</v>
      </c>
      <c r="J169" s="755">
        <v>57.83</v>
      </c>
      <c r="K169" s="744">
        <v>1</v>
      </c>
      <c r="L169" s="755">
        <v>1</v>
      </c>
      <c r="M169" s="756">
        <v>57.83</v>
      </c>
    </row>
    <row r="170" spans="1:13" ht="14.4" customHeight="1" x14ac:dyDescent="0.3">
      <c r="A170" s="737" t="s">
        <v>3358</v>
      </c>
      <c r="B170" s="739" t="s">
        <v>3139</v>
      </c>
      <c r="C170" s="739" t="s">
        <v>2381</v>
      </c>
      <c r="D170" s="739" t="s">
        <v>2382</v>
      </c>
      <c r="E170" s="739" t="s">
        <v>3142</v>
      </c>
      <c r="F170" s="755"/>
      <c r="G170" s="755"/>
      <c r="H170" s="744">
        <v>0</v>
      </c>
      <c r="I170" s="755">
        <v>2</v>
      </c>
      <c r="J170" s="755">
        <v>62.18</v>
      </c>
      <c r="K170" s="744">
        <v>1</v>
      </c>
      <c r="L170" s="755">
        <v>2</v>
      </c>
      <c r="M170" s="756">
        <v>62.18</v>
      </c>
    </row>
    <row r="171" spans="1:13" ht="14.4" customHeight="1" x14ac:dyDescent="0.3">
      <c r="A171" s="737" t="s">
        <v>3358</v>
      </c>
      <c r="B171" s="739" t="s">
        <v>3139</v>
      </c>
      <c r="C171" s="739" t="s">
        <v>3758</v>
      </c>
      <c r="D171" s="739" t="s">
        <v>3759</v>
      </c>
      <c r="E171" s="739" t="s">
        <v>3439</v>
      </c>
      <c r="F171" s="755">
        <v>1</v>
      </c>
      <c r="G171" s="755">
        <v>29.02</v>
      </c>
      <c r="H171" s="744">
        <v>1</v>
      </c>
      <c r="I171" s="755"/>
      <c r="J171" s="755"/>
      <c r="K171" s="744">
        <v>0</v>
      </c>
      <c r="L171" s="755">
        <v>1</v>
      </c>
      <c r="M171" s="756">
        <v>29.02</v>
      </c>
    </row>
    <row r="172" spans="1:13" ht="14.4" customHeight="1" x14ac:dyDescent="0.3">
      <c r="A172" s="737" t="s">
        <v>3358</v>
      </c>
      <c r="B172" s="739" t="s">
        <v>3139</v>
      </c>
      <c r="C172" s="739" t="s">
        <v>3760</v>
      </c>
      <c r="D172" s="739" t="s">
        <v>3761</v>
      </c>
      <c r="E172" s="739" t="s">
        <v>3140</v>
      </c>
      <c r="F172" s="755">
        <v>1</v>
      </c>
      <c r="G172" s="755">
        <v>15.55</v>
      </c>
      <c r="H172" s="744">
        <v>1</v>
      </c>
      <c r="I172" s="755"/>
      <c r="J172" s="755"/>
      <c r="K172" s="744">
        <v>0</v>
      </c>
      <c r="L172" s="755">
        <v>1</v>
      </c>
      <c r="M172" s="756">
        <v>15.55</v>
      </c>
    </row>
    <row r="173" spans="1:13" ht="14.4" customHeight="1" x14ac:dyDescent="0.3">
      <c r="A173" s="737" t="s">
        <v>3358</v>
      </c>
      <c r="B173" s="739" t="s">
        <v>3145</v>
      </c>
      <c r="C173" s="739" t="s">
        <v>2270</v>
      </c>
      <c r="D173" s="739" t="s">
        <v>2271</v>
      </c>
      <c r="E173" s="739" t="s">
        <v>3129</v>
      </c>
      <c r="F173" s="755"/>
      <c r="G173" s="755"/>
      <c r="H173" s="744">
        <v>0</v>
      </c>
      <c r="I173" s="755">
        <v>2</v>
      </c>
      <c r="J173" s="755">
        <v>96.54</v>
      </c>
      <c r="K173" s="744">
        <v>1</v>
      </c>
      <c r="L173" s="755">
        <v>2</v>
      </c>
      <c r="M173" s="756">
        <v>96.54</v>
      </c>
    </row>
    <row r="174" spans="1:13" ht="14.4" customHeight="1" x14ac:dyDescent="0.3">
      <c r="A174" s="737" t="s">
        <v>3358</v>
      </c>
      <c r="B174" s="739" t="s">
        <v>3145</v>
      </c>
      <c r="C174" s="739" t="s">
        <v>2273</v>
      </c>
      <c r="D174" s="739" t="s">
        <v>2274</v>
      </c>
      <c r="E174" s="739" t="s">
        <v>3130</v>
      </c>
      <c r="F174" s="755"/>
      <c r="G174" s="755"/>
      <c r="H174" s="744">
        <v>0</v>
      </c>
      <c r="I174" s="755">
        <v>1</v>
      </c>
      <c r="J174" s="755">
        <v>96.53</v>
      </c>
      <c r="K174" s="744">
        <v>1</v>
      </c>
      <c r="L174" s="755">
        <v>1</v>
      </c>
      <c r="M174" s="756">
        <v>96.53</v>
      </c>
    </row>
    <row r="175" spans="1:13" ht="14.4" customHeight="1" x14ac:dyDescent="0.3">
      <c r="A175" s="737" t="s">
        <v>3358</v>
      </c>
      <c r="B175" s="739" t="s">
        <v>3149</v>
      </c>
      <c r="C175" s="739" t="s">
        <v>2098</v>
      </c>
      <c r="D175" s="739" t="s">
        <v>2099</v>
      </c>
      <c r="E175" s="739" t="s">
        <v>3151</v>
      </c>
      <c r="F175" s="755"/>
      <c r="G175" s="755"/>
      <c r="H175" s="744">
        <v>0</v>
      </c>
      <c r="I175" s="755">
        <v>3</v>
      </c>
      <c r="J175" s="755">
        <v>31.23</v>
      </c>
      <c r="K175" s="744">
        <v>1</v>
      </c>
      <c r="L175" s="755">
        <v>3</v>
      </c>
      <c r="M175" s="756">
        <v>31.23</v>
      </c>
    </row>
    <row r="176" spans="1:13" ht="14.4" customHeight="1" x14ac:dyDescent="0.3">
      <c r="A176" s="737" t="s">
        <v>3358</v>
      </c>
      <c r="B176" s="739" t="s">
        <v>3165</v>
      </c>
      <c r="C176" s="739" t="s">
        <v>2369</v>
      </c>
      <c r="D176" s="739" t="s">
        <v>2370</v>
      </c>
      <c r="E176" s="739" t="s">
        <v>3166</v>
      </c>
      <c r="F176" s="755"/>
      <c r="G176" s="755"/>
      <c r="H176" s="744">
        <v>0</v>
      </c>
      <c r="I176" s="755">
        <v>1</v>
      </c>
      <c r="J176" s="755">
        <v>117.46</v>
      </c>
      <c r="K176" s="744">
        <v>1</v>
      </c>
      <c r="L176" s="755">
        <v>1</v>
      </c>
      <c r="M176" s="756">
        <v>117.46</v>
      </c>
    </row>
    <row r="177" spans="1:13" ht="14.4" customHeight="1" x14ac:dyDescent="0.3">
      <c r="A177" s="737" t="s">
        <v>3358</v>
      </c>
      <c r="B177" s="739" t="s">
        <v>3165</v>
      </c>
      <c r="C177" s="739" t="s">
        <v>2372</v>
      </c>
      <c r="D177" s="739" t="s">
        <v>2373</v>
      </c>
      <c r="E177" s="739" t="s">
        <v>3167</v>
      </c>
      <c r="F177" s="755"/>
      <c r="G177" s="755"/>
      <c r="H177" s="744">
        <v>0</v>
      </c>
      <c r="I177" s="755">
        <v>1</v>
      </c>
      <c r="J177" s="755">
        <v>234.91</v>
      </c>
      <c r="K177" s="744">
        <v>1</v>
      </c>
      <c r="L177" s="755">
        <v>1</v>
      </c>
      <c r="M177" s="756">
        <v>234.91</v>
      </c>
    </row>
    <row r="178" spans="1:13" ht="14.4" customHeight="1" x14ac:dyDescent="0.3">
      <c r="A178" s="737" t="s">
        <v>3358</v>
      </c>
      <c r="B178" s="739" t="s">
        <v>3170</v>
      </c>
      <c r="C178" s="739" t="s">
        <v>3520</v>
      </c>
      <c r="D178" s="739" t="s">
        <v>2268</v>
      </c>
      <c r="E178" s="739" t="s">
        <v>3521</v>
      </c>
      <c r="F178" s="755"/>
      <c r="G178" s="755"/>
      <c r="H178" s="744">
        <v>0</v>
      </c>
      <c r="I178" s="755">
        <v>1</v>
      </c>
      <c r="J178" s="755">
        <v>54.98</v>
      </c>
      <c r="K178" s="744">
        <v>1</v>
      </c>
      <c r="L178" s="755">
        <v>1</v>
      </c>
      <c r="M178" s="756">
        <v>54.98</v>
      </c>
    </row>
    <row r="179" spans="1:13" ht="14.4" customHeight="1" x14ac:dyDescent="0.3">
      <c r="A179" s="737" t="s">
        <v>3358</v>
      </c>
      <c r="B179" s="739" t="s">
        <v>3174</v>
      </c>
      <c r="C179" s="739" t="s">
        <v>2331</v>
      </c>
      <c r="D179" s="739" t="s">
        <v>2332</v>
      </c>
      <c r="E179" s="739" t="s">
        <v>3175</v>
      </c>
      <c r="F179" s="755"/>
      <c r="G179" s="755"/>
      <c r="H179" s="744">
        <v>0</v>
      </c>
      <c r="I179" s="755">
        <v>1</v>
      </c>
      <c r="J179" s="755">
        <v>93.46</v>
      </c>
      <c r="K179" s="744">
        <v>1</v>
      </c>
      <c r="L179" s="755">
        <v>1</v>
      </c>
      <c r="M179" s="756">
        <v>93.46</v>
      </c>
    </row>
    <row r="180" spans="1:13" ht="14.4" customHeight="1" x14ac:dyDescent="0.3">
      <c r="A180" s="737" t="s">
        <v>3358</v>
      </c>
      <c r="B180" s="739" t="s">
        <v>3176</v>
      </c>
      <c r="C180" s="739" t="s">
        <v>2307</v>
      </c>
      <c r="D180" s="739" t="s">
        <v>2308</v>
      </c>
      <c r="E180" s="739" t="s">
        <v>3177</v>
      </c>
      <c r="F180" s="755"/>
      <c r="G180" s="755"/>
      <c r="H180" s="744">
        <v>0</v>
      </c>
      <c r="I180" s="755">
        <v>1</v>
      </c>
      <c r="J180" s="755">
        <v>58.86</v>
      </c>
      <c r="K180" s="744">
        <v>1</v>
      </c>
      <c r="L180" s="755">
        <v>1</v>
      </c>
      <c r="M180" s="756">
        <v>58.86</v>
      </c>
    </row>
    <row r="181" spans="1:13" ht="14.4" customHeight="1" x14ac:dyDescent="0.3">
      <c r="A181" s="737" t="s">
        <v>3358</v>
      </c>
      <c r="B181" s="739" t="s">
        <v>3178</v>
      </c>
      <c r="C181" s="739" t="s">
        <v>3678</v>
      </c>
      <c r="D181" s="739" t="s">
        <v>3679</v>
      </c>
      <c r="E181" s="739" t="s">
        <v>3680</v>
      </c>
      <c r="F181" s="755"/>
      <c r="G181" s="755"/>
      <c r="H181" s="744">
        <v>0</v>
      </c>
      <c r="I181" s="755">
        <v>1</v>
      </c>
      <c r="J181" s="755">
        <v>117.73</v>
      </c>
      <c r="K181" s="744">
        <v>1</v>
      </c>
      <c r="L181" s="755">
        <v>1</v>
      </c>
      <c r="M181" s="756">
        <v>117.73</v>
      </c>
    </row>
    <row r="182" spans="1:13" ht="14.4" customHeight="1" x14ac:dyDescent="0.3">
      <c r="A182" s="737" t="s">
        <v>3358</v>
      </c>
      <c r="B182" s="739" t="s">
        <v>3178</v>
      </c>
      <c r="C182" s="739" t="s">
        <v>2249</v>
      </c>
      <c r="D182" s="739" t="s">
        <v>2254</v>
      </c>
      <c r="E182" s="739" t="s">
        <v>3177</v>
      </c>
      <c r="F182" s="755"/>
      <c r="G182" s="755"/>
      <c r="H182" s="744">
        <v>0</v>
      </c>
      <c r="I182" s="755">
        <v>2</v>
      </c>
      <c r="J182" s="755">
        <v>235.46</v>
      </c>
      <c r="K182" s="744">
        <v>1</v>
      </c>
      <c r="L182" s="755">
        <v>2</v>
      </c>
      <c r="M182" s="756">
        <v>235.46</v>
      </c>
    </row>
    <row r="183" spans="1:13" ht="14.4" customHeight="1" x14ac:dyDescent="0.3">
      <c r="A183" s="737" t="s">
        <v>3358</v>
      </c>
      <c r="B183" s="739" t="s">
        <v>3183</v>
      </c>
      <c r="C183" s="739" t="s">
        <v>2292</v>
      </c>
      <c r="D183" s="739" t="s">
        <v>2289</v>
      </c>
      <c r="E183" s="739" t="s">
        <v>3177</v>
      </c>
      <c r="F183" s="755"/>
      <c r="G183" s="755"/>
      <c r="H183" s="744">
        <v>0</v>
      </c>
      <c r="I183" s="755">
        <v>3</v>
      </c>
      <c r="J183" s="755">
        <v>543.39</v>
      </c>
      <c r="K183" s="744">
        <v>1</v>
      </c>
      <c r="L183" s="755">
        <v>3</v>
      </c>
      <c r="M183" s="756">
        <v>543.39</v>
      </c>
    </row>
    <row r="184" spans="1:13" ht="14.4" customHeight="1" x14ac:dyDescent="0.3">
      <c r="A184" s="737" t="s">
        <v>3358</v>
      </c>
      <c r="B184" s="739" t="s">
        <v>3192</v>
      </c>
      <c r="C184" s="739" t="s">
        <v>2152</v>
      </c>
      <c r="D184" s="739" t="s">
        <v>2153</v>
      </c>
      <c r="E184" s="739" t="s">
        <v>3193</v>
      </c>
      <c r="F184" s="755"/>
      <c r="G184" s="755"/>
      <c r="H184" s="744">
        <v>0</v>
      </c>
      <c r="I184" s="755">
        <v>2</v>
      </c>
      <c r="J184" s="755">
        <v>74.319999999999993</v>
      </c>
      <c r="K184" s="744">
        <v>1</v>
      </c>
      <c r="L184" s="755">
        <v>2</v>
      </c>
      <c r="M184" s="756">
        <v>74.319999999999993</v>
      </c>
    </row>
    <row r="185" spans="1:13" ht="14.4" customHeight="1" x14ac:dyDescent="0.3">
      <c r="A185" s="737" t="s">
        <v>3358</v>
      </c>
      <c r="B185" s="739" t="s">
        <v>3192</v>
      </c>
      <c r="C185" s="739" t="s">
        <v>2156</v>
      </c>
      <c r="D185" s="739" t="s">
        <v>2157</v>
      </c>
      <c r="E185" s="739" t="s">
        <v>3194</v>
      </c>
      <c r="F185" s="755"/>
      <c r="G185" s="755"/>
      <c r="H185" s="744">
        <v>0</v>
      </c>
      <c r="I185" s="755">
        <v>1</v>
      </c>
      <c r="J185" s="755">
        <v>247.78</v>
      </c>
      <c r="K185" s="744">
        <v>1</v>
      </c>
      <c r="L185" s="755">
        <v>1</v>
      </c>
      <c r="M185" s="756">
        <v>247.78</v>
      </c>
    </row>
    <row r="186" spans="1:13" ht="14.4" customHeight="1" x14ac:dyDescent="0.3">
      <c r="A186" s="737" t="s">
        <v>3358</v>
      </c>
      <c r="B186" s="739" t="s">
        <v>3197</v>
      </c>
      <c r="C186" s="739" t="s">
        <v>2335</v>
      </c>
      <c r="D186" s="739" t="s">
        <v>3205</v>
      </c>
      <c r="E186" s="739" t="s">
        <v>3206</v>
      </c>
      <c r="F186" s="755"/>
      <c r="G186" s="755"/>
      <c r="H186" s="744">
        <v>0</v>
      </c>
      <c r="I186" s="755">
        <v>1</v>
      </c>
      <c r="J186" s="755">
        <v>46.07</v>
      </c>
      <c r="K186" s="744">
        <v>1</v>
      </c>
      <c r="L186" s="755">
        <v>1</v>
      </c>
      <c r="M186" s="756">
        <v>46.07</v>
      </c>
    </row>
    <row r="187" spans="1:13" ht="14.4" customHeight="1" x14ac:dyDescent="0.3">
      <c r="A187" s="737" t="s">
        <v>3358</v>
      </c>
      <c r="B187" s="739" t="s">
        <v>3197</v>
      </c>
      <c r="C187" s="739" t="s">
        <v>2498</v>
      </c>
      <c r="D187" s="739" t="s">
        <v>3207</v>
      </c>
      <c r="E187" s="739" t="s">
        <v>3208</v>
      </c>
      <c r="F187" s="755"/>
      <c r="G187" s="755"/>
      <c r="H187" s="744">
        <v>0</v>
      </c>
      <c r="I187" s="755">
        <v>1</v>
      </c>
      <c r="J187" s="755">
        <v>118.54</v>
      </c>
      <c r="K187" s="744">
        <v>1</v>
      </c>
      <c r="L187" s="755">
        <v>1</v>
      </c>
      <c r="M187" s="756">
        <v>118.54</v>
      </c>
    </row>
    <row r="188" spans="1:13" ht="14.4" customHeight="1" x14ac:dyDescent="0.3">
      <c r="A188" s="737" t="s">
        <v>3358</v>
      </c>
      <c r="B188" s="739" t="s">
        <v>3197</v>
      </c>
      <c r="C188" s="739" t="s">
        <v>2541</v>
      </c>
      <c r="D188" s="739" t="s">
        <v>2542</v>
      </c>
      <c r="E188" s="739" t="s">
        <v>3201</v>
      </c>
      <c r="F188" s="755"/>
      <c r="G188" s="755"/>
      <c r="H188" s="744">
        <v>0</v>
      </c>
      <c r="I188" s="755">
        <v>1</v>
      </c>
      <c r="J188" s="755">
        <v>59.27</v>
      </c>
      <c r="K188" s="744">
        <v>1</v>
      </c>
      <c r="L188" s="755">
        <v>1</v>
      </c>
      <c r="M188" s="756">
        <v>59.27</v>
      </c>
    </row>
    <row r="189" spans="1:13" ht="14.4" customHeight="1" x14ac:dyDescent="0.3">
      <c r="A189" s="737" t="s">
        <v>3358</v>
      </c>
      <c r="B189" s="739" t="s">
        <v>3197</v>
      </c>
      <c r="C189" s="739" t="s">
        <v>2538</v>
      </c>
      <c r="D189" s="739" t="s">
        <v>2539</v>
      </c>
      <c r="E189" s="739" t="s">
        <v>3202</v>
      </c>
      <c r="F189" s="755"/>
      <c r="G189" s="755"/>
      <c r="H189" s="744">
        <v>0</v>
      </c>
      <c r="I189" s="755">
        <v>1</v>
      </c>
      <c r="J189" s="755">
        <v>46.07</v>
      </c>
      <c r="K189" s="744">
        <v>1</v>
      </c>
      <c r="L189" s="755">
        <v>1</v>
      </c>
      <c r="M189" s="756">
        <v>46.07</v>
      </c>
    </row>
    <row r="190" spans="1:13" ht="14.4" customHeight="1" x14ac:dyDescent="0.3">
      <c r="A190" s="737" t="s">
        <v>3358</v>
      </c>
      <c r="B190" s="739" t="s">
        <v>4522</v>
      </c>
      <c r="C190" s="739" t="s">
        <v>3741</v>
      </c>
      <c r="D190" s="739" t="s">
        <v>3742</v>
      </c>
      <c r="E190" s="739" t="s">
        <v>3743</v>
      </c>
      <c r="F190" s="755"/>
      <c r="G190" s="755"/>
      <c r="H190" s="744">
        <v>0</v>
      </c>
      <c r="I190" s="755">
        <v>1</v>
      </c>
      <c r="J190" s="755">
        <v>48.72</v>
      </c>
      <c r="K190" s="744">
        <v>1</v>
      </c>
      <c r="L190" s="755">
        <v>1</v>
      </c>
      <c r="M190" s="756">
        <v>48.72</v>
      </c>
    </row>
    <row r="191" spans="1:13" ht="14.4" customHeight="1" x14ac:dyDescent="0.3">
      <c r="A191" s="737" t="s">
        <v>3358</v>
      </c>
      <c r="B191" s="739" t="s">
        <v>3262</v>
      </c>
      <c r="C191" s="739" t="s">
        <v>2206</v>
      </c>
      <c r="D191" s="739" t="s">
        <v>2200</v>
      </c>
      <c r="E191" s="739" t="s">
        <v>3270</v>
      </c>
      <c r="F191" s="755"/>
      <c r="G191" s="755"/>
      <c r="H191" s="744">
        <v>0</v>
      </c>
      <c r="I191" s="755">
        <v>2</v>
      </c>
      <c r="J191" s="755">
        <v>313.22000000000003</v>
      </c>
      <c r="K191" s="744">
        <v>1</v>
      </c>
      <c r="L191" s="755">
        <v>2</v>
      </c>
      <c r="M191" s="756">
        <v>313.22000000000003</v>
      </c>
    </row>
    <row r="192" spans="1:13" ht="14.4" customHeight="1" x14ac:dyDescent="0.3">
      <c r="A192" s="737" t="s">
        <v>3358</v>
      </c>
      <c r="B192" s="739" t="s">
        <v>3277</v>
      </c>
      <c r="C192" s="739" t="s">
        <v>2227</v>
      </c>
      <c r="D192" s="739" t="s">
        <v>3278</v>
      </c>
      <c r="E192" s="739" t="s">
        <v>3279</v>
      </c>
      <c r="F192" s="755"/>
      <c r="G192" s="755"/>
      <c r="H192" s="744">
        <v>0</v>
      </c>
      <c r="I192" s="755">
        <v>1</v>
      </c>
      <c r="J192" s="755">
        <v>537.12</v>
      </c>
      <c r="K192" s="744">
        <v>1</v>
      </c>
      <c r="L192" s="755">
        <v>1</v>
      </c>
      <c r="M192" s="756">
        <v>537.12</v>
      </c>
    </row>
    <row r="193" spans="1:13" ht="14.4" customHeight="1" x14ac:dyDescent="0.3">
      <c r="A193" s="737" t="s">
        <v>3358</v>
      </c>
      <c r="B193" s="739" t="s">
        <v>3277</v>
      </c>
      <c r="C193" s="739" t="s">
        <v>2231</v>
      </c>
      <c r="D193" s="739" t="s">
        <v>2236</v>
      </c>
      <c r="E193" s="739" t="s">
        <v>3280</v>
      </c>
      <c r="F193" s="755"/>
      <c r="G193" s="755"/>
      <c r="H193" s="744">
        <v>0</v>
      </c>
      <c r="I193" s="755">
        <v>2</v>
      </c>
      <c r="J193" s="755">
        <v>848.48</v>
      </c>
      <c r="K193" s="744">
        <v>1</v>
      </c>
      <c r="L193" s="755">
        <v>2</v>
      </c>
      <c r="M193" s="756">
        <v>848.48</v>
      </c>
    </row>
    <row r="194" spans="1:13" ht="14.4" customHeight="1" x14ac:dyDescent="0.3">
      <c r="A194" s="737" t="s">
        <v>3358</v>
      </c>
      <c r="B194" s="739" t="s">
        <v>3277</v>
      </c>
      <c r="C194" s="739" t="s">
        <v>2235</v>
      </c>
      <c r="D194" s="739" t="s">
        <v>2236</v>
      </c>
      <c r="E194" s="739" t="s">
        <v>3281</v>
      </c>
      <c r="F194" s="755"/>
      <c r="G194" s="755"/>
      <c r="H194" s="744">
        <v>0</v>
      </c>
      <c r="I194" s="755">
        <v>1</v>
      </c>
      <c r="J194" s="755">
        <v>848.49</v>
      </c>
      <c r="K194" s="744">
        <v>1</v>
      </c>
      <c r="L194" s="755">
        <v>1</v>
      </c>
      <c r="M194" s="756">
        <v>848.49</v>
      </c>
    </row>
    <row r="195" spans="1:13" ht="14.4" customHeight="1" x14ac:dyDescent="0.3">
      <c r="A195" s="737" t="s">
        <v>3358</v>
      </c>
      <c r="B195" s="739" t="s">
        <v>3291</v>
      </c>
      <c r="C195" s="739" t="s">
        <v>2239</v>
      </c>
      <c r="D195" s="739" t="s">
        <v>3294</v>
      </c>
      <c r="E195" s="739" t="s">
        <v>3295</v>
      </c>
      <c r="F195" s="755"/>
      <c r="G195" s="755"/>
      <c r="H195" s="744">
        <v>0</v>
      </c>
      <c r="I195" s="755">
        <v>2</v>
      </c>
      <c r="J195" s="755">
        <v>9.4</v>
      </c>
      <c r="K195" s="744">
        <v>1</v>
      </c>
      <c r="L195" s="755">
        <v>2</v>
      </c>
      <c r="M195" s="756">
        <v>9.4</v>
      </c>
    </row>
    <row r="196" spans="1:13" ht="14.4" customHeight="1" x14ac:dyDescent="0.3">
      <c r="A196" s="737" t="s">
        <v>3358</v>
      </c>
      <c r="B196" s="739" t="s">
        <v>3300</v>
      </c>
      <c r="C196" s="739" t="s">
        <v>2317</v>
      </c>
      <c r="D196" s="739" t="s">
        <v>2318</v>
      </c>
      <c r="E196" s="739" t="s">
        <v>3130</v>
      </c>
      <c r="F196" s="755"/>
      <c r="G196" s="755"/>
      <c r="H196" s="744">
        <v>0</v>
      </c>
      <c r="I196" s="755">
        <v>3</v>
      </c>
      <c r="J196" s="755">
        <v>151.13</v>
      </c>
      <c r="K196" s="744">
        <v>1</v>
      </c>
      <c r="L196" s="755">
        <v>3</v>
      </c>
      <c r="M196" s="756">
        <v>151.13</v>
      </c>
    </row>
    <row r="197" spans="1:13" ht="14.4" customHeight="1" x14ac:dyDescent="0.3">
      <c r="A197" s="737" t="s">
        <v>3358</v>
      </c>
      <c r="B197" s="739" t="s">
        <v>3300</v>
      </c>
      <c r="C197" s="739" t="s">
        <v>2448</v>
      </c>
      <c r="D197" s="739" t="s">
        <v>2449</v>
      </c>
      <c r="E197" s="739" t="s">
        <v>3177</v>
      </c>
      <c r="F197" s="755"/>
      <c r="G197" s="755"/>
      <c r="H197" s="744">
        <v>0</v>
      </c>
      <c r="I197" s="755">
        <v>4</v>
      </c>
      <c r="J197" s="755">
        <v>434.32</v>
      </c>
      <c r="K197" s="744">
        <v>1</v>
      </c>
      <c r="L197" s="755">
        <v>4</v>
      </c>
      <c r="M197" s="756">
        <v>434.32</v>
      </c>
    </row>
    <row r="198" spans="1:13" ht="14.4" customHeight="1" x14ac:dyDescent="0.3">
      <c r="A198" s="737" t="s">
        <v>3358</v>
      </c>
      <c r="B198" s="739" t="s">
        <v>3309</v>
      </c>
      <c r="C198" s="739" t="s">
        <v>2378</v>
      </c>
      <c r="D198" s="739" t="s">
        <v>2379</v>
      </c>
      <c r="E198" s="739" t="s">
        <v>3130</v>
      </c>
      <c r="F198" s="755"/>
      <c r="G198" s="755"/>
      <c r="H198" s="744">
        <v>0</v>
      </c>
      <c r="I198" s="755">
        <v>1</v>
      </c>
      <c r="J198" s="755">
        <v>132</v>
      </c>
      <c r="K198" s="744">
        <v>1</v>
      </c>
      <c r="L198" s="755">
        <v>1</v>
      </c>
      <c r="M198" s="756">
        <v>132</v>
      </c>
    </row>
    <row r="199" spans="1:13" ht="14.4" customHeight="1" x14ac:dyDescent="0.3">
      <c r="A199" s="737" t="s">
        <v>3358</v>
      </c>
      <c r="B199" s="739" t="s">
        <v>3311</v>
      </c>
      <c r="C199" s="739" t="s">
        <v>717</v>
      </c>
      <c r="D199" s="739" t="s">
        <v>718</v>
      </c>
      <c r="E199" s="739" t="s">
        <v>3140</v>
      </c>
      <c r="F199" s="755"/>
      <c r="G199" s="755"/>
      <c r="H199" s="744"/>
      <c r="I199" s="755">
        <v>1</v>
      </c>
      <c r="J199" s="755">
        <v>0</v>
      </c>
      <c r="K199" s="744"/>
      <c r="L199" s="755">
        <v>1</v>
      </c>
      <c r="M199" s="756">
        <v>0</v>
      </c>
    </row>
    <row r="200" spans="1:13" ht="14.4" customHeight="1" x14ac:dyDescent="0.3">
      <c r="A200" s="737" t="s">
        <v>3358</v>
      </c>
      <c r="B200" s="739" t="s">
        <v>3311</v>
      </c>
      <c r="C200" s="739" t="s">
        <v>693</v>
      </c>
      <c r="D200" s="739" t="s">
        <v>694</v>
      </c>
      <c r="E200" s="739" t="s">
        <v>3659</v>
      </c>
      <c r="F200" s="755"/>
      <c r="G200" s="755"/>
      <c r="H200" s="744"/>
      <c r="I200" s="755">
        <v>1</v>
      </c>
      <c r="J200" s="755">
        <v>0</v>
      </c>
      <c r="K200" s="744"/>
      <c r="L200" s="755">
        <v>1</v>
      </c>
      <c r="M200" s="756">
        <v>0</v>
      </c>
    </row>
    <row r="201" spans="1:13" ht="14.4" customHeight="1" x14ac:dyDescent="0.3">
      <c r="A201" s="737" t="s">
        <v>3358</v>
      </c>
      <c r="B201" s="739" t="s">
        <v>3313</v>
      </c>
      <c r="C201" s="739" t="s">
        <v>1336</v>
      </c>
      <c r="D201" s="739" t="s">
        <v>2360</v>
      </c>
      <c r="E201" s="739" t="s">
        <v>3315</v>
      </c>
      <c r="F201" s="755"/>
      <c r="G201" s="755"/>
      <c r="H201" s="744">
        <v>0</v>
      </c>
      <c r="I201" s="755">
        <v>1</v>
      </c>
      <c r="J201" s="755">
        <v>103.8</v>
      </c>
      <c r="K201" s="744">
        <v>1</v>
      </c>
      <c r="L201" s="755">
        <v>1</v>
      </c>
      <c r="M201" s="756">
        <v>103.8</v>
      </c>
    </row>
    <row r="202" spans="1:13" ht="14.4" customHeight="1" x14ac:dyDescent="0.3">
      <c r="A202" s="737" t="s">
        <v>3358</v>
      </c>
      <c r="B202" s="739" t="s">
        <v>3313</v>
      </c>
      <c r="C202" s="739" t="s">
        <v>2220</v>
      </c>
      <c r="D202" s="739" t="s">
        <v>2221</v>
      </c>
      <c r="E202" s="739" t="s">
        <v>3316</v>
      </c>
      <c r="F202" s="755"/>
      <c r="G202" s="755"/>
      <c r="H202" s="744">
        <v>0</v>
      </c>
      <c r="I202" s="755">
        <v>2</v>
      </c>
      <c r="J202" s="755">
        <v>311.39999999999998</v>
      </c>
      <c r="K202" s="744">
        <v>1</v>
      </c>
      <c r="L202" s="755">
        <v>2</v>
      </c>
      <c r="M202" s="756">
        <v>311.39999999999998</v>
      </c>
    </row>
    <row r="203" spans="1:13" ht="14.4" customHeight="1" x14ac:dyDescent="0.3">
      <c r="A203" s="737" t="s">
        <v>3358</v>
      </c>
      <c r="B203" s="739" t="s">
        <v>3111</v>
      </c>
      <c r="C203" s="739" t="s">
        <v>3807</v>
      </c>
      <c r="D203" s="739" t="s">
        <v>3808</v>
      </c>
      <c r="E203" s="739" t="s">
        <v>3809</v>
      </c>
      <c r="F203" s="755"/>
      <c r="G203" s="755"/>
      <c r="H203" s="744">
        <v>0</v>
      </c>
      <c r="I203" s="755">
        <v>1</v>
      </c>
      <c r="J203" s="755">
        <v>1906.97</v>
      </c>
      <c r="K203" s="744">
        <v>1</v>
      </c>
      <c r="L203" s="755">
        <v>1</v>
      </c>
      <c r="M203" s="756">
        <v>1906.97</v>
      </c>
    </row>
    <row r="204" spans="1:13" ht="14.4" customHeight="1" x14ac:dyDescent="0.3">
      <c r="A204" s="737" t="s">
        <v>3358</v>
      </c>
      <c r="B204" s="739" t="s">
        <v>3069</v>
      </c>
      <c r="C204" s="739" t="s">
        <v>2217</v>
      </c>
      <c r="D204" s="739" t="s">
        <v>2218</v>
      </c>
      <c r="E204" s="739" t="s">
        <v>3070</v>
      </c>
      <c r="F204" s="755"/>
      <c r="G204" s="755"/>
      <c r="H204" s="744">
        <v>0</v>
      </c>
      <c r="I204" s="755">
        <v>2</v>
      </c>
      <c r="J204" s="755">
        <v>107.14</v>
      </c>
      <c r="K204" s="744">
        <v>1</v>
      </c>
      <c r="L204" s="755">
        <v>2</v>
      </c>
      <c r="M204" s="756">
        <v>107.14</v>
      </c>
    </row>
    <row r="205" spans="1:13" ht="14.4" customHeight="1" x14ac:dyDescent="0.3">
      <c r="A205" s="737" t="s">
        <v>3359</v>
      </c>
      <c r="B205" s="739" t="s">
        <v>3060</v>
      </c>
      <c r="C205" s="739" t="s">
        <v>3375</v>
      </c>
      <c r="D205" s="739" t="s">
        <v>560</v>
      </c>
      <c r="E205" s="739" t="s">
        <v>3061</v>
      </c>
      <c r="F205" s="755"/>
      <c r="G205" s="755"/>
      <c r="H205" s="744">
        <v>0</v>
      </c>
      <c r="I205" s="755">
        <v>8</v>
      </c>
      <c r="J205" s="755">
        <v>230.48</v>
      </c>
      <c r="K205" s="744">
        <v>1</v>
      </c>
      <c r="L205" s="755">
        <v>8</v>
      </c>
      <c r="M205" s="756">
        <v>230.48</v>
      </c>
    </row>
    <row r="206" spans="1:13" ht="14.4" customHeight="1" x14ac:dyDescent="0.3">
      <c r="A206" s="737" t="s">
        <v>3359</v>
      </c>
      <c r="B206" s="739" t="s">
        <v>3060</v>
      </c>
      <c r="C206" s="739" t="s">
        <v>3892</v>
      </c>
      <c r="D206" s="739" t="s">
        <v>563</v>
      </c>
      <c r="E206" s="739" t="s">
        <v>3893</v>
      </c>
      <c r="F206" s="755"/>
      <c r="G206" s="755"/>
      <c r="H206" s="744"/>
      <c r="I206" s="755">
        <v>1</v>
      </c>
      <c r="J206" s="755">
        <v>0</v>
      </c>
      <c r="K206" s="744"/>
      <c r="L206" s="755">
        <v>1</v>
      </c>
      <c r="M206" s="756">
        <v>0</v>
      </c>
    </row>
    <row r="207" spans="1:13" ht="14.4" customHeight="1" x14ac:dyDescent="0.3">
      <c r="A207" s="737" t="s">
        <v>3359</v>
      </c>
      <c r="B207" s="739" t="s">
        <v>3060</v>
      </c>
      <c r="C207" s="739" t="s">
        <v>3894</v>
      </c>
      <c r="D207" s="739" t="s">
        <v>563</v>
      </c>
      <c r="E207" s="739" t="s">
        <v>3895</v>
      </c>
      <c r="F207" s="755"/>
      <c r="G207" s="755"/>
      <c r="H207" s="744">
        <v>0</v>
      </c>
      <c r="I207" s="755">
        <v>1</v>
      </c>
      <c r="J207" s="755">
        <v>100.18</v>
      </c>
      <c r="K207" s="744">
        <v>1</v>
      </c>
      <c r="L207" s="755">
        <v>1</v>
      </c>
      <c r="M207" s="756">
        <v>100.18</v>
      </c>
    </row>
    <row r="208" spans="1:13" ht="14.4" customHeight="1" x14ac:dyDescent="0.3">
      <c r="A208" s="737" t="s">
        <v>3359</v>
      </c>
      <c r="B208" s="739" t="s">
        <v>3065</v>
      </c>
      <c r="C208" s="739" t="s">
        <v>2129</v>
      </c>
      <c r="D208" s="739" t="s">
        <v>3868</v>
      </c>
      <c r="E208" s="739" t="s">
        <v>3869</v>
      </c>
      <c r="F208" s="755"/>
      <c r="G208" s="755"/>
      <c r="H208" s="744">
        <v>0</v>
      </c>
      <c r="I208" s="755">
        <v>1</v>
      </c>
      <c r="J208" s="755">
        <v>57.64</v>
      </c>
      <c r="K208" s="744">
        <v>1</v>
      </c>
      <c r="L208" s="755">
        <v>1</v>
      </c>
      <c r="M208" s="756">
        <v>57.64</v>
      </c>
    </row>
    <row r="209" spans="1:13" ht="14.4" customHeight="1" x14ac:dyDescent="0.3">
      <c r="A209" s="737" t="s">
        <v>3359</v>
      </c>
      <c r="B209" s="739" t="s">
        <v>3072</v>
      </c>
      <c r="C209" s="739" t="s">
        <v>3864</v>
      </c>
      <c r="D209" s="739" t="s">
        <v>2161</v>
      </c>
      <c r="E209" s="739" t="s">
        <v>3865</v>
      </c>
      <c r="F209" s="755"/>
      <c r="G209" s="755"/>
      <c r="H209" s="744"/>
      <c r="I209" s="755">
        <v>2</v>
      </c>
      <c r="J209" s="755">
        <v>0</v>
      </c>
      <c r="K209" s="744"/>
      <c r="L209" s="755">
        <v>2</v>
      </c>
      <c r="M209" s="756">
        <v>0</v>
      </c>
    </row>
    <row r="210" spans="1:13" ht="14.4" customHeight="1" x14ac:dyDescent="0.3">
      <c r="A210" s="737" t="s">
        <v>3359</v>
      </c>
      <c r="B210" s="739" t="s">
        <v>3084</v>
      </c>
      <c r="C210" s="739" t="s">
        <v>2179</v>
      </c>
      <c r="D210" s="739" t="s">
        <v>2180</v>
      </c>
      <c r="E210" s="739" t="s">
        <v>3087</v>
      </c>
      <c r="F210" s="755"/>
      <c r="G210" s="755"/>
      <c r="H210" s="744">
        <v>0</v>
      </c>
      <c r="I210" s="755">
        <v>2</v>
      </c>
      <c r="J210" s="755">
        <v>86.42</v>
      </c>
      <c r="K210" s="744">
        <v>1</v>
      </c>
      <c r="L210" s="755">
        <v>2</v>
      </c>
      <c r="M210" s="756">
        <v>86.42</v>
      </c>
    </row>
    <row r="211" spans="1:13" ht="14.4" customHeight="1" x14ac:dyDescent="0.3">
      <c r="A211" s="737" t="s">
        <v>3359</v>
      </c>
      <c r="B211" s="739" t="s">
        <v>3091</v>
      </c>
      <c r="C211" s="739" t="s">
        <v>3942</v>
      </c>
      <c r="D211" s="739" t="s">
        <v>3943</v>
      </c>
      <c r="E211" s="739" t="s">
        <v>3944</v>
      </c>
      <c r="F211" s="755"/>
      <c r="G211" s="755"/>
      <c r="H211" s="744"/>
      <c r="I211" s="755">
        <v>1</v>
      </c>
      <c r="J211" s="755">
        <v>0</v>
      </c>
      <c r="K211" s="744"/>
      <c r="L211" s="755">
        <v>1</v>
      </c>
      <c r="M211" s="756">
        <v>0</v>
      </c>
    </row>
    <row r="212" spans="1:13" ht="14.4" customHeight="1" x14ac:dyDescent="0.3">
      <c r="A212" s="737" t="s">
        <v>3359</v>
      </c>
      <c r="B212" s="739" t="s">
        <v>3097</v>
      </c>
      <c r="C212" s="739" t="s">
        <v>2403</v>
      </c>
      <c r="D212" s="739" t="s">
        <v>2137</v>
      </c>
      <c r="E212" s="739" t="s">
        <v>3100</v>
      </c>
      <c r="F212" s="755"/>
      <c r="G212" s="755"/>
      <c r="H212" s="744">
        <v>0</v>
      </c>
      <c r="I212" s="755">
        <v>2</v>
      </c>
      <c r="J212" s="755">
        <v>815.1</v>
      </c>
      <c r="K212" s="744">
        <v>1</v>
      </c>
      <c r="L212" s="755">
        <v>2</v>
      </c>
      <c r="M212" s="756">
        <v>815.1</v>
      </c>
    </row>
    <row r="213" spans="1:13" ht="14.4" customHeight="1" x14ac:dyDescent="0.3">
      <c r="A213" s="737" t="s">
        <v>3359</v>
      </c>
      <c r="B213" s="739" t="s">
        <v>3097</v>
      </c>
      <c r="C213" s="739" t="s">
        <v>3562</v>
      </c>
      <c r="D213" s="739" t="s">
        <v>2137</v>
      </c>
      <c r="E213" s="739" t="s">
        <v>3103</v>
      </c>
      <c r="F213" s="755"/>
      <c r="G213" s="755"/>
      <c r="H213" s="744">
        <v>0</v>
      </c>
      <c r="I213" s="755">
        <v>3</v>
      </c>
      <c r="J213" s="755">
        <v>1630.17</v>
      </c>
      <c r="K213" s="744">
        <v>1</v>
      </c>
      <c r="L213" s="755">
        <v>3</v>
      </c>
      <c r="M213" s="756">
        <v>1630.17</v>
      </c>
    </row>
    <row r="214" spans="1:13" ht="14.4" customHeight="1" x14ac:dyDescent="0.3">
      <c r="A214" s="737" t="s">
        <v>3359</v>
      </c>
      <c r="B214" s="739" t="s">
        <v>3097</v>
      </c>
      <c r="C214" s="739" t="s">
        <v>3563</v>
      </c>
      <c r="D214" s="739" t="s">
        <v>2137</v>
      </c>
      <c r="E214" s="739" t="s">
        <v>3101</v>
      </c>
      <c r="F214" s="755"/>
      <c r="G214" s="755"/>
      <c r="H214" s="744">
        <v>0</v>
      </c>
      <c r="I214" s="755">
        <v>1</v>
      </c>
      <c r="J214" s="755">
        <v>815.1</v>
      </c>
      <c r="K214" s="744">
        <v>1</v>
      </c>
      <c r="L214" s="755">
        <v>1</v>
      </c>
      <c r="M214" s="756">
        <v>815.1</v>
      </c>
    </row>
    <row r="215" spans="1:13" ht="14.4" customHeight="1" x14ac:dyDescent="0.3">
      <c r="A215" s="737" t="s">
        <v>3359</v>
      </c>
      <c r="B215" s="739" t="s">
        <v>3097</v>
      </c>
      <c r="C215" s="739" t="s">
        <v>2573</v>
      </c>
      <c r="D215" s="739" t="s">
        <v>2137</v>
      </c>
      <c r="E215" s="739" t="s">
        <v>3103</v>
      </c>
      <c r="F215" s="755"/>
      <c r="G215" s="755"/>
      <c r="H215" s="744">
        <v>0</v>
      </c>
      <c r="I215" s="755">
        <v>1</v>
      </c>
      <c r="J215" s="755">
        <v>543.39</v>
      </c>
      <c r="K215" s="744">
        <v>1</v>
      </c>
      <c r="L215" s="755">
        <v>1</v>
      </c>
      <c r="M215" s="756">
        <v>543.39</v>
      </c>
    </row>
    <row r="216" spans="1:13" ht="14.4" customHeight="1" x14ac:dyDescent="0.3">
      <c r="A216" s="737" t="s">
        <v>3359</v>
      </c>
      <c r="B216" s="739" t="s">
        <v>3106</v>
      </c>
      <c r="C216" s="739" t="s">
        <v>2563</v>
      </c>
      <c r="D216" s="739" t="s">
        <v>2534</v>
      </c>
      <c r="E216" s="739" t="s">
        <v>3108</v>
      </c>
      <c r="F216" s="755"/>
      <c r="G216" s="755"/>
      <c r="H216" s="744">
        <v>0</v>
      </c>
      <c r="I216" s="755">
        <v>1</v>
      </c>
      <c r="J216" s="755">
        <v>186.87</v>
      </c>
      <c r="K216" s="744">
        <v>1</v>
      </c>
      <c r="L216" s="755">
        <v>1</v>
      </c>
      <c r="M216" s="756">
        <v>186.87</v>
      </c>
    </row>
    <row r="217" spans="1:13" ht="14.4" customHeight="1" x14ac:dyDescent="0.3">
      <c r="A217" s="737" t="s">
        <v>3359</v>
      </c>
      <c r="B217" s="739" t="s">
        <v>3106</v>
      </c>
      <c r="C217" s="739" t="s">
        <v>3851</v>
      </c>
      <c r="D217" s="739" t="s">
        <v>2534</v>
      </c>
      <c r="E217" s="739" t="s">
        <v>3852</v>
      </c>
      <c r="F217" s="755">
        <v>1</v>
      </c>
      <c r="G217" s="755">
        <v>0</v>
      </c>
      <c r="H217" s="744"/>
      <c r="I217" s="755"/>
      <c r="J217" s="755"/>
      <c r="K217" s="744"/>
      <c r="L217" s="755">
        <v>1</v>
      </c>
      <c r="M217" s="756">
        <v>0</v>
      </c>
    </row>
    <row r="218" spans="1:13" ht="14.4" customHeight="1" x14ac:dyDescent="0.3">
      <c r="A218" s="737" t="s">
        <v>3359</v>
      </c>
      <c r="B218" s="739" t="s">
        <v>4523</v>
      </c>
      <c r="C218" s="739" t="s">
        <v>3905</v>
      </c>
      <c r="D218" s="739" t="s">
        <v>3906</v>
      </c>
      <c r="E218" s="739" t="s">
        <v>3907</v>
      </c>
      <c r="F218" s="755"/>
      <c r="G218" s="755"/>
      <c r="H218" s="744">
        <v>0</v>
      </c>
      <c r="I218" s="755">
        <v>2</v>
      </c>
      <c r="J218" s="755">
        <v>320.2</v>
      </c>
      <c r="K218" s="744">
        <v>1</v>
      </c>
      <c r="L218" s="755">
        <v>2</v>
      </c>
      <c r="M218" s="756">
        <v>320.2</v>
      </c>
    </row>
    <row r="219" spans="1:13" ht="14.4" customHeight="1" x14ac:dyDescent="0.3">
      <c r="A219" s="737" t="s">
        <v>3359</v>
      </c>
      <c r="B219" s="739" t="s">
        <v>3116</v>
      </c>
      <c r="C219" s="739" t="s">
        <v>2518</v>
      </c>
      <c r="D219" s="739" t="s">
        <v>2519</v>
      </c>
      <c r="E219" s="739" t="s">
        <v>3117</v>
      </c>
      <c r="F219" s="755"/>
      <c r="G219" s="755"/>
      <c r="H219" s="744">
        <v>0</v>
      </c>
      <c r="I219" s="755">
        <v>1</v>
      </c>
      <c r="J219" s="755">
        <v>70.3</v>
      </c>
      <c r="K219" s="744">
        <v>1</v>
      </c>
      <c r="L219" s="755">
        <v>1</v>
      </c>
      <c r="M219" s="756">
        <v>70.3</v>
      </c>
    </row>
    <row r="220" spans="1:13" ht="14.4" customHeight="1" x14ac:dyDescent="0.3">
      <c r="A220" s="737" t="s">
        <v>3359</v>
      </c>
      <c r="B220" s="739" t="s">
        <v>3128</v>
      </c>
      <c r="C220" s="739" t="s">
        <v>2164</v>
      </c>
      <c r="D220" s="739" t="s">
        <v>2165</v>
      </c>
      <c r="E220" s="739" t="s">
        <v>3129</v>
      </c>
      <c r="F220" s="755"/>
      <c r="G220" s="755"/>
      <c r="H220" s="744">
        <v>0</v>
      </c>
      <c r="I220" s="755">
        <v>5</v>
      </c>
      <c r="J220" s="755">
        <v>175.55</v>
      </c>
      <c r="K220" s="744">
        <v>1</v>
      </c>
      <c r="L220" s="755">
        <v>5</v>
      </c>
      <c r="M220" s="756">
        <v>175.55</v>
      </c>
    </row>
    <row r="221" spans="1:13" ht="14.4" customHeight="1" x14ac:dyDescent="0.3">
      <c r="A221" s="737" t="s">
        <v>3359</v>
      </c>
      <c r="B221" s="739" t="s">
        <v>3128</v>
      </c>
      <c r="C221" s="739" t="s">
        <v>2167</v>
      </c>
      <c r="D221" s="739" t="s">
        <v>2168</v>
      </c>
      <c r="E221" s="739" t="s">
        <v>3130</v>
      </c>
      <c r="F221" s="755"/>
      <c r="G221" s="755"/>
      <c r="H221" s="744">
        <v>0</v>
      </c>
      <c r="I221" s="755">
        <v>1</v>
      </c>
      <c r="J221" s="755">
        <v>70.23</v>
      </c>
      <c r="K221" s="744">
        <v>1</v>
      </c>
      <c r="L221" s="755">
        <v>1</v>
      </c>
      <c r="M221" s="756">
        <v>70.23</v>
      </c>
    </row>
    <row r="222" spans="1:13" ht="14.4" customHeight="1" x14ac:dyDescent="0.3">
      <c r="A222" s="737" t="s">
        <v>3359</v>
      </c>
      <c r="B222" s="739" t="s">
        <v>3131</v>
      </c>
      <c r="C222" s="739" t="s">
        <v>2300</v>
      </c>
      <c r="D222" s="739" t="s">
        <v>2301</v>
      </c>
      <c r="E222" s="739" t="s">
        <v>3132</v>
      </c>
      <c r="F222" s="755"/>
      <c r="G222" s="755"/>
      <c r="H222" s="744">
        <v>0</v>
      </c>
      <c r="I222" s="755">
        <v>1</v>
      </c>
      <c r="J222" s="755">
        <v>8.7899999999999991</v>
      </c>
      <c r="K222" s="744">
        <v>1</v>
      </c>
      <c r="L222" s="755">
        <v>1</v>
      </c>
      <c r="M222" s="756">
        <v>8.7899999999999991</v>
      </c>
    </row>
    <row r="223" spans="1:13" ht="14.4" customHeight="1" x14ac:dyDescent="0.3">
      <c r="A223" s="737" t="s">
        <v>3359</v>
      </c>
      <c r="B223" s="739" t="s">
        <v>3134</v>
      </c>
      <c r="C223" s="739" t="s">
        <v>2111</v>
      </c>
      <c r="D223" s="739" t="s">
        <v>3137</v>
      </c>
      <c r="E223" s="739" t="s">
        <v>3138</v>
      </c>
      <c r="F223" s="755"/>
      <c r="G223" s="755"/>
      <c r="H223" s="744">
        <v>0</v>
      </c>
      <c r="I223" s="755">
        <v>1</v>
      </c>
      <c r="J223" s="755">
        <v>57.83</v>
      </c>
      <c r="K223" s="744">
        <v>1</v>
      </c>
      <c r="L223" s="755">
        <v>1</v>
      </c>
      <c r="M223" s="756">
        <v>57.83</v>
      </c>
    </row>
    <row r="224" spans="1:13" ht="14.4" customHeight="1" x14ac:dyDescent="0.3">
      <c r="A224" s="737" t="s">
        <v>3359</v>
      </c>
      <c r="B224" s="739" t="s">
        <v>3134</v>
      </c>
      <c r="C224" s="739" t="s">
        <v>2512</v>
      </c>
      <c r="D224" s="739" t="s">
        <v>3135</v>
      </c>
      <c r="E224" s="739" t="s">
        <v>3136</v>
      </c>
      <c r="F224" s="755"/>
      <c r="G224" s="755"/>
      <c r="H224" s="744">
        <v>0</v>
      </c>
      <c r="I224" s="755">
        <v>1</v>
      </c>
      <c r="J224" s="755">
        <v>36.369999999999997</v>
      </c>
      <c r="K224" s="744">
        <v>1</v>
      </c>
      <c r="L224" s="755">
        <v>1</v>
      </c>
      <c r="M224" s="756">
        <v>36.369999999999997</v>
      </c>
    </row>
    <row r="225" spans="1:13" ht="14.4" customHeight="1" x14ac:dyDescent="0.3">
      <c r="A225" s="737" t="s">
        <v>3359</v>
      </c>
      <c r="B225" s="739" t="s">
        <v>3145</v>
      </c>
      <c r="C225" s="739" t="s">
        <v>2270</v>
      </c>
      <c r="D225" s="739" t="s">
        <v>2271</v>
      </c>
      <c r="E225" s="739" t="s">
        <v>3129</v>
      </c>
      <c r="F225" s="755"/>
      <c r="G225" s="755"/>
      <c r="H225" s="744">
        <v>0</v>
      </c>
      <c r="I225" s="755">
        <v>3</v>
      </c>
      <c r="J225" s="755">
        <v>144.81</v>
      </c>
      <c r="K225" s="744">
        <v>1</v>
      </c>
      <c r="L225" s="755">
        <v>3</v>
      </c>
      <c r="M225" s="756">
        <v>144.81</v>
      </c>
    </row>
    <row r="226" spans="1:13" ht="14.4" customHeight="1" x14ac:dyDescent="0.3">
      <c r="A226" s="737" t="s">
        <v>3359</v>
      </c>
      <c r="B226" s="739" t="s">
        <v>3149</v>
      </c>
      <c r="C226" s="739" t="s">
        <v>2122</v>
      </c>
      <c r="D226" s="739" t="s">
        <v>3150</v>
      </c>
      <c r="E226" s="739" t="s">
        <v>3140</v>
      </c>
      <c r="F226" s="755"/>
      <c r="G226" s="755"/>
      <c r="H226" s="744">
        <v>0</v>
      </c>
      <c r="I226" s="755">
        <v>2</v>
      </c>
      <c r="J226" s="755">
        <v>193.06</v>
      </c>
      <c r="K226" s="744">
        <v>1</v>
      </c>
      <c r="L226" s="755">
        <v>2</v>
      </c>
      <c r="M226" s="756">
        <v>193.06</v>
      </c>
    </row>
    <row r="227" spans="1:13" ht="14.4" customHeight="1" x14ac:dyDescent="0.3">
      <c r="A227" s="737" t="s">
        <v>3359</v>
      </c>
      <c r="B227" s="739" t="s">
        <v>3149</v>
      </c>
      <c r="C227" s="739" t="s">
        <v>3908</v>
      </c>
      <c r="D227" s="739" t="s">
        <v>2102</v>
      </c>
      <c r="E227" s="739" t="s">
        <v>3463</v>
      </c>
      <c r="F227" s="755"/>
      <c r="G227" s="755"/>
      <c r="H227" s="744"/>
      <c r="I227" s="755">
        <v>1</v>
      </c>
      <c r="J227" s="755">
        <v>0</v>
      </c>
      <c r="K227" s="744"/>
      <c r="L227" s="755">
        <v>1</v>
      </c>
      <c r="M227" s="756">
        <v>0</v>
      </c>
    </row>
    <row r="228" spans="1:13" ht="14.4" customHeight="1" x14ac:dyDescent="0.3">
      <c r="A228" s="737" t="s">
        <v>3359</v>
      </c>
      <c r="B228" s="739" t="s">
        <v>3155</v>
      </c>
      <c r="C228" s="739" t="s">
        <v>2279</v>
      </c>
      <c r="D228" s="739" t="s">
        <v>3156</v>
      </c>
      <c r="E228" s="739" t="s">
        <v>3157</v>
      </c>
      <c r="F228" s="755"/>
      <c r="G228" s="755"/>
      <c r="H228" s="744">
        <v>0</v>
      </c>
      <c r="I228" s="755">
        <v>1</v>
      </c>
      <c r="J228" s="755">
        <v>87.41</v>
      </c>
      <c r="K228" s="744">
        <v>1</v>
      </c>
      <c r="L228" s="755">
        <v>1</v>
      </c>
      <c r="M228" s="756">
        <v>87.41</v>
      </c>
    </row>
    <row r="229" spans="1:13" ht="14.4" customHeight="1" x14ac:dyDescent="0.3">
      <c r="A229" s="737" t="s">
        <v>3359</v>
      </c>
      <c r="B229" s="739" t="s">
        <v>3161</v>
      </c>
      <c r="C229" s="739" t="s">
        <v>2224</v>
      </c>
      <c r="D229" s="739" t="s">
        <v>3163</v>
      </c>
      <c r="E229" s="739" t="s">
        <v>3164</v>
      </c>
      <c r="F229" s="755"/>
      <c r="G229" s="755"/>
      <c r="H229" s="744">
        <v>0</v>
      </c>
      <c r="I229" s="755">
        <v>1</v>
      </c>
      <c r="J229" s="755">
        <v>32.200000000000003</v>
      </c>
      <c r="K229" s="744">
        <v>1</v>
      </c>
      <c r="L229" s="755">
        <v>1</v>
      </c>
      <c r="M229" s="756">
        <v>32.200000000000003</v>
      </c>
    </row>
    <row r="230" spans="1:13" ht="14.4" customHeight="1" x14ac:dyDescent="0.3">
      <c r="A230" s="737" t="s">
        <v>3359</v>
      </c>
      <c r="B230" s="739" t="s">
        <v>3165</v>
      </c>
      <c r="C230" s="739" t="s">
        <v>2369</v>
      </c>
      <c r="D230" s="739" t="s">
        <v>2370</v>
      </c>
      <c r="E230" s="739" t="s">
        <v>3166</v>
      </c>
      <c r="F230" s="755"/>
      <c r="G230" s="755"/>
      <c r="H230" s="744">
        <v>0</v>
      </c>
      <c r="I230" s="755">
        <v>1</v>
      </c>
      <c r="J230" s="755">
        <v>117.46</v>
      </c>
      <c r="K230" s="744">
        <v>1</v>
      </c>
      <c r="L230" s="755">
        <v>1</v>
      </c>
      <c r="M230" s="756">
        <v>117.46</v>
      </c>
    </row>
    <row r="231" spans="1:13" ht="14.4" customHeight="1" x14ac:dyDescent="0.3">
      <c r="A231" s="737" t="s">
        <v>3359</v>
      </c>
      <c r="B231" s="739" t="s">
        <v>3176</v>
      </c>
      <c r="C231" s="739" t="s">
        <v>2307</v>
      </c>
      <c r="D231" s="739" t="s">
        <v>2308</v>
      </c>
      <c r="E231" s="739" t="s">
        <v>3177</v>
      </c>
      <c r="F231" s="755"/>
      <c r="G231" s="755"/>
      <c r="H231" s="744">
        <v>0</v>
      </c>
      <c r="I231" s="755">
        <v>1</v>
      </c>
      <c r="J231" s="755">
        <v>58.86</v>
      </c>
      <c r="K231" s="744">
        <v>1</v>
      </c>
      <c r="L231" s="755">
        <v>1</v>
      </c>
      <c r="M231" s="756">
        <v>58.86</v>
      </c>
    </row>
    <row r="232" spans="1:13" ht="14.4" customHeight="1" x14ac:dyDescent="0.3">
      <c r="A232" s="737" t="s">
        <v>3359</v>
      </c>
      <c r="B232" s="739" t="s">
        <v>3178</v>
      </c>
      <c r="C232" s="739" t="s">
        <v>3820</v>
      </c>
      <c r="D232" s="739" t="s">
        <v>3821</v>
      </c>
      <c r="E232" s="739" t="s">
        <v>3822</v>
      </c>
      <c r="F232" s="755"/>
      <c r="G232" s="755"/>
      <c r="H232" s="744">
        <v>0</v>
      </c>
      <c r="I232" s="755">
        <v>1</v>
      </c>
      <c r="J232" s="755">
        <v>278.64</v>
      </c>
      <c r="K232" s="744">
        <v>1</v>
      </c>
      <c r="L232" s="755">
        <v>1</v>
      </c>
      <c r="M232" s="756">
        <v>278.64</v>
      </c>
    </row>
    <row r="233" spans="1:13" ht="14.4" customHeight="1" x14ac:dyDescent="0.3">
      <c r="A233" s="737" t="s">
        <v>3359</v>
      </c>
      <c r="B233" s="739" t="s">
        <v>3178</v>
      </c>
      <c r="C233" s="739" t="s">
        <v>3823</v>
      </c>
      <c r="D233" s="739" t="s">
        <v>3679</v>
      </c>
      <c r="E233" s="739" t="s">
        <v>3177</v>
      </c>
      <c r="F233" s="755"/>
      <c r="G233" s="755"/>
      <c r="H233" s="744">
        <v>0</v>
      </c>
      <c r="I233" s="755">
        <v>1</v>
      </c>
      <c r="J233" s="755">
        <v>117.73</v>
      </c>
      <c r="K233" s="744">
        <v>1</v>
      </c>
      <c r="L233" s="755">
        <v>1</v>
      </c>
      <c r="M233" s="756">
        <v>117.73</v>
      </c>
    </row>
    <row r="234" spans="1:13" ht="14.4" customHeight="1" x14ac:dyDescent="0.3">
      <c r="A234" s="737" t="s">
        <v>3359</v>
      </c>
      <c r="B234" s="739" t="s">
        <v>3178</v>
      </c>
      <c r="C234" s="739" t="s">
        <v>2249</v>
      </c>
      <c r="D234" s="739" t="s">
        <v>2254</v>
      </c>
      <c r="E234" s="739" t="s">
        <v>3177</v>
      </c>
      <c r="F234" s="755"/>
      <c r="G234" s="755"/>
      <c r="H234" s="744">
        <v>0</v>
      </c>
      <c r="I234" s="755">
        <v>1</v>
      </c>
      <c r="J234" s="755">
        <v>117.73</v>
      </c>
      <c r="K234" s="744">
        <v>1</v>
      </c>
      <c r="L234" s="755">
        <v>1</v>
      </c>
      <c r="M234" s="756">
        <v>117.73</v>
      </c>
    </row>
    <row r="235" spans="1:13" ht="14.4" customHeight="1" x14ac:dyDescent="0.3">
      <c r="A235" s="737" t="s">
        <v>3359</v>
      </c>
      <c r="B235" s="739" t="s">
        <v>3178</v>
      </c>
      <c r="C235" s="739" t="s">
        <v>2349</v>
      </c>
      <c r="D235" s="739" t="s">
        <v>2354</v>
      </c>
      <c r="E235" s="739" t="s">
        <v>3181</v>
      </c>
      <c r="F235" s="755"/>
      <c r="G235" s="755"/>
      <c r="H235" s="744">
        <v>0</v>
      </c>
      <c r="I235" s="755">
        <v>1</v>
      </c>
      <c r="J235" s="755">
        <v>181.13</v>
      </c>
      <c r="K235" s="744">
        <v>1</v>
      </c>
      <c r="L235" s="755">
        <v>1</v>
      </c>
      <c r="M235" s="756">
        <v>181.13</v>
      </c>
    </row>
    <row r="236" spans="1:13" ht="14.4" customHeight="1" x14ac:dyDescent="0.3">
      <c r="A236" s="737" t="s">
        <v>3359</v>
      </c>
      <c r="B236" s="739" t="s">
        <v>3192</v>
      </c>
      <c r="C236" s="739" t="s">
        <v>2152</v>
      </c>
      <c r="D236" s="739" t="s">
        <v>2153</v>
      </c>
      <c r="E236" s="739" t="s">
        <v>3193</v>
      </c>
      <c r="F236" s="755"/>
      <c r="G236" s="755"/>
      <c r="H236" s="744">
        <v>0</v>
      </c>
      <c r="I236" s="755">
        <v>1</v>
      </c>
      <c r="J236" s="755">
        <v>37.159999999999997</v>
      </c>
      <c r="K236" s="744">
        <v>1</v>
      </c>
      <c r="L236" s="755">
        <v>1</v>
      </c>
      <c r="M236" s="756">
        <v>37.159999999999997</v>
      </c>
    </row>
    <row r="237" spans="1:13" ht="14.4" customHeight="1" x14ac:dyDescent="0.3">
      <c r="A237" s="737" t="s">
        <v>3359</v>
      </c>
      <c r="B237" s="739" t="s">
        <v>3192</v>
      </c>
      <c r="C237" s="739" t="s">
        <v>2156</v>
      </c>
      <c r="D237" s="739" t="s">
        <v>2157</v>
      </c>
      <c r="E237" s="739" t="s">
        <v>3194</v>
      </c>
      <c r="F237" s="755"/>
      <c r="G237" s="755"/>
      <c r="H237" s="744">
        <v>0</v>
      </c>
      <c r="I237" s="755">
        <v>1</v>
      </c>
      <c r="J237" s="755">
        <v>247.78</v>
      </c>
      <c r="K237" s="744">
        <v>1</v>
      </c>
      <c r="L237" s="755">
        <v>1</v>
      </c>
      <c r="M237" s="756">
        <v>247.78</v>
      </c>
    </row>
    <row r="238" spans="1:13" ht="14.4" customHeight="1" x14ac:dyDescent="0.3">
      <c r="A238" s="737" t="s">
        <v>3359</v>
      </c>
      <c r="B238" s="739" t="s">
        <v>3197</v>
      </c>
      <c r="C238" s="739" t="s">
        <v>2550</v>
      </c>
      <c r="D238" s="739" t="s">
        <v>2551</v>
      </c>
      <c r="E238" s="739" t="s">
        <v>3200</v>
      </c>
      <c r="F238" s="755"/>
      <c r="G238" s="755"/>
      <c r="H238" s="744">
        <v>0</v>
      </c>
      <c r="I238" s="755">
        <v>2</v>
      </c>
      <c r="J238" s="755">
        <v>197.56</v>
      </c>
      <c r="K238" s="744">
        <v>1</v>
      </c>
      <c r="L238" s="755">
        <v>2</v>
      </c>
      <c r="M238" s="756">
        <v>197.56</v>
      </c>
    </row>
    <row r="239" spans="1:13" ht="14.4" customHeight="1" x14ac:dyDescent="0.3">
      <c r="A239" s="737" t="s">
        <v>3359</v>
      </c>
      <c r="B239" s="739" t="s">
        <v>3197</v>
      </c>
      <c r="C239" s="739" t="s">
        <v>3873</v>
      </c>
      <c r="D239" s="739" t="s">
        <v>3874</v>
      </c>
      <c r="E239" s="739" t="s">
        <v>3875</v>
      </c>
      <c r="F239" s="755"/>
      <c r="G239" s="755"/>
      <c r="H239" s="744">
        <v>0</v>
      </c>
      <c r="I239" s="755">
        <v>1</v>
      </c>
      <c r="J239" s="755">
        <v>79.03</v>
      </c>
      <c r="K239" s="744">
        <v>1</v>
      </c>
      <c r="L239" s="755">
        <v>1</v>
      </c>
      <c r="M239" s="756">
        <v>79.03</v>
      </c>
    </row>
    <row r="240" spans="1:13" ht="14.4" customHeight="1" x14ac:dyDescent="0.3">
      <c r="A240" s="737" t="s">
        <v>3359</v>
      </c>
      <c r="B240" s="739" t="s">
        <v>3197</v>
      </c>
      <c r="C240" s="739" t="s">
        <v>2423</v>
      </c>
      <c r="D240" s="739" t="s">
        <v>3203</v>
      </c>
      <c r="E240" s="739" t="s">
        <v>3204</v>
      </c>
      <c r="F240" s="755"/>
      <c r="G240" s="755"/>
      <c r="H240" s="744">
        <v>0</v>
      </c>
      <c r="I240" s="755">
        <v>1</v>
      </c>
      <c r="J240" s="755">
        <v>59.27</v>
      </c>
      <c r="K240" s="744">
        <v>1</v>
      </c>
      <c r="L240" s="755">
        <v>1</v>
      </c>
      <c r="M240" s="756">
        <v>59.27</v>
      </c>
    </row>
    <row r="241" spans="1:13" ht="14.4" customHeight="1" x14ac:dyDescent="0.3">
      <c r="A241" s="737" t="s">
        <v>3359</v>
      </c>
      <c r="B241" s="739" t="s">
        <v>3197</v>
      </c>
      <c r="C241" s="739" t="s">
        <v>3876</v>
      </c>
      <c r="D241" s="739" t="s">
        <v>3877</v>
      </c>
      <c r="E241" s="739" t="s">
        <v>3878</v>
      </c>
      <c r="F241" s="755">
        <v>1</v>
      </c>
      <c r="G241" s="755">
        <v>0</v>
      </c>
      <c r="H241" s="744"/>
      <c r="I241" s="755"/>
      <c r="J241" s="755"/>
      <c r="K241" s="744"/>
      <c r="L241" s="755">
        <v>1</v>
      </c>
      <c r="M241" s="756">
        <v>0</v>
      </c>
    </row>
    <row r="242" spans="1:13" ht="14.4" customHeight="1" x14ac:dyDescent="0.3">
      <c r="A242" s="737" t="s">
        <v>3359</v>
      </c>
      <c r="B242" s="739" t="s">
        <v>3197</v>
      </c>
      <c r="C242" s="739" t="s">
        <v>2335</v>
      </c>
      <c r="D242" s="739" t="s">
        <v>3205</v>
      </c>
      <c r="E242" s="739" t="s">
        <v>3206</v>
      </c>
      <c r="F242" s="755"/>
      <c r="G242" s="755"/>
      <c r="H242" s="744">
        <v>0</v>
      </c>
      <c r="I242" s="755">
        <v>3</v>
      </c>
      <c r="J242" s="755">
        <v>138.21</v>
      </c>
      <c r="K242" s="744">
        <v>1</v>
      </c>
      <c r="L242" s="755">
        <v>3</v>
      </c>
      <c r="M242" s="756">
        <v>138.21</v>
      </c>
    </row>
    <row r="243" spans="1:13" ht="14.4" customHeight="1" x14ac:dyDescent="0.3">
      <c r="A243" s="737" t="s">
        <v>3359</v>
      </c>
      <c r="B243" s="739" t="s">
        <v>3197</v>
      </c>
      <c r="C243" s="739" t="s">
        <v>3515</v>
      </c>
      <c r="D243" s="739" t="s">
        <v>3205</v>
      </c>
      <c r="E243" s="739" t="s">
        <v>3516</v>
      </c>
      <c r="F243" s="755"/>
      <c r="G243" s="755"/>
      <c r="H243" s="744"/>
      <c r="I243" s="755">
        <v>2</v>
      </c>
      <c r="J243" s="755">
        <v>0</v>
      </c>
      <c r="K243" s="744"/>
      <c r="L243" s="755">
        <v>2</v>
      </c>
      <c r="M243" s="756">
        <v>0</v>
      </c>
    </row>
    <row r="244" spans="1:13" ht="14.4" customHeight="1" x14ac:dyDescent="0.3">
      <c r="A244" s="737" t="s">
        <v>3359</v>
      </c>
      <c r="B244" s="739" t="s">
        <v>3197</v>
      </c>
      <c r="C244" s="739" t="s">
        <v>3879</v>
      </c>
      <c r="D244" s="739" t="s">
        <v>3880</v>
      </c>
      <c r="E244" s="739" t="s">
        <v>3881</v>
      </c>
      <c r="F244" s="755">
        <v>2</v>
      </c>
      <c r="G244" s="755">
        <v>158.06</v>
      </c>
      <c r="H244" s="744">
        <v>1</v>
      </c>
      <c r="I244" s="755"/>
      <c r="J244" s="755"/>
      <c r="K244" s="744">
        <v>0</v>
      </c>
      <c r="L244" s="755">
        <v>2</v>
      </c>
      <c r="M244" s="756">
        <v>158.06</v>
      </c>
    </row>
    <row r="245" spans="1:13" ht="14.4" customHeight="1" x14ac:dyDescent="0.3">
      <c r="A245" s="737" t="s">
        <v>3359</v>
      </c>
      <c r="B245" s="739" t="s">
        <v>3197</v>
      </c>
      <c r="C245" s="739" t="s">
        <v>3882</v>
      </c>
      <c r="D245" s="739" t="s">
        <v>3207</v>
      </c>
      <c r="E245" s="739" t="s">
        <v>3883</v>
      </c>
      <c r="F245" s="755"/>
      <c r="G245" s="755"/>
      <c r="H245" s="744"/>
      <c r="I245" s="755">
        <v>1</v>
      </c>
      <c r="J245" s="755">
        <v>0</v>
      </c>
      <c r="K245" s="744"/>
      <c r="L245" s="755">
        <v>1</v>
      </c>
      <c r="M245" s="756">
        <v>0</v>
      </c>
    </row>
    <row r="246" spans="1:13" ht="14.4" customHeight="1" x14ac:dyDescent="0.3">
      <c r="A246" s="737" t="s">
        <v>3359</v>
      </c>
      <c r="B246" s="739" t="s">
        <v>3212</v>
      </c>
      <c r="C246" s="739" t="s">
        <v>2876</v>
      </c>
      <c r="D246" s="739" t="s">
        <v>2558</v>
      </c>
      <c r="E246" s="739" t="s">
        <v>3213</v>
      </c>
      <c r="F246" s="755"/>
      <c r="G246" s="755"/>
      <c r="H246" s="744">
        <v>0</v>
      </c>
      <c r="I246" s="755">
        <v>2</v>
      </c>
      <c r="J246" s="755">
        <v>308.72000000000003</v>
      </c>
      <c r="K246" s="744">
        <v>1</v>
      </c>
      <c r="L246" s="755">
        <v>2</v>
      </c>
      <c r="M246" s="756">
        <v>308.72000000000003</v>
      </c>
    </row>
    <row r="247" spans="1:13" ht="14.4" customHeight="1" x14ac:dyDescent="0.3">
      <c r="A247" s="737" t="s">
        <v>3359</v>
      </c>
      <c r="B247" s="739" t="s">
        <v>3262</v>
      </c>
      <c r="C247" s="739" t="s">
        <v>2203</v>
      </c>
      <c r="D247" s="739" t="s">
        <v>2200</v>
      </c>
      <c r="E247" s="739" t="s">
        <v>3269</v>
      </c>
      <c r="F247" s="755"/>
      <c r="G247" s="755"/>
      <c r="H247" s="744">
        <v>0</v>
      </c>
      <c r="I247" s="755">
        <v>2</v>
      </c>
      <c r="J247" s="755">
        <v>187.92</v>
      </c>
      <c r="K247" s="744">
        <v>1</v>
      </c>
      <c r="L247" s="755">
        <v>2</v>
      </c>
      <c r="M247" s="756">
        <v>187.92</v>
      </c>
    </row>
    <row r="248" spans="1:13" ht="14.4" customHeight="1" x14ac:dyDescent="0.3">
      <c r="A248" s="737" t="s">
        <v>3359</v>
      </c>
      <c r="B248" s="739" t="s">
        <v>3272</v>
      </c>
      <c r="C248" s="739" t="s">
        <v>3861</v>
      </c>
      <c r="D248" s="739" t="s">
        <v>3862</v>
      </c>
      <c r="E248" s="739" t="s">
        <v>3863</v>
      </c>
      <c r="F248" s="755"/>
      <c r="G248" s="755"/>
      <c r="H248" s="744">
        <v>0</v>
      </c>
      <c r="I248" s="755">
        <v>2</v>
      </c>
      <c r="J248" s="755">
        <v>439.56</v>
      </c>
      <c r="K248" s="744">
        <v>1</v>
      </c>
      <c r="L248" s="755">
        <v>2</v>
      </c>
      <c r="M248" s="756">
        <v>439.56</v>
      </c>
    </row>
    <row r="249" spans="1:13" ht="14.4" customHeight="1" x14ac:dyDescent="0.3">
      <c r="A249" s="737" t="s">
        <v>3359</v>
      </c>
      <c r="B249" s="739" t="s">
        <v>3272</v>
      </c>
      <c r="C249" s="739" t="s">
        <v>2345</v>
      </c>
      <c r="D249" s="739" t="s">
        <v>3273</v>
      </c>
      <c r="E249" s="739" t="s">
        <v>2347</v>
      </c>
      <c r="F249" s="755"/>
      <c r="G249" s="755"/>
      <c r="H249" s="744">
        <v>0</v>
      </c>
      <c r="I249" s="755">
        <v>1</v>
      </c>
      <c r="J249" s="755">
        <v>109.89</v>
      </c>
      <c r="K249" s="744">
        <v>1</v>
      </c>
      <c r="L249" s="755">
        <v>1</v>
      </c>
      <c r="M249" s="756">
        <v>109.89</v>
      </c>
    </row>
    <row r="250" spans="1:13" ht="14.4" customHeight="1" x14ac:dyDescent="0.3">
      <c r="A250" s="737" t="s">
        <v>3359</v>
      </c>
      <c r="B250" s="739" t="s">
        <v>3274</v>
      </c>
      <c r="C250" s="739" t="s">
        <v>3867</v>
      </c>
      <c r="D250" s="739" t="s">
        <v>2436</v>
      </c>
      <c r="E250" s="739" t="s">
        <v>3257</v>
      </c>
      <c r="F250" s="755"/>
      <c r="G250" s="755"/>
      <c r="H250" s="744"/>
      <c r="I250" s="755">
        <v>1</v>
      </c>
      <c r="J250" s="755">
        <v>0</v>
      </c>
      <c r="K250" s="744"/>
      <c r="L250" s="755">
        <v>1</v>
      </c>
      <c r="M250" s="756">
        <v>0</v>
      </c>
    </row>
    <row r="251" spans="1:13" ht="14.4" customHeight="1" x14ac:dyDescent="0.3">
      <c r="A251" s="737" t="s">
        <v>3359</v>
      </c>
      <c r="B251" s="739" t="s">
        <v>3277</v>
      </c>
      <c r="C251" s="739" t="s">
        <v>3840</v>
      </c>
      <c r="D251" s="739" t="s">
        <v>3278</v>
      </c>
      <c r="E251" s="739" t="s">
        <v>3841</v>
      </c>
      <c r="F251" s="755"/>
      <c r="G251" s="755"/>
      <c r="H251" s="744">
        <v>0</v>
      </c>
      <c r="I251" s="755">
        <v>1</v>
      </c>
      <c r="J251" s="755">
        <v>107.42</v>
      </c>
      <c r="K251" s="744">
        <v>1</v>
      </c>
      <c r="L251" s="755">
        <v>1</v>
      </c>
      <c r="M251" s="756">
        <v>107.42</v>
      </c>
    </row>
    <row r="252" spans="1:13" ht="14.4" customHeight="1" x14ac:dyDescent="0.3">
      <c r="A252" s="737" t="s">
        <v>3359</v>
      </c>
      <c r="B252" s="739" t="s">
        <v>3277</v>
      </c>
      <c r="C252" s="739" t="s">
        <v>2231</v>
      </c>
      <c r="D252" s="739" t="s">
        <v>2236</v>
      </c>
      <c r="E252" s="739" t="s">
        <v>3280</v>
      </c>
      <c r="F252" s="755"/>
      <c r="G252" s="755"/>
      <c r="H252" s="744">
        <v>0</v>
      </c>
      <c r="I252" s="755">
        <v>1</v>
      </c>
      <c r="J252" s="755">
        <v>424.24</v>
      </c>
      <c r="K252" s="744">
        <v>1</v>
      </c>
      <c r="L252" s="755">
        <v>1</v>
      </c>
      <c r="M252" s="756">
        <v>424.24</v>
      </c>
    </row>
    <row r="253" spans="1:13" ht="14.4" customHeight="1" x14ac:dyDescent="0.3">
      <c r="A253" s="737" t="s">
        <v>3359</v>
      </c>
      <c r="B253" s="739" t="s">
        <v>3291</v>
      </c>
      <c r="C253" s="739" t="s">
        <v>2239</v>
      </c>
      <c r="D253" s="739" t="s">
        <v>3294</v>
      </c>
      <c r="E253" s="739" t="s">
        <v>3295</v>
      </c>
      <c r="F253" s="755"/>
      <c r="G253" s="755"/>
      <c r="H253" s="744">
        <v>0</v>
      </c>
      <c r="I253" s="755">
        <v>1</v>
      </c>
      <c r="J253" s="755">
        <v>4.7</v>
      </c>
      <c r="K253" s="744">
        <v>1</v>
      </c>
      <c r="L253" s="755">
        <v>1</v>
      </c>
      <c r="M253" s="756">
        <v>4.7</v>
      </c>
    </row>
    <row r="254" spans="1:13" ht="14.4" customHeight="1" x14ac:dyDescent="0.3">
      <c r="A254" s="737" t="s">
        <v>3359</v>
      </c>
      <c r="B254" s="739" t="s">
        <v>3300</v>
      </c>
      <c r="C254" s="739" t="s">
        <v>2448</v>
      </c>
      <c r="D254" s="739" t="s">
        <v>2449</v>
      </c>
      <c r="E254" s="739" t="s">
        <v>3177</v>
      </c>
      <c r="F254" s="755"/>
      <c r="G254" s="755"/>
      <c r="H254" s="744">
        <v>0</v>
      </c>
      <c r="I254" s="755">
        <v>3</v>
      </c>
      <c r="J254" s="755">
        <v>396</v>
      </c>
      <c r="K254" s="744">
        <v>1</v>
      </c>
      <c r="L254" s="755">
        <v>3</v>
      </c>
      <c r="M254" s="756">
        <v>396</v>
      </c>
    </row>
    <row r="255" spans="1:13" ht="14.4" customHeight="1" x14ac:dyDescent="0.3">
      <c r="A255" s="737" t="s">
        <v>3359</v>
      </c>
      <c r="B255" s="739" t="s">
        <v>3303</v>
      </c>
      <c r="C255" s="739" t="s">
        <v>3912</v>
      </c>
      <c r="D255" s="739" t="s">
        <v>3913</v>
      </c>
      <c r="E255" s="739" t="s">
        <v>3794</v>
      </c>
      <c r="F255" s="755"/>
      <c r="G255" s="755"/>
      <c r="H255" s="744">
        <v>0</v>
      </c>
      <c r="I255" s="755">
        <v>1</v>
      </c>
      <c r="J255" s="755">
        <v>132</v>
      </c>
      <c r="K255" s="744">
        <v>1</v>
      </c>
      <c r="L255" s="755">
        <v>1</v>
      </c>
      <c r="M255" s="756">
        <v>132</v>
      </c>
    </row>
    <row r="256" spans="1:13" ht="14.4" customHeight="1" x14ac:dyDescent="0.3">
      <c r="A256" s="737" t="s">
        <v>3359</v>
      </c>
      <c r="B256" s="739" t="s">
        <v>3303</v>
      </c>
      <c r="C256" s="739" t="s">
        <v>2591</v>
      </c>
      <c r="D256" s="739" t="s">
        <v>2592</v>
      </c>
      <c r="E256" s="739" t="s">
        <v>3304</v>
      </c>
      <c r="F256" s="755"/>
      <c r="G256" s="755"/>
      <c r="H256" s="744">
        <v>0</v>
      </c>
      <c r="I256" s="755">
        <v>1</v>
      </c>
      <c r="J256" s="755">
        <v>324.38</v>
      </c>
      <c r="K256" s="744">
        <v>1</v>
      </c>
      <c r="L256" s="755">
        <v>1</v>
      </c>
      <c r="M256" s="756">
        <v>324.38</v>
      </c>
    </row>
    <row r="257" spans="1:13" ht="14.4" customHeight="1" x14ac:dyDescent="0.3">
      <c r="A257" s="737" t="s">
        <v>3359</v>
      </c>
      <c r="B257" s="739" t="s">
        <v>3309</v>
      </c>
      <c r="C257" s="739" t="s">
        <v>2378</v>
      </c>
      <c r="D257" s="739" t="s">
        <v>2379</v>
      </c>
      <c r="E257" s="739" t="s">
        <v>3130</v>
      </c>
      <c r="F257" s="755"/>
      <c r="G257" s="755"/>
      <c r="H257" s="744">
        <v>0</v>
      </c>
      <c r="I257" s="755">
        <v>2</v>
      </c>
      <c r="J257" s="755">
        <v>217.16</v>
      </c>
      <c r="K257" s="744">
        <v>1</v>
      </c>
      <c r="L257" s="755">
        <v>2</v>
      </c>
      <c r="M257" s="756">
        <v>217.16</v>
      </c>
    </row>
    <row r="258" spans="1:13" ht="14.4" customHeight="1" x14ac:dyDescent="0.3">
      <c r="A258" s="737" t="s">
        <v>3359</v>
      </c>
      <c r="B258" s="739" t="s">
        <v>3310</v>
      </c>
      <c r="C258" s="739" t="s">
        <v>2458</v>
      </c>
      <c r="D258" s="739" t="s">
        <v>2459</v>
      </c>
      <c r="E258" s="739" t="s">
        <v>2460</v>
      </c>
      <c r="F258" s="755"/>
      <c r="G258" s="755"/>
      <c r="H258" s="744">
        <v>0</v>
      </c>
      <c r="I258" s="755">
        <v>1</v>
      </c>
      <c r="J258" s="755">
        <v>133.38999999999999</v>
      </c>
      <c r="K258" s="744">
        <v>1</v>
      </c>
      <c r="L258" s="755">
        <v>1</v>
      </c>
      <c r="M258" s="756">
        <v>133.38999999999999</v>
      </c>
    </row>
    <row r="259" spans="1:13" ht="14.4" customHeight="1" x14ac:dyDescent="0.3">
      <c r="A259" s="737" t="s">
        <v>3359</v>
      </c>
      <c r="B259" s="739" t="s">
        <v>3311</v>
      </c>
      <c r="C259" s="739" t="s">
        <v>693</v>
      </c>
      <c r="D259" s="739" t="s">
        <v>694</v>
      </c>
      <c r="E259" s="739" t="s">
        <v>3659</v>
      </c>
      <c r="F259" s="755"/>
      <c r="G259" s="755"/>
      <c r="H259" s="744"/>
      <c r="I259" s="755">
        <v>1</v>
      </c>
      <c r="J259" s="755">
        <v>0</v>
      </c>
      <c r="K259" s="744"/>
      <c r="L259" s="755">
        <v>1</v>
      </c>
      <c r="M259" s="756">
        <v>0</v>
      </c>
    </row>
    <row r="260" spans="1:13" ht="14.4" customHeight="1" x14ac:dyDescent="0.3">
      <c r="A260" s="737" t="s">
        <v>3359</v>
      </c>
      <c r="B260" s="739" t="s">
        <v>3329</v>
      </c>
      <c r="C260" s="739" t="s">
        <v>2624</v>
      </c>
      <c r="D260" s="739" t="s">
        <v>3332</v>
      </c>
      <c r="E260" s="739" t="s">
        <v>2604</v>
      </c>
      <c r="F260" s="755"/>
      <c r="G260" s="755"/>
      <c r="H260" s="744">
        <v>0</v>
      </c>
      <c r="I260" s="755">
        <v>4</v>
      </c>
      <c r="J260" s="755">
        <v>178.4</v>
      </c>
      <c r="K260" s="744">
        <v>1</v>
      </c>
      <c r="L260" s="755">
        <v>4</v>
      </c>
      <c r="M260" s="756">
        <v>178.4</v>
      </c>
    </row>
    <row r="261" spans="1:13" ht="14.4" customHeight="1" x14ac:dyDescent="0.3">
      <c r="A261" s="737" t="s">
        <v>3359</v>
      </c>
      <c r="B261" s="739" t="s">
        <v>3329</v>
      </c>
      <c r="C261" s="739" t="s">
        <v>2627</v>
      </c>
      <c r="D261" s="739" t="s">
        <v>3333</v>
      </c>
      <c r="E261" s="739" t="s">
        <v>2604</v>
      </c>
      <c r="F261" s="755"/>
      <c r="G261" s="755"/>
      <c r="H261" s="744">
        <v>0</v>
      </c>
      <c r="I261" s="755">
        <v>4</v>
      </c>
      <c r="J261" s="755">
        <v>178.4</v>
      </c>
      <c r="K261" s="744">
        <v>1</v>
      </c>
      <c r="L261" s="755">
        <v>4</v>
      </c>
      <c r="M261" s="756">
        <v>178.4</v>
      </c>
    </row>
    <row r="262" spans="1:13" ht="14.4" customHeight="1" x14ac:dyDescent="0.3">
      <c r="A262" s="737" t="s">
        <v>3359</v>
      </c>
      <c r="B262" s="739" t="s">
        <v>3329</v>
      </c>
      <c r="C262" s="739" t="s">
        <v>2630</v>
      </c>
      <c r="D262" s="739" t="s">
        <v>3334</v>
      </c>
      <c r="E262" s="739" t="s">
        <v>2604</v>
      </c>
      <c r="F262" s="755"/>
      <c r="G262" s="755"/>
      <c r="H262" s="744">
        <v>0</v>
      </c>
      <c r="I262" s="755">
        <v>4</v>
      </c>
      <c r="J262" s="755">
        <v>178.4</v>
      </c>
      <c r="K262" s="744">
        <v>1</v>
      </c>
      <c r="L262" s="755">
        <v>4</v>
      </c>
      <c r="M262" s="756">
        <v>178.4</v>
      </c>
    </row>
    <row r="263" spans="1:13" ht="14.4" customHeight="1" x14ac:dyDescent="0.3">
      <c r="A263" s="737" t="s">
        <v>3359</v>
      </c>
      <c r="B263" s="739" t="s">
        <v>3329</v>
      </c>
      <c r="C263" s="739" t="s">
        <v>2643</v>
      </c>
      <c r="D263" s="739" t="s">
        <v>2644</v>
      </c>
      <c r="E263" s="739" t="s">
        <v>2634</v>
      </c>
      <c r="F263" s="755"/>
      <c r="G263" s="755"/>
      <c r="H263" s="744">
        <v>0</v>
      </c>
      <c r="I263" s="755">
        <v>50</v>
      </c>
      <c r="J263" s="755">
        <v>7294.5</v>
      </c>
      <c r="K263" s="744">
        <v>1</v>
      </c>
      <c r="L263" s="755">
        <v>50</v>
      </c>
      <c r="M263" s="756">
        <v>7294.5</v>
      </c>
    </row>
    <row r="264" spans="1:13" ht="14.4" customHeight="1" x14ac:dyDescent="0.3">
      <c r="A264" s="737" t="s">
        <v>3359</v>
      </c>
      <c r="B264" s="739" t="s">
        <v>3329</v>
      </c>
      <c r="C264" s="739" t="s">
        <v>2655</v>
      </c>
      <c r="D264" s="739" t="s">
        <v>3338</v>
      </c>
      <c r="E264" s="739" t="s">
        <v>2651</v>
      </c>
      <c r="F264" s="755"/>
      <c r="G264" s="755"/>
      <c r="H264" s="744">
        <v>0</v>
      </c>
      <c r="I264" s="755">
        <v>1</v>
      </c>
      <c r="J264" s="755">
        <v>84.89</v>
      </c>
      <c r="K264" s="744">
        <v>1</v>
      </c>
      <c r="L264" s="755">
        <v>1</v>
      </c>
      <c r="M264" s="756">
        <v>84.89</v>
      </c>
    </row>
    <row r="265" spans="1:13" ht="14.4" customHeight="1" x14ac:dyDescent="0.3">
      <c r="A265" s="737" t="s">
        <v>3359</v>
      </c>
      <c r="B265" s="739" t="s">
        <v>3329</v>
      </c>
      <c r="C265" s="739" t="s">
        <v>2649</v>
      </c>
      <c r="D265" s="739" t="s">
        <v>2650</v>
      </c>
      <c r="E265" s="739" t="s">
        <v>2651</v>
      </c>
      <c r="F265" s="755"/>
      <c r="G265" s="755"/>
      <c r="H265" s="744">
        <v>0</v>
      </c>
      <c r="I265" s="755">
        <v>1</v>
      </c>
      <c r="J265" s="755">
        <v>84.89</v>
      </c>
      <c r="K265" s="744">
        <v>1</v>
      </c>
      <c r="L265" s="755">
        <v>1</v>
      </c>
      <c r="M265" s="756">
        <v>84.89</v>
      </c>
    </row>
    <row r="266" spans="1:13" ht="14.4" customHeight="1" x14ac:dyDescent="0.3">
      <c r="A266" s="737" t="s">
        <v>3359</v>
      </c>
      <c r="B266" s="739" t="s">
        <v>3329</v>
      </c>
      <c r="C266" s="739" t="s">
        <v>2599</v>
      </c>
      <c r="D266" s="739" t="s">
        <v>3336</v>
      </c>
      <c r="E266" s="739" t="s">
        <v>2601</v>
      </c>
      <c r="F266" s="755">
        <v>60</v>
      </c>
      <c r="G266" s="755">
        <v>4945.8</v>
      </c>
      <c r="H266" s="744">
        <v>1</v>
      </c>
      <c r="I266" s="755"/>
      <c r="J266" s="755"/>
      <c r="K266" s="744">
        <v>0</v>
      </c>
      <c r="L266" s="755">
        <v>60</v>
      </c>
      <c r="M266" s="756">
        <v>4945.8</v>
      </c>
    </row>
    <row r="267" spans="1:13" ht="14.4" customHeight="1" x14ac:dyDescent="0.3">
      <c r="A267" s="737" t="s">
        <v>3359</v>
      </c>
      <c r="B267" s="739" t="s">
        <v>3111</v>
      </c>
      <c r="C267" s="739" t="s">
        <v>3946</v>
      </c>
      <c r="D267" s="739" t="s">
        <v>2576</v>
      </c>
      <c r="E267" s="739" t="s">
        <v>3947</v>
      </c>
      <c r="F267" s="755"/>
      <c r="G267" s="755"/>
      <c r="H267" s="744">
        <v>0</v>
      </c>
      <c r="I267" s="755">
        <v>1</v>
      </c>
      <c r="J267" s="755">
        <v>2376.9299999999998</v>
      </c>
      <c r="K267" s="744">
        <v>1</v>
      </c>
      <c r="L267" s="755">
        <v>1</v>
      </c>
      <c r="M267" s="756">
        <v>2376.9299999999998</v>
      </c>
    </row>
    <row r="268" spans="1:13" ht="14.4" customHeight="1" x14ac:dyDescent="0.3">
      <c r="A268" s="737" t="s">
        <v>3359</v>
      </c>
      <c r="B268" s="739" t="s">
        <v>3069</v>
      </c>
      <c r="C268" s="739" t="s">
        <v>2217</v>
      </c>
      <c r="D268" s="739" t="s">
        <v>2218</v>
      </c>
      <c r="E268" s="739" t="s">
        <v>3070</v>
      </c>
      <c r="F268" s="755"/>
      <c r="G268" s="755"/>
      <c r="H268" s="744">
        <v>0</v>
      </c>
      <c r="I268" s="755">
        <v>2</v>
      </c>
      <c r="J268" s="755">
        <v>107.14</v>
      </c>
      <c r="K268" s="744">
        <v>1</v>
      </c>
      <c r="L268" s="755">
        <v>2</v>
      </c>
      <c r="M268" s="756">
        <v>107.14</v>
      </c>
    </row>
    <row r="269" spans="1:13" ht="14.4" customHeight="1" x14ac:dyDescent="0.3">
      <c r="A269" s="737" t="s">
        <v>3360</v>
      </c>
      <c r="B269" s="739" t="s">
        <v>3060</v>
      </c>
      <c r="C269" s="739" t="s">
        <v>3375</v>
      </c>
      <c r="D269" s="739" t="s">
        <v>560</v>
      </c>
      <c r="E269" s="739" t="s">
        <v>3061</v>
      </c>
      <c r="F269" s="755"/>
      <c r="G269" s="755"/>
      <c r="H269" s="744">
        <v>0</v>
      </c>
      <c r="I269" s="755">
        <v>6</v>
      </c>
      <c r="J269" s="755">
        <v>172.85999999999999</v>
      </c>
      <c r="K269" s="744">
        <v>1</v>
      </c>
      <c r="L269" s="755">
        <v>6</v>
      </c>
      <c r="M269" s="756">
        <v>172.85999999999999</v>
      </c>
    </row>
    <row r="270" spans="1:13" ht="14.4" customHeight="1" x14ac:dyDescent="0.3">
      <c r="A270" s="737" t="s">
        <v>3360</v>
      </c>
      <c r="B270" s="739" t="s">
        <v>3091</v>
      </c>
      <c r="C270" s="739" t="s">
        <v>2357</v>
      </c>
      <c r="D270" s="739" t="s">
        <v>3093</v>
      </c>
      <c r="E270" s="739" t="s">
        <v>3094</v>
      </c>
      <c r="F270" s="755"/>
      <c r="G270" s="755"/>
      <c r="H270" s="744">
        <v>0</v>
      </c>
      <c r="I270" s="755">
        <v>1</v>
      </c>
      <c r="J270" s="755">
        <v>120.61</v>
      </c>
      <c r="K270" s="744">
        <v>1</v>
      </c>
      <c r="L270" s="755">
        <v>1</v>
      </c>
      <c r="M270" s="756">
        <v>120.61</v>
      </c>
    </row>
    <row r="271" spans="1:13" ht="14.4" customHeight="1" x14ac:dyDescent="0.3">
      <c r="A271" s="737" t="s">
        <v>3360</v>
      </c>
      <c r="B271" s="739" t="s">
        <v>3097</v>
      </c>
      <c r="C271" s="739" t="s">
        <v>3562</v>
      </c>
      <c r="D271" s="739" t="s">
        <v>2137</v>
      </c>
      <c r="E271" s="739" t="s">
        <v>3103</v>
      </c>
      <c r="F271" s="755"/>
      <c r="G271" s="755"/>
      <c r="H271" s="744">
        <v>0</v>
      </c>
      <c r="I271" s="755">
        <v>4</v>
      </c>
      <c r="J271" s="755">
        <v>2173.56</v>
      </c>
      <c r="K271" s="744">
        <v>1</v>
      </c>
      <c r="L271" s="755">
        <v>4</v>
      </c>
      <c r="M271" s="756">
        <v>2173.56</v>
      </c>
    </row>
    <row r="272" spans="1:13" ht="14.4" customHeight="1" x14ac:dyDescent="0.3">
      <c r="A272" s="737" t="s">
        <v>3360</v>
      </c>
      <c r="B272" s="739" t="s">
        <v>3097</v>
      </c>
      <c r="C272" s="739" t="s">
        <v>3373</v>
      </c>
      <c r="D272" s="739" t="s">
        <v>2210</v>
      </c>
      <c r="E272" s="739" t="s">
        <v>3099</v>
      </c>
      <c r="F272" s="755"/>
      <c r="G272" s="755"/>
      <c r="H272" s="744">
        <v>0</v>
      </c>
      <c r="I272" s="755">
        <v>2</v>
      </c>
      <c r="J272" s="755">
        <v>2771.24</v>
      </c>
      <c r="K272" s="744">
        <v>1</v>
      </c>
      <c r="L272" s="755">
        <v>2</v>
      </c>
      <c r="M272" s="756">
        <v>2771.24</v>
      </c>
    </row>
    <row r="273" spans="1:13" ht="14.4" customHeight="1" x14ac:dyDescent="0.3">
      <c r="A273" s="737" t="s">
        <v>3360</v>
      </c>
      <c r="B273" s="739" t="s">
        <v>3106</v>
      </c>
      <c r="C273" s="739" t="s">
        <v>2533</v>
      </c>
      <c r="D273" s="739" t="s">
        <v>2534</v>
      </c>
      <c r="E273" s="739" t="s">
        <v>3107</v>
      </c>
      <c r="F273" s="755"/>
      <c r="G273" s="755"/>
      <c r="H273" s="744">
        <v>0</v>
      </c>
      <c r="I273" s="755">
        <v>3</v>
      </c>
      <c r="J273" s="755">
        <v>280.29000000000002</v>
      </c>
      <c r="K273" s="744">
        <v>1</v>
      </c>
      <c r="L273" s="755">
        <v>3</v>
      </c>
      <c r="M273" s="756">
        <v>280.29000000000002</v>
      </c>
    </row>
    <row r="274" spans="1:13" ht="14.4" customHeight="1" x14ac:dyDescent="0.3">
      <c r="A274" s="737" t="s">
        <v>3360</v>
      </c>
      <c r="B274" s="739" t="s">
        <v>3116</v>
      </c>
      <c r="C274" s="739" t="s">
        <v>2313</v>
      </c>
      <c r="D274" s="739" t="s">
        <v>3118</v>
      </c>
      <c r="E274" s="739" t="s">
        <v>3119</v>
      </c>
      <c r="F274" s="755"/>
      <c r="G274" s="755"/>
      <c r="H274" s="744">
        <v>0</v>
      </c>
      <c r="I274" s="755">
        <v>1</v>
      </c>
      <c r="J274" s="755">
        <v>105.46</v>
      </c>
      <c r="K274" s="744">
        <v>1</v>
      </c>
      <c r="L274" s="755">
        <v>1</v>
      </c>
      <c r="M274" s="756">
        <v>105.46</v>
      </c>
    </row>
    <row r="275" spans="1:13" ht="14.4" customHeight="1" x14ac:dyDescent="0.3">
      <c r="A275" s="737" t="s">
        <v>3360</v>
      </c>
      <c r="B275" s="739" t="s">
        <v>3128</v>
      </c>
      <c r="C275" s="739" t="s">
        <v>2164</v>
      </c>
      <c r="D275" s="739" t="s">
        <v>2165</v>
      </c>
      <c r="E275" s="739" t="s">
        <v>3129</v>
      </c>
      <c r="F275" s="755"/>
      <c r="G275" s="755"/>
      <c r="H275" s="744">
        <v>0</v>
      </c>
      <c r="I275" s="755">
        <v>1</v>
      </c>
      <c r="J275" s="755">
        <v>35.11</v>
      </c>
      <c r="K275" s="744">
        <v>1</v>
      </c>
      <c r="L275" s="755">
        <v>1</v>
      </c>
      <c r="M275" s="756">
        <v>35.11</v>
      </c>
    </row>
    <row r="276" spans="1:13" ht="14.4" customHeight="1" x14ac:dyDescent="0.3">
      <c r="A276" s="737" t="s">
        <v>3360</v>
      </c>
      <c r="B276" s="739" t="s">
        <v>3128</v>
      </c>
      <c r="C276" s="739" t="s">
        <v>2167</v>
      </c>
      <c r="D276" s="739" t="s">
        <v>2168</v>
      </c>
      <c r="E276" s="739" t="s">
        <v>3130</v>
      </c>
      <c r="F276" s="755"/>
      <c r="G276" s="755"/>
      <c r="H276" s="744">
        <v>0</v>
      </c>
      <c r="I276" s="755">
        <v>3</v>
      </c>
      <c r="J276" s="755">
        <v>210.69</v>
      </c>
      <c r="K276" s="744">
        <v>1</v>
      </c>
      <c r="L276" s="755">
        <v>3</v>
      </c>
      <c r="M276" s="756">
        <v>210.69</v>
      </c>
    </row>
    <row r="277" spans="1:13" ht="14.4" customHeight="1" x14ac:dyDescent="0.3">
      <c r="A277" s="737" t="s">
        <v>3360</v>
      </c>
      <c r="B277" s="739" t="s">
        <v>3139</v>
      </c>
      <c r="C277" s="739" t="s">
        <v>2482</v>
      </c>
      <c r="D277" s="739" t="s">
        <v>2483</v>
      </c>
      <c r="E277" s="739" t="s">
        <v>3140</v>
      </c>
      <c r="F277" s="755"/>
      <c r="G277" s="755"/>
      <c r="H277" s="744">
        <v>0</v>
      </c>
      <c r="I277" s="755">
        <v>4</v>
      </c>
      <c r="J277" s="755">
        <v>62.2</v>
      </c>
      <c r="K277" s="744">
        <v>1</v>
      </c>
      <c r="L277" s="755">
        <v>4</v>
      </c>
      <c r="M277" s="756">
        <v>62.2</v>
      </c>
    </row>
    <row r="278" spans="1:13" ht="14.4" customHeight="1" x14ac:dyDescent="0.3">
      <c r="A278" s="737" t="s">
        <v>3360</v>
      </c>
      <c r="B278" s="739" t="s">
        <v>3139</v>
      </c>
      <c r="C278" s="739" t="s">
        <v>2381</v>
      </c>
      <c r="D278" s="739" t="s">
        <v>2382</v>
      </c>
      <c r="E278" s="739" t="s">
        <v>3142</v>
      </c>
      <c r="F278" s="755"/>
      <c r="G278" s="755"/>
      <c r="H278" s="744">
        <v>0</v>
      </c>
      <c r="I278" s="755">
        <v>6</v>
      </c>
      <c r="J278" s="755">
        <v>186.54</v>
      </c>
      <c r="K278" s="744">
        <v>1</v>
      </c>
      <c r="L278" s="755">
        <v>6</v>
      </c>
      <c r="M278" s="756">
        <v>186.54</v>
      </c>
    </row>
    <row r="279" spans="1:13" ht="14.4" customHeight="1" x14ac:dyDescent="0.3">
      <c r="A279" s="737" t="s">
        <v>3360</v>
      </c>
      <c r="B279" s="739" t="s">
        <v>3139</v>
      </c>
      <c r="C279" s="739" t="s">
        <v>4410</v>
      </c>
      <c r="D279" s="739" t="s">
        <v>2382</v>
      </c>
      <c r="E279" s="739" t="s">
        <v>4411</v>
      </c>
      <c r="F279" s="755"/>
      <c r="G279" s="755"/>
      <c r="H279" s="744">
        <v>0</v>
      </c>
      <c r="I279" s="755">
        <v>1</v>
      </c>
      <c r="J279" s="755">
        <v>103.64</v>
      </c>
      <c r="K279" s="744">
        <v>1</v>
      </c>
      <c r="L279" s="755">
        <v>1</v>
      </c>
      <c r="M279" s="756">
        <v>103.64</v>
      </c>
    </row>
    <row r="280" spans="1:13" ht="14.4" customHeight="1" x14ac:dyDescent="0.3">
      <c r="A280" s="737" t="s">
        <v>3360</v>
      </c>
      <c r="B280" s="739" t="s">
        <v>3145</v>
      </c>
      <c r="C280" s="739" t="s">
        <v>2270</v>
      </c>
      <c r="D280" s="739" t="s">
        <v>2271</v>
      </c>
      <c r="E280" s="739" t="s">
        <v>3129</v>
      </c>
      <c r="F280" s="755"/>
      <c r="G280" s="755"/>
      <c r="H280" s="744">
        <v>0</v>
      </c>
      <c r="I280" s="755">
        <v>6</v>
      </c>
      <c r="J280" s="755">
        <v>289.62</v>
      </c>
      <c r="K280" s="744">
        <v>1</v>
      </c>
      <c r="L280" s="755">
        <v>6</v>
      </c>
      <c r="M280" s="756">
        <v>289.62</v>
      </c>
    </row>
    <row r="281" spans="1:13" ht="14.4" customHeight="1" x14ac:dyDescent="0.3">
      <c r="A281" s="737" t="s">
        <v>3360</v>
      </c>
      <c r="B281" s="739" t="s">
        <v>3149</v>
      </c>
      <c r="C281" s="739" t="s">
        <v>2101</v>
      </c>
      <c r="D281" s="739" t="s">
        <v>2102</v>
      </c>
      <c r="E281" s="739" t="s">
        <v>3152</v>
      </c>
      <c r="F281" s="755"/>
      <c r="G281" s="755"/>
      <c r="H281" s="744">
        <v>0</v>
      </c>
      <c r="I281" s="755">
        <v>1</v>
      </c>
      <c r="J281" s="755">
        <v>16.09</v>
      </c>
      <c r="K281" s="744">
        <v>1</v>
      </c>
      <c r="L281" s="755">
        <v>1</v>
      </c>
      <c r="M281" s="756">
        <v>16.09</v>
      </c>
    </row>
    <row r="282" spans="1:13" ht="14.4" customHeight="1" x14ac:dyDescent="0.3">
      <c r="A282" s="737" t="s">
        <v>3360</v>
      </c>
      <c r="B282" s="739" t="s">
        <v>3155</v>
      </c>
      <c r="C282" s="739" t="s">
        <v>2279</v>
      </c>
      <c r="D282" s="739" t="s">
        <v>3156</v>
      </c>
      <c r="E282" s="739" t="s">
        <v>3157</v>
      </c>
      <c r="F282" s="755"/>
      <c r="G282" s="755"/>
      <c r="H282" s="744">
        <v>0</v>
      </c>
      <c r="I282" s="755">
        <v>6</v>
      </c>
      <c r="J282" s="755">
        <v>524.46</v>
      </c>
      <c r="K282" s="744">
        <v>1</v>
      </c>
      <c r="L282" s="755">
        <v>6</v>
      </c>
      <c r="M282" s="756">
        <v>524.46</v>
      </c>
    </row>
    <row r="283" spans="1:13" ht="14.4" customHeight="1" x14ac:dyDescent="0.3">
      <c r="A283" s="737" t="s">
        <v>3360</v>
      </c>
      <c r="B283" s="739" t="s">
        <v>3165</v>
      </c>
      <c r="C283" s="739" t="s">
        <v>4416</v>
      </c>
      <c r="D283" s="739" t="s">
        <v>4417</v>
      </c>
      <c r="E283" s="739" t="s">
        <v>4418</v>
      </c>
      <c r="F283" s="755"/>
      <c r="G283" s="755"/>
      <c r="H283" s="744">
        <v>0</v>
      </c>
      <c r="I283" s="755">
        <v>6</v>
      </c>
      <c r="J283" s="755">
        <v>1091.6399999999999</v>
      </c>
      <c r="K283" s="744">
        <v>1</v>
      </c>
      <c r="L283" s="755">
        <v>6</v>
      </c>
      <c r="M283" s="756">
        <v>1091.6399999999999</v>
      </c>
    </row>
    <row r="284" spans="1:13" ht="14.4" customHeight="1" x14ac:dyDescent="0.3">
      <c r="A284" s="737" t="s">
        <v>3360</v>
      </c>
      <c r="B284" s="739" t="s">
        <v>3170</v>
      </c>
      <c r="C284" s="739" t="s">
        <v>3520</v>
      </c>
      <c r="D284" s="739" t="s">
        <v>2268</v>
      </c>
      <c r="E284" s="739" t="s">
        <v>3521</v>
      </c>
      <c r="F284" s="755"/>
      <c r="G284" s="755"/>
      <c r="H284" s="744">
        <v>0</v>
      </c>
      <c r="I284" s="755">
        <v>1</v>
      </c>
      <c r="J284" s="755">
        <v>54.98</v>
      </c>
      <c r="K284" s="744">
        <v>1</v>
      </c>
      <c r="L284" s="755">
        <v>1</v>
      </c>
      <c r="M284" s="756">
        <v>54.98</v>
      </c>
    </row>
    <row r="285" spans="1:13" ht="14.4" customHeight="1" x14ac:dyDescent="0.3">
      <c r="A285" s="737" t="s">
        <v>3360</v>
      </c>
      <c r="B285" s="739" t="s">
        <v>4519</v>
      </c>
      <c r="C285" s="739" t="s">
        <v>3525</v>
      </c>
      <c r="D285" s="739" t="s">
        <v>2496</v>
      </c>
      <c r="E285" s="739" t="s">
        <v>3526</v>
      </c>
      <c r="F285" s="755"/>
      <c r="G285" s="755"/>
      <c r="H285" s="744">
        <v>0</v>
      </c>
      <c r="I285" s="755">
        <v>2</v>
      </c>
      <c r="J285" s="755">
        <v>97.12</v>
      </c>
      <c r="K285" s="744">
        <v>1</v>
      </c>
      <c r="L285" s="755">
        <v>2</v>
      </c>
      <c r="M285" s="756">
        <v>97.12</v>
      </c>
    </row>
    <row r="286" spans="1:13" ht="14.4" customHeight="1" x14ac:dyDescent="0.3">
      <c r="A286" s="737" t="s">
        <v>3360</v>
      </c>
      <c r="B286" s="739" t="s">
        <v>3176</v>
      </c>
      <c r="C286" s="739" t="s">
        <v>3966</v>
      </c>
      <c r="D286" s="739" t="s">
        <v>3967</v>
      </c>
      <c r="E286" s="739" t="s">
        <v>3130</v>
      </c>
      <c r="F286" s="755"/>
      <c r="G286" s="755"/>
      <c r="H286" s="744">
        <v>0</v>
      </c>
      <c r="I286" s="755">
        <v>1</v>
      </c>
      <c r="J286" s="755">
        <v>29.43</v>
      </c>
      <c r="K286" s="744">
        <v>1</v>
      </c>
      <c r="L286" s="755">
        <v>1</v>
      </c>
      <c r="M286" s="756">
        <v>29.43</v>
      </c>
    </row>
    <row r="287" spans="1:13" ht="14.4" customHeight="1" x14ac:dyDescent="0.3">
      <c r="A287" s="737" t="s">
        <v>3360</v>
      </c>
      <c r="B287" s="739" t="s">
        <v>3178</v>
      </c>
      <c r="C287" s="739" t="s">
        <v>3823</v>
      </c>
      <c r="D287" s="739" t="s">
        <v>3679</v>
      </c>
      <c r="E287" s="739" t="s">
        <v>3177</v>
      </c>
      <c r="F287" s="755"/>
      <c r="G287" s="755"/>
      <c r="H287" s="744">
        <v>0</v>
      </c>
      <c r="I287" s="755">
        <v>3</v>
      </c>
      <c r="J287" s="755">
        <v>353.19</v>
      </c>
      <c r="K287" s="744">
        <v>1</v>
      </c>
      <c r="L287" s="755">
        <v>3</v>
      </c>
      <c r="M287" s="756">
        <v>353.19</v>
      </c>
    </row>
    <row r="288" spans="1:13" ht="14.4" customHeight="1" x14ac:dyDescent="0.3">
      <c r="A288" s="737" t="s">
        <v>3360</v>
      </c>
      <c r="B288" s="739" t="s">
        <v>3178</v>
      </c>
      <c r="C288" s="739" t="s">
        <v>2246</v>
      </c>
      <c r="D288" s="739" t="s">
        <v>3179</v>
      </c>
      <c r="E288" s="739" t="s">
        <v>3130</v>
      </c>
      <c r="F288" s="755"/>
      <c r="G288" s="755"/>
      <c r="H288" s="744">
        <v>0</v>
      </c>
      <c r="I288" s="755">
        <v>3</v>
      </c>
      <c r="J288" s="755">
        <v>176.57999999999998</v>
      </c>
      <c r="K288" s="744">
        <v>1</v>
      </c>
      <c r="L288" s="755">
        <v>3</v>
      </c>
      <c r="M288" s="756">
        <v>176.57999999999998</v>
      </c>
    </row>
    <row r="289" spans="1:13" ht="14.4" customHeight="1" x14ac:dyDescent="0.3">
      <c r="A289" s="737" t="s">
        <v>3360</v>
      </c>
      <c r="B289" s="739" t="s">
        <v>3178</v>
      </c>
      <c r="C289" s="739" t="s">
        <v>4346</v>
      </c>
      <c r="D289" s="739" t="s">
        <v>3179</v>
      </c>
      <c r="E289" s="739" t="s">
        <v>4347</v>
      </c>
      <c r="F289" s="755"/>
      <c r="G289" s="755"/>
      <c r="H289" s="744">
        <v>0</v>
      </c>
      <c r="I289" s="755">
        <v>1</v>
      </c>
      <c r="J289" s="755">
        <v>196.21</v>
      </c>
      <c r="K289" s="744">
        <v>1</v>
      </c>
      <c r="L289" s="755">
        <v>1</v>
      </c>
      <c r="M289" s="756">
        <v>196.21</v>
      </c>
    </row>
    <row r="290" spans="1:13" ht="14.4" customHeight="1" x14ac:dyDescent="0.3">
      <c r="A290" s="737" t="s">
        <v>3360</v>
      </c>
      <c r="B290" s="739" t="s">
        <v>3178</v>
      </c>
      <c r="C290" s="739" t="s">
        <v>2249</v>
      </c>
      <c r="D290" s="739" t="s">
        <v>2254</v>
      </c>
      <c r="E290" s="739" t="s">
        <v>3177</v>
      </c>
      <c r="F290" s="755"/>
      <c r="G290" s="755"/>
      <c r="H290" s="744">
        <v>0</v>
      </c>
      <c r="I290" s="755">
        <v>6</v>
      </c>
      <c r="J290" s="755">
        <v>706.38</v>
      </c>
      <c r="K290" s="744">
        <v>1</v>
      </c>
      <c r="L290" s="755">
        <v>6</v>
      </c>
      <c r="M290" s="756">
        <v>706.38</v>
      </c>
    </row>
    <row r="291" spans="1:13" ht="14.4" customHeight="1" x14ac:dyDescent="0.3">
      <c r="A291" s="737" t="s">
        <v>3360</v>
      </c>
      <c r="B291" s="739" t="s">
        <v>3183</v>
      </c>
      <c r="C291" s="739" t="s">
        <v>2292</v>
      </c>
      <c r="D291" s="739" t="s">
        <v>2289</v>
      </c>
      <c r="E291" s="739" t="s">
        <v>3177</v>
      </c>
      <c r="F291" s="755"/>
      <c r="G291" s="755"/>
      <c r="H291" s="744">
        <v>0</v>
      </c>
      <c r="I291" s="755">
        <v>6</v>
      </c>
      <c r="J291" s="755">
        <v>1086.78</v>
      </c>
      <c r="K291" s="744">
        <v>1</v>
      </c>
      <c r="L291" s="755">
        <v>6</v>
      </c>
      <c r="M291" s="756">
        <v>1086.78</v>
      </c>
    </row>
    <row r="292" spans="1:13" ht="14.4" customHeight="1" x14ac:dyDescent="0.3">
      <c r="A292" s="737" t="s">
        <v>3360</v>
      </c>
      <c r="B292" s="739" t="s">
        <v>3184</v>
      </c>
      <c r="C292" s="739" t="s">
        <v>2195</v>
      </c>
      <c r="D292" s="739" t="s">
        <v>2196</v>
      </c>
      <c r="E292" s="739" t="s">
        <v>3186</v>
      </c>
      <c r="F292" s="755"/>
      <c r="G292" s="755"/>
      <c r="H292" s="744">
        <v>0</v>
      </c>
      <c r="I292" s="755">
        <v>3</v>
      </c>
      <c r="J292" s="755">
        <v>556.02</v>
      </c>
      <c r="K292" s="744">
        <v>1</v>
      </c>
      <c r="L292" s="755">
        <v>3</v>
      </c>
      <c r="M292" s="756">
        <v>556.02</v>
      </c>
    </row>
    <row r="293" spans="1:13" ht="14.4" customHeight="1" x14ac:dyDescent="0.3">
      <c r="A293" s="737" t="s">
        <v>3360</v>
      </c>
      <c r="B293" s="739" t="s">
        <v>3197</v>
      </c>
      <c r="C293" s="739" t="s">
        <v>3873</v>
      </c>
      <c r="D293" s="739" t="s">
        <v>3874</v>
      </c>
      <c r="E293" s="739" t="s">
        <v>3875</v>
      </c>
      <c r="F293" s="755"/>
      <c r="G293" s="755"/>
      <c r="H293" s="744">
        <v>0</v>
      </c>
      <c r="I293" s="755">
        <v>1</v>
      </c>
      <c r="J293" s="755">
        <v>79.03</v>
      </c>
      <c r="K293" s="744">
        <v>1</v>
      </c>
      <c r="L293" s="755">
        <v>1</v>
      </c>
      <c r="M293" s="756">
        <v>79.03</v>
      </c>
    </row>
    <row r="294" spans="1:13" ht="14.4" customHeight="1" x14ac:dyDescent="0.3">
      <c r="A294" s="737" t="s">
        <v>3360</v>
      </c>
      <c r="B294" s="739" t="s">
        <v>3197</v>
      </c>
      <c r="C294" s="739" t="s">
        <v>2335</v>
      </c>
      <c r="D294" s="739" t="s">
        <v>3205</v>
      </c>
      <c r="E294" s="739" t="s">
        <v>3206</v>
      </c>
      <c r="F294" s="755"/>
      <c r="G294" s="755"/>
      <c r="H294" s="744">
        <v>0</v>
      </c>
      <c r="I294" s="755">
        <v>1</v>
      </c>
      <c r="J294" s="755">
        <v>46.07</v>
      </c>
      <c r="K294" s="744">
        <v>1</v>
      </c>
      <c r="L294" s="755">
        <v>1</v>
      </c>
      <c r="M294" s="756">
        <v>46.07</v>
      </c>
    </row>
    <row r="295" spans="1:13" ht="14.4" customHeight="1" x14ac:dyDescent="0.3">
      <c r="A295" s="737" t="s">
        <v>3360</v>
      </c>
      <c r="B295" s="739" t="s">
        <v>3197</v>
      </c>
      <c r="C295" s="739" t="s">
        <v>2538</v>
      </c>
      <c r="D295" s="739" t="s">
        <v>2539</v>
      </c>
      <c r="E295" s="739" t="s">
        <v>3202</v>
      </c>
      <c r="F295" s="755"/>
      <c r="G295" s="755"/>
      <c r="H295" s="744">
        <v>0</v>
      </c>
      <c r="I295" s="755">
        <v>1</v>
      </c>
      <c r="J295" s="755">
        <v>46.07</v>
      </c>
      <c r="K295" s="744">
        <v>1</v>
      </c>
      <c r="L295" s="755">
        <v>1</v>
      </c>
      <c r="M295" s="756">
        <v>46.07</v>
      </c>
    </row>
    <row r="296" spans="1:13" ht="14.4" customHeight="1" x14ac:dyDescent="0.3">
      <c r="A296" s="737" t="s">
        <v>3360</v>
      </c>
      <c r="B296" s="739" t="s">
        <v>3255</v>
      </c>
      <c r="C296" s="739" t="s">
        <v>2109</v>
      </c>
      <c r="D296" s="739" t="s">
        <v>566</v>
      </c>
      <c r="E296" s="739" t="s">
        <v>3257</v>
      </c>
      <c r="F296" s="755"/>
      <c r="G296" s="755"/>
      <c r="H296" s="744">
        <v>0</v>
      </c>
      <c r="I296" s="755">
        <v>7</v>
      </c>
      <c r="J296" s="755">
        <v>255.77999999999997</v>
      </c>
      <c r="K296" s="744">
        <v>1</v>
      </c>
      <c r="L296" s="755">
        <v>7</v>
      </c>
      <c r="M296" s="756">
        <v>255.77999999999997</v>
      </c>
    </row>
    <row r="297" spans="1:13" ht="14.4" customHeight="1" x14ac:dyDescent="0.3">
      <c r="A297" s="737" t="s">
        <v>3360</v>
      </c>
      <c r="B297" s="739" t="s">
        <v>3291</v>
      </c>
      <c r="C297" s="739" t="s">
        <v>2239</v>
      </c>
      <c r="D297" s="739" t="s">
        <v>3294</v>
      </c>
      <c r="E297" s="739" t="s">
        <v>3295</v>
      </c>
      <c r="F297" s="755"/>
      <c r="G297" s="755"/>
      <c r="H297" s="744">
        <v>0</v>
      </c>
      <c r="I297" s="755">
        <v>1</v>
      </c>
      <c r="J297" s="755">
        <v>4.7</v>
      </c>
      <c r="K297" s="744">
        <v>1</v>
      </c>
      <c r="L297" s="755">
        <v>1</v>
      </c>
      <c r="M297" s="756">
        <v>4.7</v>
      </c>
    </row>
    <row r="298" spans="1:13" ht="14.4" customHeight="1" x14ac:dyDescent="0.3">
      <c r="A298" s="737" t="s">
        <v>3360</v>
      </c>
      <c r="B298" s="739" t="s">
        <v>4524</v>
      </c>
      <c r="C298" s="739" t="s">
        <v>4401</v>
      </c>
      <c r="D298" s="739" t="s">
        <v>4402</v>
      </c>
      <c r="E298" s="739" t="s">
        <v>4403</v>
      </c>
      <c r="F298" s="755"/>
      <c r="G298" s="755"/>
      <c r="H298" s="744"/>
      <c r="I298" s="755">
        <v>3</v>
      </c>
      <c r="J298" s="755">
        <v>0</v>
      </c>
      <c r="K298" s="744"/>
      <c r="L298" s="755">
        <v>3</v>
      </c>
      <c r="M298" s="756">
        <v>0</v>
      </c>
    </row>
    <row r="299" spans="1:13" ht="14.4" customHeight="1" x14ac:dyDescent="0.3">
      <c r="A299" s="737" t="s">
        <v>3360</v>
      </c>
      <c r="B299" s="739" t="s">
        <v>3300</v>
      </c>
      <c r="C299" s="739" t="s">
        <v>2448</v>
      </c>
      <c r="D299" s="739" t="s">
        <v>2449</v>
      </c>
      <c r="E299" s="739" t="s">
        <v>3177</v>
      </c>
      <c r="F299" s="755"/>
      <c r="G299" s="755"/>
      <c r="H299" s="744">
        <v>0</v>
      </c>
      <c r="I299" s="755">
        <v>3</v>
      </c>
      <c r="J299" s="755">
        <v>396</v>
      </c>
      <c r="K299" s="744">
        <v>1</v>
      </c>
      <c r="L299" s="755">
        <v>3</v>
      </c>
      <c r="M299" s="756">
        <v>396</v>
      </c>
    </row>
    <row r="300" spans="1:13" ht="14.4" customHeight="1" x14ac:dyDescent="0.3">
      <c r="A300" s="737" t="s">
        <v>3360</v>
      </c>
      <c r="B300" s="739" t="s">
        <v>3302</v>
      </c>
      <c r="C300" s="739" t="s">
        <v>2479</v>
      </c>
      <c r="D300" s="739" t="s">
        <v>2480</v>
      </c>
      <c r="E300" s="739" t="s">
        <v>3177</v>
      </c>
      <c r="F300" s="755"/>
      <c r="G300" s="755"/>
      <c r="H300" s="744">
        <v>0</v>
      </c>
      <c r="I300" s="755">
        <v>6</v>
      </c>
      <c r="J300" s="755">
        <v>651.48</v>
      </c>
      <c r="K300" s="744">
        <v>1</v>
      </c>
      <c r="L300" s="755">
        <v>6</v>
      </c>
      <c r="M300" s="756">
        <v>651.48</v>
      </c>
    </row>
    <row r="301" spans="1:13" ht="14.4" customHeight="1" x14ac:dyDescent="0.3">
      <c r="A301" s="737" t="s">
        <v>3360</v>
      </c>
      <c r="B301" s="739" t="s">
        <v>3303</v>
      </c>
      <c r="C301" s="739" t="s">
        <v>2454</v>
      </c>
      <c r="D301" s="739" t="s">
        <v>3305</v>
      </c>
      <c r="E301" s="739" t="s">
        <v>3306</v>
      </c>
      <c r="F301" s="755"/>
      <c r="G301" s="755"/>
      <c r="H301" s="744">
        <v>0</v>
      </c>
      <c r="I301" s="755">
        <v>6</v>
      </c>
      <c r="J301" s="755">
        <v>608.04</v>
      </c>
      <c r="K301" s="744">
        <v>1</v>
      </c>
      <c r="L301" s="755">
        <v>6</v>
      </c>
      <c r="M301" s="756">
        <v>608.04</v>
      </c>
    </row>
    <row r="302" spans="1:13" ht="14.4" customHeight="1" x14ac:dyDescent="0.3">
      <c r="A302" s="737" t="s">
        <v>3360</v>
      </c>
      <c r="B302" s="739" t="s">
        <v>3313</v>
      </c>
      <c r="C302" s="739" t="s">
        <v>1336</v>
      </c>
      <c r="D302" s="739" t="s">
        <v>2360</v>
      </c>
      <c r="E302" s="739" t="s">
        <v>3315</v>
      </c>
      <c r="F302" s="755"/>
      <c r="G302" s="755"/>
      <c r="H302" s="744">
        <v>0</v>
      </c>
      <c r="I302" s="755">
        <v>4</v>
      </c>
      <c r="J302" s="755">
        <v>415.2</v>
      </c>
      <c r="K302" s="744">
        <v>1</v>
      </c>
      <c r="L302" s="755">
        <v>4</v>
      </c>
      <c r="M302" s="756">
        <v>415.2</v>
      </c>
    </row>
    <row r="303" spans="1:13" ht="14.4" customHeight="1" x14ac:dyDescent="0.3">
      <c r="A303" s="737" t="s">
        <v>3360</v>
      </c>
      <c r="B303" s="739" t="s">
        <v>3317</v>
      </c>
      <c r="C303" s="739" t="s">
        <v>2321</v>
      </c>
      <c r="D303" s="739" t="s">
        <v>2322</v>
      </c>
      <c r="E303" s="739" t="s">
        <v>3318</v>
      </c>
      <c r="F303" s="755"/>
      <c r="G303" s="755"/>
      <c r="H303" s="744">
        <v>0</v>
      </c>
      <c r="I303" s="755">
        <v>1</v>
      </c>
      <c r="J303" s="755">
        <v>63.75</v>
      </c>
      <c r="K303" s="744">
        <v>1</v>
      </c>
      <c r="L303" s="755">
        <v>1</v>
      </c>
      <c r="M303" s="756">
        <v>63.75</v>
      </c>
    </row>
    <row r="304" spans="1:13" ht="14.4" customHeight="1" x14ac:dyDescent="0.3">
      <c r="A304" s="737" t="s">
        <v>3360</v>
      </c>
      <c r="B304" s="739" t="s">
        <v>3325</v>
      </c>
      <c r="C304" s="739" t="s">
        <v>2105</v>
      </c>
      <c r="D304" s="739" t="s">
        <v>2106</v>
      </c>
      <c r="E304" s="739" t="s">
        <v>3326</v>
      </c>
      <c r="F304" s="755"/>
      <c r="G304" s="755"/>
      <c r="H304" s="744">
        <v>0</v>
      </c>
      <c r="I304" s="755">
        <v>1</v>
      </c>
      <c r="J304" s="755">
        <v>138.31</v>
      </c>
      <c r="K304" s="744">
        <v>1</v>
      </c>
      <c r="L304" s="755">
        <v>1</v>
      </c>
      <c r="M304" s="756">
        <v>138.31</v>
      </c>
    </row>
    <row r="305" spans="1:13" ht="14.4" customHeight="1" x14ac:dyDescent="0.3">
      <c r="A305" s="737" t="s">
        <v>3360</v>
      </c>
      <c r="B305" s="739" t="s">
        <v>3327</v>
      </c>
      <c r="C305" s="739" t="s">
        <v>2282</v>
      </c>
      <c r="D305" s="739" t="s">
        <v>2283</v>
      </c>
      <c r="E305" s="739" t="s">
        <v>3328</v>
      </c>
      <c r="F305" s="755"/>
      <c r="G305" s="755"/>
      <c r="H305" s="744">
        <v>0</v>
      </c>
      <c r="I305" s="755">
        <v>3</v>
      </c>
      <c r="J305" s="755">
        <v>207.48</v>
      </c>
      <c r="K305" s="744">
        <v>1</v>
      </c>
      <c r="L305" s="755">
        <v>3</v>
      </c>
      <c r="M305" s="756">
        <v>207.48</v>
      </c>
    </row>
    <row r="306" spans="1:13" ht="14.4" customHeight="1" x14ac:dyDescent="0.3">
      <c r="A306" s="737" t="s">
        <v>3360</v>
      </c>
      <c r="B306" s="739" t="s">
        <v>3327</v>
      </c>
      <c r="C306" s="739" t="s">
        <v>4389</v>
      </c>
      <c r="D306" s="739" t="s">
        <v>2283</v>
      </c>
      <c r="E306" s="739" t="s">
        <v>4390</v>
      </c>
      <c r="F306" s="755"/>
      <c r="G306" s="755"/>
      <c r="H306" s="744">
        <v>0</v>
      </c>
      <c r="I306" s="755">
        <v>1</v>
      </c>
      <c r="J306" s="755">
        <v>207.45</v>
      </c>
      <c r="K306" s="744">
        <v>1</v>
      </c>
      <c r="L306" s="755">
        <v>1</v>
      </c>
      <c r="M306" s="756">
        <v>207.45</v>
      </c>
    </row>
    <row r="307" spans="1:13" ht="14.4" customHeight="1" x14ac:dyDescent="0.3">
      <c r="A307" s="737" t="s">
        <v>3360</v>
      </c>
      <c r="B307" s="739" t="s">
        <v>3069</v>
      </c>
      <c r="C307" s="739" t="s">
        <v>2217</v>
      </c>
      <c r="D307" s="739" t="s">
        <v>2218</v>
      </c>
      <c r="E307" s="739" t="s">
        <v>3070</v>
      </c>
      <c r="F307" s="755"/>
      <c r="G307" s="755"/>
      <c r="H307" s="744">
        <v>0</v>
      </c>
      <c r="I307" s="755">
        <v>3</v>
      </c>
      <c r="J307" s="755">
        <v>160.71</v>
      </c>
      <c r="K307" s="744">
        <v>1</v>
      </c>
      <c r="L307" s="755">
        <v>3</v>
      </c>
      <c r="M307" s="756">
        <v>160.71</v>
      </c>
    </row>
    <row r="308" spans="1:13" ht="14.4" customHeight="1" x14ac:dyDescent="0.3">
      <c r="A308" s="737" t="s">
        <v>3365</v>
      </c>
      <c r="B308" s="739" t="s">
        <v>3060</v>
      </c>
      <c r="C308" s="739" t="s">
        <v>4028</v>
      </c>
      <c r="D308" s="739" t="s">
        <v>560</v>
      </c>
      <c r="E308" s="739" t="s">
        <v>4029</v>
      </c>
      <c r="F308" s="755"/>
      <c r="G308" s="755"/>
      <c r="H308" s="744">
        <v>0</v>
      </c>
      <c r="I308" s="755">
        <v>1</v>
      </c>
      <c r="J308" s="755">
        <v>23.42</v>
      </c>
      <c r="K308" s="744">
        <v>1</v>
      </c>
      <c r="L308" s="755">
        <v>1</v>
      </c>
      <c r="M308" s="756">
        <v>23.42</v>
      </c>
    </row>
    <row r="309" spans="1:13" ht="14.4" customHeight="1" x14ac:dyDescent="0.3">
      <c r="A309" s="737" t="s">
        <v>3365</v>
      </c>
      <c r="B309" s="739" t="s">
        <v>3060</v>
      </c>
      <c r="C309" s="739" t="s">
        <v>3894</v>
      </c>
      <c r="D309" s="739" t="s">
        <v>563</v>
      </c>
      <c r="E309" s="739" t="s">
        <v>3895</v>
      </c>
      <c r="F309" s="755"/>
      <c r="G309" s="755"/>
      <c r="H309" s="744">
        <v>0</v>
      </c>
      <c r="I309" s="755">
        <v>4</v>
      </c>
      <c r="J309" s="755">
        <v>400.72</v>
      </c>
      <c r="K309" s="744">
        <v>1</v>
      </c>
      <c r="L309" s="755">
        <v>4</v>
      </c>
      <c r="M309" s="756">
        <v>400.72</v>
      </c>
    </row>
    <row r="310" spans="1:13" ht="14.4" customHeight="1" x14ac:dyDescent="0.3">
      <c r="A310" s="737" t="s">
        <v>3365</v>
      </c>
      <c r="B310" s="739" t="s">
        <v>3097</v>
      </c>
      <c r="C310" s="739" t="s">
        <v>4021</v>
      </c>
      <c r="D310" s="739" t="s">
        <v>2210</v>
      </c>
      <c r="E310" s="739" t="s">
        <v>4022</v>
      </c>
      <c r="F310" s="755"/>
      <c r="G310" s="755"/>
      <c r="H310" s="744">
        <v>0</v>
      </c>
      <c r="I310" s="755">
        <v>5</v>
      </c>
      <c r="J310" s="755">
        <v>1385.6</v>
      </c>
      <c r="K310" s="744">
        <v>1</v>
      </c>
      <c r="L310" s="755">
        <v>5</v>
      </c>
      <c r="M310" s="756">
        <v>1385.6</v>
      </c>
    </row>
    <row r="311" spans="1:13" ht="14.4" customHeight="1" x14ac:dyDescent="0.3">
      <c r="A311" s="737" t="s">
        <v>3365</v>
      </c>
      <c r="B311" s="739" t="s">
        <v>3097</v>
      </c>
      <c r="C311" s="739" t="s">
        <v>4023</v>
      </c>
      <c r="D311" s="739" t="s">
        <v>2210</v>
      </c>
      <c r="E311" s="739" t="s">
        <v>4024</v>
      </c>
      <c r="F311" s="755"/>
      <c r="G311" s="755"/>
      <c r="H311" s="744">
        <v>0</v>
      </c>
      <c r="I311" s="755">
        <v>2</v>
      </c>
      <c r="J311" s="755">
        <v>739</v>
      </c>
      <c r="K311" s="744">
        <v>1</v>
      </c>
      <c r="L311" s="755">
        <v>2</v>
      </c>
      <c r="M311" s="756">
        <v>739</v>
      </c>
    </row>
    <row r="312" spans="1:13" ht="14.4" customHeight="1" x14ac:dyDescent="0.3">
      <c r="A312" s="737" t="s">
        <v>3365</v>
      </c>
      <c r="B312" s="739" t="s">
        <v>3097</v>
      </c>
      <c r="C312" s="739" t="s">
        <v>2209</v>
      </c>
      <c r="D312" s="739" t="s">
        <v>2210</v>
      </c>
      <c r="E312" s="739" t="s">
        <v>3105</v>
      </c>
      <c r="F312" s="755"/>
      <c r="G312" s="755"/>
      <c r="H312" s="744">
        <v>0</v>
      </c>
      <c r="I312" s="755">
        <v>1</v>
      </c>
      <c r="J312" s="755">
        <v>1847.49</v>
      </c>
      <c r="K312" s="744">
        <v>1</v>
      </c>
      <c r="L312" s="755">
        <v>1</v>
      </c>
      <c r="M312" s="756">
        <v>1847.49</v>
      </c>
    </row>
    <row r="313" spans="1:13" ht="14.4" customHeight="1" x14ac:dyDescent="0.3">
      <c r="A313" s="737" t="s">
        <v>3365</v>
      </c>
      <c r="B313" s="739" t="s">
        <v>3097</v>
      </c>
      <c r="C313" s="739" t="s">
        <v>4025</v>
      </c>
      <c r="D313" s="739" t="s">
        <v>2210</v>
      </c>
      <c r="E313" s="739" t="s">
        <v>4026</v>
      </c>
      <c r="F313" s="755"/>
      <c r="G313" s="755"/>
      <c r="H313" s="744">
        <v>0</v>
      </c>
      <c r="I313" s="755">
        <v>2</v>
      </c>
      <c r="J313" s="755">
        <v>4618.72</v>
      </c>
      <c r="K313" s="744">
        <v>1</v>
      </c>
      <c r="L313" s="755">
        <v>2</v>
      </c>
      <c r="M313" s="756">
        <v>4618.72</v>
      </c>
    </row>
    <row r="314" spans="1:13" ht="14.4" customHeight="1" x14ac:dyDescent="0.3">
      <c r="A314" s="737" t="s">
        <v>3365</v>
      </c>
      <c r="B314" s="739" t="s">
        <v>3097</v>
      </c>
      <c r="C314" s="739" t="s">
        <v>4027</v>
      </c>
      <c r="D314" s="739" t="s">
        <v>2210</v>
      </c>
      <c r="E314" s="739" t="s">
        <v>4022</v>
      </c>
      <c r="F314" s="755"/>
      <c r="G314" s="755"/>
      <c r="H314" s="744">
        <v>0</v>
      </c>
      <c r="I314" s="755">
        <v>2</v>
      </c>
      <c r="J314" s="755">
        <v>554.24</v>
      </c>
      <c r="K314" s="744">
        <v>1</v>
      </c>
      <c r="L314" s="755">
        <v>2</v>
      </c>
      <c r="M314" s="756">
        <v>554.24</v>
      </c>
    </row>
    <row r="315" spans="1:13" ht="14.4" customHeight="1" x14ac:dyDescent="0.3">
      <c r="A315" s="737" t="s">
        <v>3365</v>
      </c>
      <c r="B315" s="739" t="s">
        <v>3106</v>
      </c>
      <c r="C315" s="739" t="s">
        <v>2533</v>
      </c>
      <c r="D315" s="739" t="s">
        <v>2534</v>
      </c>
      <c r="E315" s="739" t="s">
        <v>3107</v>
      </c>
      <c r="F315" s="755"/>
      <c r="G315" s="755"/>
      <c r="H315" s="744">
        <v>0</v>
      </c>
      <c r="I315" s="755">
        <v>15</v>
      </c>
      <c r="J315" s="755">
        <v>1401.45</v>
      </c>
      <c r="K315" s="744">
        <v>1</v>
      </c>
      <c r="L315" s="755">
        <v>15</v>
      </c>
      <c r="M315" s="756">
        <v>1401.45</v>
      </c>
    </row>
    <row r="316" spans="1:13" ht="14.4" customHeight="1" x14ac:dyDescent="0.3">
      <c r="A316" s="737" t="s">
        <v>3365</v>
      </c>
      <c r="B316" s="739" t="s">
        <v>3106</v>
      </c>
      <c r="C316" s="739" t="s">
        <v>4005</v>
      </c>
      <c r="D316" s="739" t="s">
        <v>3984</v>
      </c>
      <c r="E316" s="739" t="s">
        <v>3987</v>
      </c>
      <c r="F316" s="755">
        <v>1</v>
      </c>
      <c r="G316" s="755">
        <v>0</v>
      </c>
      <c r="H316" s="744"/>
      <c r="I316" s="755"/>
      <c r="J316" s="755"/>
      <c r="K316" s="744"/>
      <c r="L316" s="755">
        <v>1</v>
      </c>
      <c r="M316" s="756">
        <v>0</v>
      </c>
    </row>
    <row r="317" spans="1:13" ht="14.4" customHeight="1" x14ac:dyDescent="0.3">
      <c r="A317" s="737" t="s">
        <v>3365</v>
      </c>
      <c r="B317" s="739" t="s">
        <v>3113</v>
      </c>
      <c r="C317" s="739" t="s">
        <v>3675</v>
      </c>
      <c r="D317" s="739" t="s">
        <v>2115</v>
      </c>
      <c r="E317" s="739" t="s">
        <v>3676</v>
      </c>
      <c r="F317" s="755"/>
      <c r="G317" s="755"/>
      <c r="H317" s="744">
        <v>0</v>
      </c>
      <c r="I317" s="755">
        <v>1</v>
      </c>
      <c r="J317" s="755">
        <v>72</v>
      </c>
      <c r="K317" s="744">
        <v>1</v>
      </c>
      <c r="L317" s="755">
        <v>1</v>
      </c>
      <c r="M317" s="756">
        <v>72</v>
      </c>
    </row>
    <row r="318" spans="1:13" ht="14.4" customHeight="1" x14ac:dyDescent="0.3">
      <c r="A318" s="737" t="s">
        <v>3365</v>
      </c>
      <c r="B318" s="739" t="s">
        <v>3122</v>
      </c>
      <c r="C318" s="739" t="s">
        <v>2329</v>
      </c>
      <c r="D318" s="739" t="s">
        <v>2330</v>
      </c>
      <c r="E318" s="739" t="s">
        <v>3124</v>
      </c>
      <c r="F318" s="755"/>
      <c r="G318" s="755"/>
      <c r="H318" s="744">
        <v>0</v>
      </c>
      <c r="I318" s="755">
        <v>1</v>
      </c>
      <c r="J318" s="755">
        <v>131.54</v>
      </c>
      <c r="K318" s="744">
        <v>1</v>
      </c>
      <c r="L318" s="755">
        <v>1</v>
      </c>
      <c r="M318" s="756">
        <v>131.54</v>
      </c>
    </row>
    <row r="319" spans="1:13" ht="14.4" customHeight="1" x14ac:dyDescent="0.3">
      <c r="A319" s="737" t="s">
        <v>3365</v>
      </c>
      <c r="B319" s="739" t="s">
        <v>3149</v>
      </c>
      <c r="C319" s="739" t="s">
        <v>2098</v>
      </c>
      <c r="D319" s="739" t="s">
        <v>2099</v>
      </c>
      <c r="E319" s="739" t="s">
        <v>3151</v>
      </c>
      <c r="F319" s="755"/>
      <c r="G319" s="755"/>
      <c r="H319" s="744">
        <v>0</v>
      </c>
      <c r="I319" s="755">
        <v>1</v>
      </c>
      <c r="J319" s="755">
        <v>10.41</v>
      </c>
      <c r="K319" s="744">
        <v>1</v>
      </c>
      <c r="L319" s="755">
        <v>1</v>
      </c>
      <c r="M319" s="756">
        <v>10.41</v>
      </c>
    </row>
    <row r="320" spans="1:13" ht="14.4" customHeight="1" x14ac:dyDescent="0.3">
      <c r="A320" s="737" t="s">
        <v>3365</v>
      </c>
      <c r="B320" s="739" t="s">
        <v>3149</v>
      </c>
      <c r="C320" s="739" t="s">
        <v>3583</v>
      </c>
      <c r="D320" s="739" t="s">
        <v>2099</v>
      </c>
      <c r="E320" s="739" t="s">
        <v>3584</v>
      </c>
      <c r="F320" s="755"/>
      <c r="G320" s="755"/>
      <c r="H320" s="744"/>
      <c r="I320" s="755">
        <v>5</v>
      </c>
      <c r="J320" s="755">
        <v>0</v>
      </c>
      <c r="K320" s="744"/>
      <c r="L320" s="755">
        <v>5</v>
      </c>
      <c r="M320" s="756">
        <v>0</v>
      </c>
    </row>
    <row r="321" spans="1:13" ht="14.4" customHeight="1" x14ac:dyDescent="0.3">
      <c r="A321" s="737" t="s">
        <v>3365</v>
      </c>
      <c r="B321" s="739" t="s">
        <v>3178</v>
      </c>
      <c r="C321" s="739" t="s">
        <v>3820</v>
      </c>
      <c r="D321" s="739" t="s">
        <v>3821</v>
      </c>
      <c r="E321" s="739" t="s">
        <v>3822</v>
      </c>
      <c r="F321" s="755"/>
      <c r="G321" s="755"/>
      <c r="H321" s="744">
        <v>0</v>
      </c>
      <c r="I321" s="755">
        <v>6</v>
      </c>
      <c r="J321" s="755">
        <v>1671.8399999999997</v>
      </c>
      <c r="K321" s="744">
        <v>1</v>
      </c>
      <c r="L321" s="755">
        <v>6</v>
      </c>
      <c r="M321" s="756">
        <v>1671.8399999999997</v>
      </c>
    </row>
    <row r="322" spans="1:13" ht="14.4" customHeight="1" x14ac:dyDescent="0.3">
      <c r="A322" s="737" t="s">
        <v>3365</v>
      </c>
      <c r="B322" s="739" t="s">
        <v>3178</v>
      </c>
      <c r="C322" s="739" t="s">
        <v>4002</v>
      </c>
      <c r="D322" s="739" t="s">
        <v>4003</v>
      </c>
      <c r="E322" s="739" t="s">
        <v>4004</v>
      </c>
      <c r="F322" s="755"/>
      <c r="G322" s="755"/>
      <c r="H322" s="744">
        <v>0</v>
      </c>
      <c r="I322" s="755">
        <v>1</v>
      </c>
      <c r="J322" s="755">
        <v>181.13</v>
      </c>
      <c r="K322" s="744">
        <v>1</v>
      </c>
      <c r="L322" s="755">
        <v>1</v>
      </c>
      <c r="M322" s="756">
        <v>181.13</v>
      </c>
    </row>
    <row r="323" spans="1:13" ht="14.4" customHeight="1" x14ac:dyDescent="0.3">
      <c r="A323" s="737" t="s">
        <v>3365</v>
      </c>
      <c r="B323" s="739" t="s">
        <v>3178</v>
      </c>
      <c r="C323" s="739" t="s">
        <v>2249</v>
      </c>
      <c r="D323" s="739" t="s">
        <v>2254</v>
      </c>
      <c r="E323" s="739" t="s">
        <v>3177</v>
      </c>
      <c r="F323" s="755"/>
      <c r="G323" s="755"/>
      <c r="H323" s="744">
        <v>0</v>
      </c>
      <c r="I323" s="755">
        <v>2</v>
      </c>
      <c r="J323" s="755">
        <v>235.46</v>
      </c>
      <c r="K323" s="744">
        <v>1</v>
      </c>
      <c r="L323" s="755">
        <v>2</v>
      </c>
      <c r="M323" s="756">
        <v>235.46</v>
      </c>
    </row>
    <row r="324" spans="1:13" ht="14.4" customHeight="1" x14ac:dyDescent="0.3">
      <c r="A324" s="737" t="s">
        <v>3365</v>
      </c>
      <c r="B324" s="739" t="s">
        <v>3178</v>
      </c>
      <c r="C324" s="739" t="s">
        <v>2349</v>
      </c>
      <c r="D324" s="739" t="s">
        <v>2354</v>
      </c>
      <c r="E324" s="739" t="s">
        <v>3181</v>
      </c>
      <c r="F324" s="755"/>
      <c r="G324" s="755"/>
      <c r="H324" s="744">
        <v>0</v>
      </c>
      <c r="I324" s="755">
        <v>4</v>
      </c>
      <c r="J324" s="755">
        <v>724.52</v>
      </c>
      <c r="K324" s="744">
        <v>1</v>
      </c>
      <c r="L324" s="755">
        <v>4</v>
      </c>
      <c r="M324" s="756">
        <v>724.52</v>
      </c>
    </row>
    <row r="325" spans="1:13" ht="14.4" customHeight="1" x14ac:dyDescent="0.3">
      <c r="A325" s="737" t="s">
        <v>3365</v>
      </c>
      <c r="B325" s="739" t="s">
        <v>3183</v>
      </c>
      <c r="C325" s="739" t="s">
        <v>2375</v>
      </c>
      <c r="D325" s="739" t="s">
        <v>2376</v>
      </c>
      <c r="E325" s="739" t="s">
        <v>3130</v>
      </c>
      <c r="F325" s="755"/>
      <c r="G325" s="755"/>
      <c r="H325" s="744">
        <v>0</v>
      </c>
      <c r="I325" s="755">
        <v>1</v>
      </c>
      <c r="J325" s="755">
        <v>117.73</v>
      </c>
      <c r="K325" s="744">
        <v>1</v>
      </c>
      <c r="L325" s="755">
        <v>1</v>
      </c>
      <c r="M325" s="756">
        <v>117.73</v>
      </c>
    </row>
    <row r="326" spans="1:13" ht="14.4" customHeight="1" x14ac:dyDescent="0.3">
      <c r="A326" s="737" t="s">
        <v>3365</v>
      </c>
      <c r="B326" s="739" t="s">
        <v>3183</v>
      </c>
      <c r="C326" s="739" t="s">
        <v>4008</v>
      </c>
      <c r="D326" s="739" t="s">
        <v>4009</v>
      </c>
      <c r="E326" s="739" t="s">
        <v>3181</v>
      </c>
      <c r="F326" s="755"/>
      <c r="G326" s="755"/>
      <c r="H326" s="744">
        <v>0</v>
      </c>
      <c r="I326" s="755">
        <v>1</v>
      </c>
      <c r="J326" s="755">
        <v>278.64</v>
      </c>
      <c r="K326" s="744">
        <v>1</v>
      </c>
      <c r="L326" s="755">
        <v>1</v>
      </c>
      <c r="M326" s="756">
        <v>278.64</v>
      </c>
    </row>
    <row r="327" spans="1:13" ht="14.4" customHeight="1" x14ac:dyDescent="0.3">
      <c r="A327" s="737" t="s">
        <v>3365</v>
      </c>
      <c r="B327" s="739" t="s">
        <v>3303</v>
      </c>
      <c r="C327" s="739" t="s">
        <v>2591</v>
      </c>
      <c r="D327" s="739" t="s">
        <v>2592</v>
      </c>
      <c r="E327" s="739" t="s">
        <v>3304</v>
      </c>
      <c r="F327" s="755"/>
      <c r="G327" s="755"/>
      <c r="H327" s="744">
        <v>0</v>
      </c>
      <c r="I327" s="755">
        <v>1</v>
      </c>
      <c r="J327" s="755">
        <v>324.38</v>
      </c>
      <c r="K327" s="744">
        <v>1</v>
      </c>
      <c r="L327" s="755">
        <v>1</v>
      </c>
      <c r="M327" s="756">
        <v>324.38</v>
      </c>
    </row>
    <row r="328" spans="1:13" ht="14.4" customHeight="1" x14ac:dyDescent="0.3">
      <c r="A328" s="737" t="s">
        <v>3365</v>
      </c>
      <c r="B328" s="739" t="s">
        <v>3309</v>
      </c>
      <c r="C328" s="739" t="s">
        <v>2378</v>
      </c>
      <c r="D328" s="739" t="s">
        <v>2379</v>
      </c>
      <c r="E328" s="739" t="s">
        <v>3130</v>
      </c>
      <c r="F328" s="755"/>
      <c r="G328" s="755"/>
      <c r="H328" s="744">
        <v>0</v>
      </c>
      <c r="I328" s="755">
        <v>1</v>
      </c>
      <c r="J328" s="755">
        <v>132</v>
      </c>
      <c r="K328" s="744">
        <v>1</v>
      </c>
      <c r="L328" s="755">
        <v>1</v>
      </c>
      <c r="M328" s="756">
        <v>132</v>
      </c>
    </row>
    <row r="329" spans="1:13" ht="14.4" customHeight="1" x14ac:dyDescent="0.3">
      <c r="A329" s="737" t="s">
        <v>3361</v>
      </c>
      <c r="B329" s="739" t="s">
        <v>3060</v>
      </c>
      <c r="C329" s="739" t="s">
        <v>3375</v>
      </c>
      <c r="D329" s="739" t="s">
        <v>560</v>
      </c>
      <c r="E329" s="739" t="s">
        <v>3061</v>
      </c>
      <c r="F329" s="755"/>
      <c r="G329" s="755"/>
      <c r="H329" s="744">
        <v>0</v>
      </c>
      <c r="I329" s="755">
        <v>8</v>
      </c>
      <c r="J329" s="755">
        <v>230.48</v>
      </c>
      <c r="K329" s="744">
        <v>1</v>
      </c>
      <c r="L329" s="755">
        <v>8</v>
      </c>
      <c r="M329" s="756">
        <v>230.48</v>
      </c>
    </row>
    <row r="330" spans="1:13" ht="14.4" customHeight="1" x14ac:dyDescent="0.3">
      <c r="A330" s="737" t="s">
        <v>3361</v>
      </c>
      <c r="B330" s="739" t="s">
        <v>3060</v>
      </c>
      <c r="C330" s="739" t="s">
        <v>2170</v>
      </c>
      <c r="D330" s="739" t="s">
        <v>563</v>
      </c>
      <c r="E330" s="739" t="s">
        <v>3064</v>
      </c>
      <c r="F330" s="755"/>
      <c r="G330" s="755"/>
      <c r="H330" s="744">
        <v>0</v>
      </c>
      <c r="I330" s="755">
        <v>1</v>
      </c>
      <c r="J330" s="755">
        <v>57.64</v>
      </c>
      <c r="K330" s="744">
        <v>1</v>
      </c>
      <c r="L330" s="755">
        <v>1</v>
      </c>
      <c r="M330" s="756">
        <v>57.64</v>
      </c>
    </row>
    <row r="331" spans="1:13" ht="14.4" customHeight="1" x14ac:dyDescent="0.3">
      <c r="A331" s="737" t="s">
        <v>3361</v>
      </c>
      <c r="B331" s="739" t="s">
        <v>3065</v>
      </c>
      <c r="C331" s="739" t="s">
        <v>2129</v>
      </c>
      <c r="D331" s="739" t="s">
        <v>3868</v>
      </c>
      <c r="E331" s="739" t="s">
        <v>3869</v>
      </c>
      <c r="F331" s="755"/>
      <c r="G331" s="755"/>
      <c r="H331" s="744">
        <v>0</v>
      </c>
      <c r="I331" s="755">
        <v>2</v>
      </c>
      <c r="J331" s="755">
        <v>115.28</v>
      </c>
      <c r="K331" s="744">
        <v>1</v>
      </c>
      <c r="L331" s="755">
        <v>2</v>
      </c>
      <c r="M331" s="756">
        <v>115.28</v>
      </c>
    </row>
    <row r="332" spans="1:13" ht="14.4" customHeight="1" x14ac:dyDescent="0.3">
      <c r="A332" s="737" t="s">
        <v>3361</v>
      </c>
      <c r="B332" s="739" t="s">
        <v>3084</v>
      </c>
      <c r="C332" s="739" t="s">
        <v>2183</v>
      </c>
      <c r="D332" s="739" t="s">
        <v>2184</v>
      </c>
      <c r="E332" s="739" t="s">
        <v>3088</v>
      </c>
      <c r="F332" s="755"/>
      <c r="G332" s="755"/>
      <c r="H332" s="744">
        <v>0</v>
      </c>
      <c r="I332" s="755">
        <v>3</v>
      </c>
      <c r="J332" s="755">
        <v>220.35000000000002</v>
      </c>
      <c r="K332" s="744">
        <v>1</v>
      </c>
      <c r="L332" s="755">
        <v>3</v>
      </c>
      <c r="M332" s="756">
        <v>220.35000000000002</v>
      </c>
    </row>
    <row r="333" spans="1:13" ht="14.4" customHeight="1" x14ac:dyDescent="0.3">
      <c r="A333" s="737" t="s">
        <v>3361</v>
      </c>
      <c r="B333" s="739" t="s">
        <v>3091</v>
      </c>
      <c r="C333" s="739" t="s">
        <v>2357</v>
      </c>
      <c r="D333" s="739" t="s">
        <v>3093</v>
      </c>
      <c r="E333" s="739" t="s">
        <v>3094</v>
      </c>
      <c r="F333" s="755"/>
      <c r="G333" s="755"/>
      <c r="H333" s="744">
        <v>0</v>
      </c>
      <c r="I333" s="755">
        <v>1</v>
      </c>
      <c r="J333" s="755">
        <v>120.61</v>
      </c>
      <c r="K333" s="744">
        <v>1</v>
      </c>
      <c r="L333" s="755">
        <v>1</v>
      </c>
      <c r="M333" s="756">
        <v>120.61</v>
      </c>
    </row>
    <row r="334" spans="1:13" ht="14.4" customHeight="1" x14ac:dyDescent="0.3">
      <c r="A334" s="737" t="s">
        <v>3361</v>
      </c>
      <c r="B334" s="739" t="s">
        <v>3091</v>
      </c>
      <c r="C334" s="739" t="s">
        <v>2257</v>
      </c>
      <c r="D334" s="739" t="s">
        <v>3095</v>
      </c>
      <c r="E334" s="739" t="s">
        <v>3096</v>
      </c>
      <c r="F334" s="755"/>
      <c r="G334" s="755"/>
      <c r="H334" s="744">
        <v>0</v>
      </c>
      <c r="I334" s="755">
        <v>2</v>
      </c>
      <c r="J334" s="755">
        <v>369.48</v>
      </c>
      <c r="K334" s="744">
        <v>1</v>
      </c>
      <c r="L334" s="755">
        <v>2</v>
      </c>
      <c r="M334" s="756">
        <v>369.48</v>
      </c>
    </row>
    <row r="335" spans="1:13" ht="14.4" customHeight="1" x14ac:dyDescent="0.3">
      <c r="A335" s="737" t="s">
        <v>3361</v>
      </c>
      <c r="B335" s="739" t="s">
        <v>3097</v>
      </c>
      <c r="C335" s="739" t="s">
        <v>2403</v>
      </c>
      <c r="D335" s="739" t="s">
        <v>2137</v>
      </c>
      <c r="E335" s="739" t="s">
        <v>3100</v>
      </c>
      <c r="F335" s="755"/>
      <c r="G335" s="755"/>
      <c r="H335" s="744">
        <v>0</v>
      </c>
      <c r="I335" s="755">
        <v>1</v>
      </c>
      <c r="J335" s="755">
        <v>407.55</v>
      </c>
      <c r="K335" s="744">
        <v>1</v>
      </c>
      <c r="L335" s="755">
        <v>1</v>
      </c>
      <c r="M335" s="756">
        <v>407.55</v>
      </c>
    </row>
    <row r="336" spans="1:13" ht="14.4" customHeight="1" x14ac:dyDescent="0.3">
      <c r="A336" s="737" t="s">
        <v>3361</v>
      </c>
      <c r="B336" s="739" t="s">
        <v>3097</v>
      </c>
      <c r="C336" s="739" t="s">
        <v>3562</v>
      </c>
      <c r="D336" s="739" t="s">
        <v>2137</v>
      </c>
      <c r="E336" s="739" t="s">
        <v>3103</v>
      </c>
      <c r="F336" s="755"/>
      <c r="G336" s="755"/>
      <c r="H336" s="744">
        <v>0</v>
      </c>
      <c r="I336" s="755">
        <v>3</v>
      </c>
      <c r="J336" s="755">
        <v>1630.17</v>
      </c>
      <c r="K336" s="744">
        <v>1</v>
      </c>
      <c r="L336" s="755">
        <v>3</v>
      </c>
      <c r="M336" s="756">
        <v>1630.17</v>
      </c>
    </row>
    <row r="337" spans="1:13" ht="14.4" customHeight="1" x14ac:dyDescent="0.3">
      <c r="A337" s="737" t="s">
        <v>3361</v>
      </c>
      <c r="B337" s="739" t="s">
        <v>3097</v>
      </c>
      <c r="C337" s="739" t="s">
        <v>3373</v>
      </c>
      <c r="D337" s="739" t="s">
        <v>2210</v>
      </c>
      <c r="E337" s="739" t="s">
        <v>3099</v>
      </c>
      <c r="F337" s="755"/>
      <c r="G337" s="755"/>
      <c r="H337" s="744">
        <v>0</v>
      </c>
      <c r="I337" s="755">
        <v>2</v>
      </c>
      <c r="J337" s="755">
        <v>2771.24</v>
      </c>
      <c r="K337" s="744">
        <v>1</v>
      </c>
      <c r="L337" s="755">
        <v>2</v>
      </c>
      <c r="M337" s="756">
        <v>2771.24</v>
      </c>
    </row>
    <row r="338" spans="1:13" ht="14.4" customHeight="1" x14ac:dyDescent="0.3">
      <c r="A338" s="737" t="s">
        <v>3361</v>
      </c>
      <c r="B338" s="739" t="s">
        <v>3097</v>
      </c>
      <c r="C338" s="739" t="s">
        <v>2209</v>
      </c>
      <c r="D338" s="739" t="s">
        <v>2210</v>
      </c>
      <c r="E338" s="739" t="s">
        <v>3105</v>
      </c>
      <c r="F338" s="755"/>
      <c r="G338" s="755"/>
      <c r="H338" s="744">
        <v>0</v>
      </c>
      <c r="I338" s="755">
        <v>1</v>
      </c>
      <c r="J338" s="755">
        <v>1847.49</v>
      </c>
      <c r="K338" s="744">
        <v>1</v>
      </c>
      <c r="L338" s="755">
        <v>1</v>
      </c>
      <c r="M338" s="756">
        <v>1847.49</v>
      </c>
    </row>
    <row r="339" spans="1:13" ht="14.4" customHeight="1" x14ac:dyDescent="0.3">
      <c r="A339" s="737" t="s">
        <v>3361</v>
      </c>
      <c r="B339" s="739" t="s">
        <v>3097</v>
      </c>
      <c r="C339" s="739" t="s">
        <v>2582</v>
      </c>
      <c r="D339" s="739" t="s">
        <v>2137</v>
      </c>
      <c r="E339" s="739" t="s">
        <v>3101</v>
      </c>
      <c r="F339" s="755"/>
      <c r="G339" s="755"/>
      <c r="H339" s="744">
        <v>0</v>
      </c>
      <c r="I339" s="755">
        <v>1</v>
      </c>
      <c r="J339" s="755">
        <v>815.1</v>
      </c>
      <c r="K339" s="744">
        <v>1</v>
      </c>
      <c r="L339" s="755">
        <v>1</v>
      </c>
      <c r="M339" s="756">
        <v>815.1</v>
      </c>
    </row>
    <row r="340" spans="1:13" ht="14.4" customHeight="1" x14ac:dyDescent="0.3">
      <c r="A340" s="737" t="s">
        <v>3361</v>
      </c>
      <c r="B340" s="739" t="s">
        <v>3097</v>
      </c>
      <c r="C340" s="739" t="s">
        <v>2573</v>
      </c>
      <c r="D340" s="739" t="s">
        <v>2137</v>
      </c>
      <c r="E340" s="739" t="s">
        <v>3103</v>
      </c>
      <c r="F340" s="755"/>
      <c r="G340" s="755"/>
      <c r="H340" s="744">
        <v>0</v>
      </c>
      <c r="I340" s="755">
        <v>1</v>
      </c>
      <c r="J340" s="755">
        <v>543.39</v>
      </c>
      <c r="K340" s="744">
        <v>1</v>
      </c>
      <c r="L340" s="755">
        <v>1</v>
      </c>
      <c r="M340" s="756">
        <v>543.39</v>
      </c>
    </row>
    <row r="341" spans="1:13" ht="14.4" customHeight="1" x14ac:dyDescent="0.3">
      <c r="A341" s="737" t="s">
        <v>3361</v>
      </c>
      <c r="B341" s="739" t="s">
        <v>3106</v>
      </c>
      <c r="C341" s="739" t="s">
        <v>3983</v>
      </c>
      <c r="D341" s="739" t="s">
        <v>3984</v>
      </c>
      <c r="E341" s="739" t="s">
        <v>3985</v>
      </c>
      <c r="F341" s="755">
        <v>2</v>
      </c>
      <c r="G341" s="755">
        <v>600.66</v>
      </c>
      <c r="H341" s="744">
        <v>1</v>
      </c>
      <c r="I341" s="755"/>
      <c r="J341" s="755"/>
      <c r="K341" s="744">
        <v>0</v>
      </c>
      <c r="L341" s="755">
        <v>2</v>
      </c>
      <c r="M341" s="756">
        <v>600.66</v>
      </c>
    </row>
    <row r="342" spans="1:13" ht="14.4" customHeight="1" x14ac:dyDescent="0.3">
      <c r="A342" s="737" t="s">
        <v>3361</v>
      </c>
      <c r="B342" s="739" t="s">
        <v>3106</v>
      </c>
      <c r="C342" s="739" t="s">
        <v>2533</v>
      </c>
      <c r="D342" s="739" t="s">
        <v>2534</v>
      </c>
      <c r="E342" s="739" t="s">
        <v>3107</v>
      </c>
      <c r="F342" s="755"/>
      <c r="G342" s="755"/>
      <c r="H342" s="744">
        <v>0</v>
      </c>
      <c r="I342" s="755">
        <v>3</v>
      </c>
      <c r="J342" s="755">
        <v>280.29000000000002</v>
      </c>
      <c r="K342" s="744">
        <v>1</v>
      </c>
      <c r="L342" s="755">
        <v>3</v>
      </c>
      <c r="M342" s="756">
        <v>280.29000000000002</v>
      </c>
    </row>
    <row r="343" spans="1:13" ht="14.4" customHeight="1" x14ac:dyDescent="0.3">
      <c r="A343" s="737" t="s">
        <v>3361</v>
      </c>
      <c r="B343" s="739" t="s">
        <v>3106</v>
      </c>
      <c r="C343" s="739" t="s">
        <v>4433</v>
      </c>
      <c r="D343" s="739" t="s">
        <v>3984</v>
      </c>
      <c r="E343" s="739" t="s">
        <v>3985</v>
      </c>
      <c r="F343" s="755">
        <v>1</v>
      </c>
      <c r="G343" s="755">
        <v>300.33</v>
      </c>
      <c r="H343" s="744">
        <v>1</v>
      </c>
      <c r="I343" s="755"/>
      <c r="J343" s="755"/>
      <c r="K343" s="744">
        <v>0</v>
      </c>
      <c r="L343" s="755">
        <v>1</v>
      </c>
      <c r="M343" s="756">
        <v>300.33</v>
      </c>
    </row>
    <row r="344" spans="1:13" ht="14.4" customHeight="1" x14ac:dyDescent="0.3">
      <c r="A344" s="737" t="s">
        <v>3361</v>
      </c>
      <c r="B344" s="739" t="s">
        <v>3106</v>
      </c>
      <c r="C344" s="739" t="s">
        <v>3986</v>
      </c>
      <c r="D344" s="739" t="s">
        <v>3984</v>
      </c>
      <c r="E344" s="739" t="s">
        <v>3987</v>
      </c>
      <c r="F344" s="755">
        <v>1</v>
      </c>
      <c r="G344" s="755">
        <v>100.11</v>
      </c>
      <c r="H344" s="744">
        <v>1</v>
      </c>
      <c r="I344" s="755"/>
      <c r="J344" s="755"/>
      <c r="K344" s="744">
        <v>0</v>
      </c>
      <c r="L344" s="755">
        <v>1</v>
      </c>
      <c r="M344" s="756">
        <v>100.11</v>
      </c>
    </row>
    <row r="345" spans="1:13" ht="14.4" customHeight="1" x14ac:dyDescent="0.3">
      <c r="A345" s="737" t="s">
        <v>3361</v>
      </c>
      <c r="B345" s="739" t="s">
        <v>3113</v>
      </c>
      <c r="C345" s="739" t="s">
        <v>3675</v>
      </c>
      <c r="D345" s="739" t="s">
        <v>2115</v>
      </c>
      <c r="E345" s="739" t="s">
        <v>3676</v>
      </c>
      <c r="F345" s="755"/>
      <c r="G345" s="755"/>
      <c r="H345" s="744">
        <v>0</v>
      </c>
      <c r="I345" s="755">
        <v>1</v>
      </c>
      <c r="J345" s="755">
        <v>72</v>
      </c>
      <c r="K345" s="744">
        <v>1</v>
      </c>
      <c r="L345" s="755">
        <v>1</v>
      </c>
      <c r="M345" s="756">
        <v>72</v>
      </c>
    </row>
    <row r="346" spans="1:13" ht="14.4" customHeight="1" x14ac:dyDescent="0.3">
      <c r="A346" s="737" t="s">
        <v>3361</v>
      </c>
      <c r="B346" s="739" t="s">
        <v>3113</v>
      </c>
      <c r="C346" s="739" t="s">
        <v>2114</v>
      </c>
      <c r="D346" s="739" t="s">
        <v>2115</v>
      </c>
      <c r="E346" s="739" t="s">
        <v>3115</v>
      </c>
      <c r="F346" s="755"/>
      <c r="G346" s="755"/>
      <c r="H346" s="744">
        <v>0</v>
      </c>
      <c r="I346" s="755">
        <v>1</v>
      </c>
      <c r="J346" s="755">
        <v>144.01</v>
      </c>
      <c r="K346" s="744">
        <v>1</v>
      </c>
      <c r="L346" s="755">
        <v>1</v>
      </c>
      <c r="M346" s="756">
        <v>144.01</v>
      </c>
    </row>
    <row r="347" spans="1:13" ht="14.4" customHeight="1" x14ac:dyDescent="0.3">
      <c r="A347" s="737" t="s">
        <v>3361</v>
      </c>
      <c r="B347" s="739" t="s">
        <v>3116</v>
      </c>
      <c r="C347" s="739" t="s">
        <v>2518</v>
      </c>
      <c r="D347" s="739" t="s">
        <v>2519</v>
      </c>
      <c r="E347" s="739" t="s">
        <v>3117</v>
      </c>
      <c r="F347" s="755"/>
      <c r="G347" s="755"/>
      <c r="H347" s="744">
        <v>0</v>
      </c>
      <c r="I347" s="755">
        <v>2</v>
      </c>
      <c r="J347" s="755">
        <v>140.6</v>
      </c>
      <c r="K347" s="744">
        <v>1</v>
      </c>
      <c r="L347" s="755">
        <v>2</v>
      </c>
      <c r="M347" s="756">
        <v>140.6</v>
      </c>
    </row>
    <row r="348" spans="1:13" ht="14.4" customHeight="1" x14ac:dyDescent="0.3">
      <c r="A348" s="737" t="s">
        <v>3361</v>
      </c>
      <c r="B348" s="739" t="s">
        <v>3116</v>
      </c>
      <c r="C348" s="739" t="s">
        <v>2313</v>
      </c>
      <c r="D348" s="739" t="s">
        <v>3118</v>
      </c>
      <c r="E348" s="739" t="s">
        <v>3119</v>
      </c>
      <c r="F348" s="755"/>
      <c r="G348" s="755"/>
      <c r="H348" s="744">
        <v>0</v>
      </c>
      <c r="I348" s="755">
        <v>1</v>
      </c>
      <c r="J348" s="755">
        <v>105.46</v>
      </c>
      <c r="K348" s="744">
        <v>1</v>
      </c>
      <c r="L348" s="755">
        <v>1</v>
      </c>
      <c r="M348" s="756">
        <v>105.46</v>
      </c>
    </row>
    <row r="349" spans="1:13" ht="14.4" customHeight="1" x14ac:dyDescent="0.3">
      <c r="A349" s="737" t="s">
        <v>3361</v>
      </c>
      <c r="B349" s="739" t="s">
        <v>3125</v>
      </c>
      <c r="C349" s="739" t="s">
        <v>2173</v>
      </c>
      <c r="D349" s="739" t="s">
        <v>2174</v>
      </c>
      <c r="E349" s="739" t="s">
        <v>3126</v>
      </c>
      <c r="F349" s="755"/>
      <c r="G349" s="755"/>
      <c r="H349" s="744">
        <v>0</v>
      </c>
      <c r="I349" s="755">
        <v>3</v>
      </c>
      <c r="J349" s="755">
        <v>196.62</v>
      </c>
      <c r="K349" s="744">
        <v>1</v>
      </c>
      <c r="L349" s="755">
        <v>3</v>
      </c>
      <c r="M349" s="756">
        <v>196.62</v>
      </c>
    </row>
    <row r="350" spans="1:13" ht="14.4" customHeight="1" x14ac:dyDescent="0.3">
      <c r="A350" s="737" t="s">
        <v>3361</v>
      </c>
      <c r="B350" s="739" t="s">
        <v>3128</v>
      </c>
      <c r="C350" s="739" t="s">
        <v>2164</v>
      </c>
      <c r="D350" s="739" t="s">
        <v>2165</v>
      </c>
      <c r="E350" s="739" t="s">
        <v>3129</v>
      </c>
      <c r="F350" s="755"/>
      <c r="G350" s="755"/>
      <c r="H350" s="744">
        <v>0</v>
      </c>
      <c r="I350" s="755">
        <v>1</v>
      </c>
      <c r="J350" s="755">
        <v>35.11</v>
      </c>
      <c r="K350" s="744">
        <v>1</v>
      </c>
      <c r="L350" s="755">
        <v>1</v>
      </c>
      <c r="M350" s="756">
        <v>35.11</v>
      </c>
    </row>
    <row r="351" spans="1:13" ht="14.4" customHeight="1" x14ac:dyDescent="0.3">
      <c r="A351" s="737" t="s">
        <v>3361</v>
      </c>
      <c r="B351" s="739" t="s">
        <v>3128</v>
      </c>
      <c r="C351" s="739" t="s">
        <v>2167</v>
      </c>
      <c r="D351" s="739" t="s">
        <v>2168</v>
      </c>
      <c r="E351" s="739" t="s">
        <v>3130</v>
      </c>
      <c r="F351" s="755"/>
      <c r="G351" s="755"/>
      <c r="H351" s="744">
        <v>0</v>
      </c>
      <c r="I351" s="755">
        <v>2</v>
      </c>
      <c r="J351" s="755">
        <v>140.46</v>
      </c>
      <c r="K351" s="744">
        <v>1</v>
      </c>
      <c r="L351" s="755">
        <v>2</v>
      </c>
      <c r="M351" s="756">
        <v>140.46</v>
      </c>
    </row>
    <row r="352" spans="1:13" ht="14.4" customHeight="1" x14ac:dyDescent="0.3">
      <c r="A352" s="737" t="s">
        <v>3361</v>
      </c>
      <c r="B352" s="739" t="s">
        <v>3131</v>
      </c>
      <c r="C352" s="739" t="s">
        <v>2304</v>
      </c>
      <c r="D352" s="739" t="s">
        <v>2305</v>
      </c>
      <c r="E352" s="739" t="s">
        <v>3133</v>
      </c>
      <c r="F352" s="755"/>
      <c r="G352" s="755"/>
      <c r="H352" s="744">
        <v>0</v>
      </c>
      <c r="I352" s="755">
        <v>2</v>
      </c>
      <c r="J352" s="755">
        <v>70.22</v>
      </c>
      <c r="K352" s="744">
        <v>1</v>
      </c>
      <c r="L352" s="755">
        <v>2</v>
      </c>
      <c r="M352" s="756">
        <v>70.22</v>
      </c>
    </row>
    <row r="353" spans="1:13" ht="14.4" customHeight="1" x14ac:dyDescent="0.3">
      <c r="A353" s="737" t="s">
        <v>3361</v>
      </c>
      <c r="B353" s="739" t="s">
        <v>3139</v>
      </c>
      <c r="C353" s="739" t="s">
        <v>2381</v>
      </c>
      <c r="D353" s="739" t="s">
        <v>2382</v>
      </c>
      <c r="E353" s="739" t="s">
        <v>3142</v>
      </c>
      <c r="F353" s="755"/>
      <c r="G353" s="755"/>
      <c r="H353" s="744">
        <v>0</v>
      </c>
      <c r="I353" s="755">
        <v>3</v>
      </c>
      <c r="J353" s="755">
        <v>93.27</v>
      </c>
      <c r="K353" s="744">
        <v>1</v>
      </c>
      <c r="L353" s="755">
        <v>3</v>
      </c>
      <c r="M353" s="756">
        <v>93.27</v>
      </c>
    </row>
    <row r="354" spans="1:13" ht="14.4" customHeight="1" x14ac:dyDescent="0.3">
      <c r="A354" s="737" t="s">
        <v>3361</v>
      </c>
      <c r="B354" s="739" t="s">
        <v>3143</v>
      </c>
      <c r="C354" s="739" t="s">
        <v>3655</v>
      </c>
      <c r="D354" s="739" t="s">
        <v>3656</v>
      </c>
      <c r="E354" s="739" t="s">
        <v>3657</v>
      </c>
      <c r="F354" s="755"/>
      <c r="G354" s="755"/>
      <c r="H354" s="744">
        <v>0</v>
      </c>
      <c r="I354" s="755">
        <v>1</v>
      </c>
      <c r="J354" s="755">
        <v>251.52</v>
      </c>
      <c r="K354" s="744">
        <v>1</v>
      </c>
      <c r="L354" s="755">
        <v>1</v>
      </c>
      <c r="M354" s="756">
        <v>251.52</v>
      </c>
    </row>
    <row r="355" spans="1:13" ht="14.4" customHeight="1" x14ac:dyDescent="0.3">
      <c r="A355" s="737" t="s">
        <v>3361</v>
      </c>
      <c r="B355" s="739" t="s">
        <v>3145</v>
      </c>
      <c r="C355" s="739" t="s">
        <v>2270</v>
      </c>
      <c r="D355" s="739" t="s">
        <v>2271</v>
      </c>
      <c r="E355" s="739" t="s">
        <v>3129</v>
      </c>
      <c r="F355" s="755"/>
      <c r="G355" s="755"/>
      <c r="H355" s="744">
        <v>0</v>
      </c>
      <c r="I355" s="755">
        <v>4</v>
      </c>
      <c r="J355" s="755">
        <v>193.08</v>
      </c>
      <c r="K355" s="744">
        <v>1</v>
      </c>
      <c r="L355" s="755">
        <v>4</v>
      </c>
      <c r="M355" s="756">
        <v>193.08</v>
      </c>
    </row>
    <row r="356" spans="1:13" ht="14.4" customHeight="1" x14ac:dyDescent="0.3">
      <c r="A356" s="737" t="s">
        <v>3361</v>
      </c>
      <c r="B356" s="739" t="s">
        <v>3149</v>
      </c>
      <c r="C356" s="739" t="s">
        <v>2098</v>
      </c>
      <c r="D356" s="739" t="s">
        <v>2099</v>
      </c>
      <c r="E356" s="739" t="s">
        <v>3151</v>
      </c>
      <c r="F356" s="755"/>
      <c r="G356" s="755"/>
      <c r="H356" s="744">
        <v>0</v>
      </c>
      <c r="I356" s="755">
        <v>19</v>
      </c>
      <c r="J356" s="755">
        <v>197.78999999999996</v>
      </c>
      <c r="K356" s="744">
        <v>1</v>
      </c>
      <c r="L356" s="755">
        <v>19</v>
      </c>
      <c r="M356" s="756">
        <v>197.78999999999996</v>
      </c>
    </row>
    <row r="357" spans="1:13" ht="14.4" customHeight="1" x14ac:dyDescent="0.3">
      <c r="A357" s="737" t="s">
        <v>3361</v>
      </c>
      <c r="B357" s="739" t="s">
        <v>3149</v>
      </c>
      <c r="C357" s="739" t="s">
        <v>2101</v>
      </c>
      <c r="D357" s="739" t="s">
        <v>2102</v>
      </c>
      <c r="E357" s="739" t="s">
        <v>3152</v>
      </c>
      <c r="F357" s="755"/>
      <c r="G357" s="755"/>
      <c r="H357" s="744">
        <v>0</v>
      </c>
      <c r="I357" s="755">
        <v>2</v>
      </c>
      <c r="J357" s="755">
        <v>32.18</v>
      </c>
      <c r="K357" s="744">
        <v>1</v>
      </c>
      <c r="L357" s="755">
        <v>2</v>
      </c>
      <c r="M357" s="756">
        <v>32.18</v>
      </c>
    </row>
    <row r="358" spans="1:13" ht="14.4" customHeight="1" x14ac:dyDescent="0.3">
      <c r="A358" s="737" t="s">
        <v>3361</v>
      </c>
      <c r="B358" s="739" t="s">
        <v>3149</v>
      </c>
      <c r="C358" s="739" t="s">
        <v>2187</v>
      </c>
      <c r="D358" s="739" t="s">
        <v>3153</v>
      </c>
      <c r="E358" s="739" t="s">
        <v>3154</v>
      </c>
      <c r="F358" s="755"/>
      <c r="G358" s="755"/>
      <c r="H358" s="744">
        <v>0</v>
      </c>
      <c r="I358" s="755">
        <v>1</v>
      </c>
      <c r="J358" s="755">
        <v>48.27</v>
      </c>
      <c r="K358" s="744">
        <v>1</v>
      </c>
      <c r="L358" s="755">
        <v>1</v>
      </c>
      <c r="M358" s="756">
        <v>48.27</v>
      </c>
    </row>
    <row r="359" spans="1:13" ht="14.4" customHeight="1" x14ac:dyDescent="0.3">
      <c r="A359" s="737" t="s">
        <v>3361</v>
      </c>
      <c r="B359" s="739" t="s">
        <v>3155</v>
      </c>
      <c r="C359" s="739" t="s">
        <v>2297</v>
      </c>
      <c r="D359" s="739" t="s">
        <v>2298</v>
      </c>
      <c r="E359" s="739" t="s">
        <v>3159</v>
      </c>
      <c r="F359" s="755"/>
      <c r="G359" s="755"/>
      <c r="H359" s="744">
        <v>0</v>
      </c>
      <c r="I359" s="755">
        <v>1</v>
      </c>
      <c r="J359" s="755">
        <v>174.81</v>
      </c>
      <c r="K359" s="744">
        <v>1</v>
      </c>
      <c r="L359" s="755">
        <v>1</v>
      </c>
      <c r="M359" s="756">
        <v>174.81</v>
      </c>
    </row>
    <row r="360" spans="1:13" ht="14.4" customHeight="1" x14ac:dyDescent="0.3">
      <c r="A360" s="737" t="s">
        <v>3361</v>
      </c>
      <c r="B360" s="739" t="s">
        <v>3165</v>
      </c>
      <c r="C360" s="739" t="s">
        <v>2369</v>
      </c>
      <c r="D360" s="739" t="s">
        <v>2370</v>
      </c>
      <c r="E360" s="739" t="s">
        <v>3166</v>
      </c>
      <c r="F360" s="755"/>
      <c r="G360" s="755"/>
      <c r="H360" s="744">
        <v>0</v>
      </c>
      <c r="I360" s="755">
        <v>1</v>
      </c>
      <c r="J360" s="755">
        <v>117.46</v>
      </c>
      <c r="K360" s="744">
        <v>1</v>
      </c>
      <c r="L360" s="755">
        <v>1</v>
      </c>
      <c r="M360" s="756">
        <v>117.46</v>
      </c>
    </row>
    <row r="361" spans="1:13" ht="14.4" customHeight="1" x14ac:dyDescent="0.3">
      <c r="A361" s="737" t="s">
        <v>3361</v>
      </c>
      <c r="B361" s="739" t="s">
        <v>3165</v>
      </c>
      <c r="C361" s="739" t="s">
        <v>4448</v>
      </c>
      <c r="D361" s="739" t="s">
        <v>2370</v>
      </c>
      <c r="E361" s="739" t="s">
        <v>4072</v>
      </c>
      <c r="F361" s="755"/>
      <c r="G361" s="755"/>
      <c r="H361" s="744">
        <v>0</v>
      </c>
      <c r="I361" s="755">
        <v>2</v>
      </c>
      <c r="J361" s="755">
        <v>704.74</v>
      </c>
      <c r="K361" s="744">
        <v>1</v>
      </c>
      <c r="L361" s="755">
        <v>2</v>
      </c>
      <c r="M361" s="756">
        <v>704.74</v>
      </c>
    </row>
    <row r="362" spans="1:13" ht="14.4" customHeight="1" x14ac:dyDescent="0.3">
      <c r="A362" s="737" t="s">
        <v>3361</v>
      </c>
      <c r="B362" s="739" t="s">
        <v>3165</v>
      </c>
      <c r="C362" s="739" t="s">
        <v>3992</v>
      </c>
      <c r="D362" s="739" t="s">
        <v>3993</v>
      </c>
      <c r="E362" s="739" t="s">
        <v>3994</v>
      </c>
      <c r="F362" s="755"/>
      <c r="G362" s="755"/>
      <c r="H362" s="744">
        <v>0</v>
      </c>
      <c r="I362" s="755">
        <v>1</v>
      </c>
      <c r="J362" s="755">
        <v>170.43</v>
      </c>
      <c r="K362" s="744">
        <v>1</v>
      </c>
      <c r="L362" s="755">
        <v>1</v>
      </c>
      <c r="M362" s="756">
        <v>170.43</v>
      </c>
    </row>
    <row r="363" spans="1:13" ht="14.4" customHeight="1" x14ac:dyDescent="0.3">
      <c r="A363" s="737" t="s">
        <v>3361</v>
      </c>
      <c r="B363" s="739" t="s">
        <v>3170</v>
      </c>
      <c r="C363" s="739" t="s">
        <v>2267</v>
      </c>
      <c r="D363" s="739" t="s">
        <v>2268</v>
      </c>
      <c r="E363" s="739" t="s">
        <v>3173</v>
      </c>
      <c r="F363" s="755"/>
      <c r="G363" s="755"/>
      <c r="H363" s="744">
        <v>0</v>
      </c>
      <c r="I363" s="755">
        <v>1</v>
      </c>
      <c r="J363" s="755">
        <v>54.98</v>
      </c>
      <c r="K363" s="744">
        <v>1</v>
      </c>
      <c r="L363" s="755">
        <v>1</v>
      </c>
      <c r="M363" s="756">
        <v>54.98</v>
      </c>
    </row>
    <row r="364" spans="1:13" ht="14.4" customHeight="1" x14ac:dyDescent="0.3">
      <c r="A364" s="737" t="s">
        <v>3361</v>
      </c>
      <c r="B364" s="739" t="s">
        <v>3178</v>
      </c>
      <c r="C364" s="739" t="s">
        <v>3820</v>
      </c>
      <c r="D364" s="739" t="s">
        <v>3821</v>
      </c>
      <c r="E364" s="739" t="s">
        <v>3822</v>
      </c>
      <c r="F364" s="755"/>
      <c r="G364" s="755"/>
      <c r="H364" s="744">
        <v>0</v>
      </c>
      <c r="I364" s="755">
        <v>1</v>
      </c>
      <c r="J364" s="755">
        <v>278.64</v>
      </c>
      <c r="K364" s="744">
        <v>1</v>
      </c>
      <c r="L364" s="755">
        <v>1</v>
      </c>
      <c r="M364" s="756">
        <v>278.64</v>
      </c>
    </row>
    <row r="365" spans="1:13" ht="14.4" customHeight="1" x14ac:dyDescent="0.3">
      <c r="A365" s="737" t="s">
        <v>3361</v>
      </c>
      <c r="B365" s="739" t="s">
        <v>3178</v>
      </c>
      <c r="C365" s="739" t="s">
        <v>4424</v>
      </c>
      <c r="D365" s="739" t="s">
        <v>4425</v>
      </c>
      <c r="E365" s="739" t="s">
        <v>4426</v>
      </c>
      <c r="F365" s="755"/>
      <c r="G365" s="755"/>
      <c r="H365" s="744">
        <v>0</v>
      </c>
      <c r="I365" s="755">
        <v>3</v>
      </c>
      <c r="J365" s="755">
        <v>529.77</v>
      </c>
      <c r="K365" s="744">
        <v>1</v>
      </c>
      <c r="L365" s="755">
        <v>3</v>
      </c>
      <c r="M365" s="756">
        <v>529.77</v>
      </c>
    </row>
    <row r="366" spans="1:13" ht="14.4" customHeight="1" x14ac:dyDescent="0.3">
      <c r="A366" s="737" t="s">
        <v>3361</v>
      </c>
      <c r="B366" s="739" t="s">
        <v>3178</v>
      </c>
      <c r="C366" s="739" t="s">
        <v>2246</v>
      </c>
      <c r="D366" s="739" t="s">
        <v>3179</v>
      </c>
      <c r="E366" s="739" t="s">
        <v>3130</v>
      </c>
      <c r="F366" s="755"/>
      <c r="G366" s="755"/>
      <c r="H366" s="744">
        <v>0</v>
      </c>
      <c r="I366" s="755">
        <v>1</v>
      </c>
      <c r="J366" s="755">
        <v>58.86</v>
      </c>
      <c r="K366" s="744">
        <v>1</v>
      </c>
      <c r="L366" s="755">
        <v>1</v>
      </c>
      <c r="M366" s="756">
        <v>58.86</v>
      </c>
    </row>
    <row r="367" spans="1:13" ht="14.4" customHeight="1" x14ac:dyDescent="0.3">
      <c r="A367" s="737" t="s">
        <v>3361</v>
      </c>
      <c r="B367" s="739" t="s">
        <v>3178</v>
      </c>
      <c r="C367" s="739" t="s">
        <v>2249</v>
      </c>
      <c r="D367" s="739" t="s">
        <v>2254</v>
      </c>
      <c r="E367" s="739" t="s">
        <v>3177</v>
      </c>
      <c r="F367" s="755"/>
      <c r="G367" s="755"/>
      <c r="H367" s="744">
        <v>0</v>
      </c>
      <c r="I367" s="755">
        <v>7</v>
      </c>
      <c r="J367" s="755">
        <v>824.11</v>
      </c>
      <c r="K367" s="744">
        <v>1</v>
      </c>
      <c r="L367" s="755">
        <v>7</v>
      </c>
      <c r="M367" s="756">
        <v>824.11</v>
      </c>
    </row>
    <row r="368" spans="1:13" ht="14.4" customHeight="1" x14ac:dyDescent="0.3">
      <c r="A368" s="737" t="s">
        <v>3361</v>
      </c>
      <c r="B368" s="739" t="s">
        <v>3178</v>
      </c>
      <c r="C368" s="739" t="s">
        <v>2349</v>
      </c>
      <c r="D368" s="739" t="s">
        <v>2354</v>
      </c>
      <c r="E368" s="739" t="s">
        <v>3181</v>
      </c>
      <c r="F368" s="755"/>
      <c r="G368" s="755"/>
      <c r="H368" s="744">
        <v>0</v>
      </c>
      <c r="I368" s="755">
        <v>1</v>
      </c>
      <c r="J368" s="755">
        <v>181.13</v>
      </c>
      <c r="K368" s="744">
        <v>1</v>
      </c>
      <c r="L368" s="755">
        <v>1</v>
      </c>
      <c r="M368" s="756">
        <v>181.13</v>
      </c>
    </row>
    <row r="369" spans="1:13" ht="14.4" customHeight="1" x14ac:dyDescent="0.3">
      <c r="A369" s="737" t="s">
        <v>3361</v>
      </c>
      <c r="B369" s="739" t="s">
        <v>3197</v>
      </c>
      <c r="C369" s="739" t="s">
        <v>2426</v>
      </c>
      <c r="D369" s="739" t="s">
        <v>2427</v>
      </c>
      <c r="E369" s="739" t="s">
        <v>3198</v>
      </c>
      <c r="F369" s="755"/>
      <c r="G369" s="755"/>
      <c r="H369" s="744">
        <v>0</v>
      </c>
      <c r="I369" s="755">
        <v>1</v>
      </c>
      <c r="J369" s="755">
        <v>69.55</v>
      </c>
      <c r="K369" s="744">
        <v>1</v>
      </c>
      <c r="L369" s="755">
        <v>1</v>
      </c>
      <c r="M369" s="756">
        <v>69.55</v>
      </c>
    </row>
    <row r="370" spans="1:13" ht="14.4" customHeight="1" x14ac:dyDescent="0.3">
      <c r="A370" s="737" t="s">
        <v>3361</v>
      </c>
      <c r="B370" s="739" t="s">
        <v>3197</v>
      </c>
      <c r="C370" s="739" t="s">
        <v>2335</v>
      </c>
      <c r="D370" s="739" t="s">
        <v>3205</v>
      </c>
      <c r="E370" s="739" t="s">
        <v>3206</v>
      </c>
      <c r="F370" s="755"/>
      <c r="G370" s="755"/>
      <c r="H370" s="744">
        <v>0</v>
      </c>
      <c r="I370" s="755">
        <v>2</v>
      </c>
      <c r="J370" s="755">
        <v>92.14</v>
      </c>
      <c r="K370" s="744">
        <v>1</v>
      </c>
      <c r="L370" s="755">
        <v>2</v>
      </c>
      <c r="M370" s="756">
        <v>92.14</v>
      </c>
    </row>
    <row r="371" spans="1:13" ht="14.4" customHeight="1" x14ac:dyDescent="0.3">
      <c r="A371" s="737" t="s">
        <v>3361</v>
      </c>
      <c r="B371" s="739" t="s">
        <v>3197</v>
      </c>
      <c r="C371" s="739" t="s">
        <v>2498</v>
      </c>
      <c r="D371" s="739" t="s">
        <v>3207</v>
      </c>
      <c r="E371" s="739" t="s">
        <v>3208</v>
      </c>
      <c r="F371" s="755"/>
      <c r="G371" s="755"/>
      <c r="H371" s="744">
        <v>0</v>
      </c>
      <c r="I371" s="755">
        <v>1</v>
      </c>
      <c r="J371" s="755">
        <v>118.54</v>
      </c>
      <c r="K371" s="744">
        <v>1</v>
      </c>
      <c r="L371" s="755">
        <v>1</v>
      </c>
      <c r="M371" s="756">
        <v>118.54</v>
      </c>
    </row>
    <row r="372" spans="1:13" ht="14.4" customHeight="1" x14ac:dyDescent="0.3">
      <c r="A372" s="737" t="s">
        <v>3361</v>
      </c>
      <c r="B372" s="739" t="s">
        <v>3197</v>
      </c>
      <c r="C372" s="739" t="s">
        <v>3879</v>
      </c>
      <c r="D372" s="739" t="s">
        <v>3880</v>
      </c>
      <c r="E372" s="739" t="s">
        <v>3881</v>
      </c>
      <c r="F372" s="755">
        <v>2</v>
      </c>
      <c r="G372" s="755">
        <v>158.06</v>
      </c>
      <c r="H372" s="744">
        <v>1</v>
      </c>
      <c r="I372" s="755"/>
      <c r="J372" s="755"/>
      <c r="K372" s="744">
        <v>0</v>
      </c>
      <c r="L372" s="755">
        <v>2</v>
      </c>
      <c r="M372" s="756">
        <v>158.06</v>
      </c>
    </row>
    <row r="373" spans="1:13" ht="14.4" customHeight="1" x14ac:dyDescent="0.3">
      <c r="A373" s="737" t="s">
        <v>3361</v>
      </c>
      <c r="B373" s="739" t="s">
        <v>3277</v>
      </c>
      <c r="C373" s="739" t="s">
        <v>2235</v>
      </c>
      <c r="D373" s="739" t="s">
        <v>2236</v>
      </c>
      <c r="E373" s="739" t="s">
        <v>3281</v>
      </c>
      <c r="F373" s="755"/>
      <c r="G373" s="755"/>
      <c r="H373" s="744">
        <v>0</v>
      </c>
      <c r="I373" s="755">
        <v>2</v>
      </c>
      <c r="J373" s="755">
        <v>1696.98</v>
      </c>
      <c r="K373" s="744">
        <v>1</v>
      </c>
      <c r="L373" s="755">
        <v>2</v>
      </c>
      <c r="M373" s="756">
        <v>1696.98</v>
      </c>
    </row>
    <row r="374" spans="1:13" ht="14.4" customHeight="1" x14ac:dyDescent="0.3">
      <c r="A374" s="737" t="s">
        <v>3361</v>
      </c>
      <c r="B374" s="739" t="s">
        <v>3291</v>
      </c>
      <c r="C374" s="739" t="s">
        <v>2430</v>
      </c>
      <c r="D374" s="739" t="s">
        <v>3296</v>
      </c>
      <c r="E374" s="739" t="s">
        <v>3297</v>
      </c>
      <c r="F374" s="755"/>
      <c r="G374" s="755"/>
      <c r="H374" s="744">
        <v>0</v>
      </c>
      <c r="I374" s="755">
        <v>2</v>
      </c>
      <c r="J374" s="755">
        <v>18.8</v>
      </c>
      <c r="K374" s="744">
        <v>1</v>
      </c>
      <c r="L374" s="755">
        <v>2</v>
      </c>
      <c r="M374" s="756">
        <v>18.8</v>
      </c>
    </row>
    <row r="375" spans="1:13" ht="14.4" customHeight="1" x14ac:dyDescent="0.3">
      <c r="A375" s="737" t="s">
        <v>3361</v>
      </c>
      <c r="B375" s="739" t="s">
        <v>3291</v>
      </c>
      <c r="C375" s="739" t="s">
        <v>3973</v>
      </c>
      <c r="D375" s="739" t="s">
        <v>3974</v>
      </c>
      <c r="E375" s="739" t="s">
        <v>3295</v>
      </c>
      <c r="F375" s="755">
        <v>1</v>
      </c>
      <c r="G375" s="755">
        <v>4.7</v>
      </c>
      <c r="H375" s="744">
        <v>1</v>
      </c>
      <c r="I375" s="755"/>
      <c r="J375" s="755"/>
      <c r="K375" s="744">
        <v>0</v>
      </c>
      <c r="L375" s="755">
        <v>1</v>
      </c>
      <c r="M375" s="756">
        <v>4.7</v>
      </c>
    </row>
    <row r="376" spans="1:13" ht="14.4" customHeight="1" x14ac:dyDescent="0.3">
      <c r="A376" s="737" t="s">
        <v>3361</v>
      </c>
      <c r="B376" s="739" t="s">
        <v>3300</v>
      </c>
      <c r="C376" s="739" t="s">
        <v>2317</v>
      </c>
      <c r="D376" s="739" t="s">
        <v>2318</v>
      </c>
      <c r="E376" s="739" t="s">
        <v>3130</v>
      </c>
      <c r="F376" s="755"/>
      <c r="G376" s="755"/>
      <c r="H376" s="744">
        <v>0</v>
      </c>
      <c r="I376" s="755">
        <v>1</v>
      </c>
      <c r="J376" s="755">
        <v>65.989999999999995</v>
      </c>
      <c r="K376" s="744">
        <v>1</v>
      </c>
      <c r="L376" s="755">
        <v>1</v>
      </c>
      <c r="M376" s="756">
        <v>65.989999999999995</v>
      </c>
    </row>
    <row r="377" spans="1:13" ht="14.4" customHeight="1" x14ac:dyDescent="0.3">
      <c r="A377" s="737" t="s">
        <v>3361</v>
      </c>
      <c r="B377" s="739" t="s">
        <v>3300</v>
      </c>
      <c r="C377" s="739" t="s">
        <v>2448</v>
      </c>
      <c r="D377" s="739" t="s">
        <v>2449</v>
      </c>
      <c r="E377" s="739" t="s">
        <v>3177</v>
      </c>
      <c r="F377" s="755"/>
      <c r="G377" s="755"/>
      <c r="H377" s="744">
        <v>0</v>
      </c>
      <c r="I377" s="755">
        <v>3</v>
      </c>
      <c r="J377" s="755">
        <v>396</v>
      </c>
      <c r="K377" s="744">
        <v>1</v>
      </c>
      <c r="L377" s="755">
        <v>3</v>
      </c>
      <c r="M377" s="756">
        <v>396</v>
      </c>
    </row>
    <row r="378" spans="1:13" ht="14.4" customHeight="1" x14ac:dyDescent="0.3">
      <c r="A378" s="737" t="s">
        <v>3361</v>
      </c>
      <c r="B378" s="739" t="s">
        <v>3303</v>
      </c>
      <c r="C378" s="739" t="s">
        <v>2454</v>
      </c>
      <c r="D378" s="739" t="s">
        <v>3305</v>
      </c>
      <c r="E378" s="739" t="s">
        <v>3306</v>
      </c>
      <c r="F378" s="755"/>
      <c r="G378" s="755"/>
      <c r="H378" s="744">
        <v>0</v>
      </c>
      <c r="I378" s="755">
        <v>1</v>
      </c>
      <c r="J378" s="755">
        <v>123.2</v>
      </c>
      <c r="K378" s="744">
        <v>1</v>
      </c>
      <c r="L378" s="755">
        <v>1</v>
      </c>
      <c r="M378" s="756">
        <v>123.2</v>
      </c>
    </row>
    <row r="379" spans="1:13" ht="14.4" customHeight="1" x14ac:dyDescent="0.3">
      <c r="A379" s="737" t="s">
        <v>3361</v>
      </c>
      <c r="B379" s="739" t="s">
        <v>3313</v>
      </c>
      <c r="C379" s="739" t="s">
        <v>1336</v>
      </c>
      <c r="D379" s="739" t="s">
        <v>2360</v>
      </c>
      <c r="E379" s="739" t="s">
        <v>3315</v>
      </c>
      <c r="F379" s="755"/>
      <c r="G379" s="755"/>
      <c r="H379" s="744">
        <v>0</v>
      </c>
      <c r="I379" s="755">
        <v>1</v>
      </c>
      <c r="J379" s="755">
        <v>103.8</v>
      </c>
      <c r="K379" s="744">
        <v>1</v>
      </c>
      <c r="L379" s="755">
        <v>1</v>
      </c>
      <c r="M379" s="756">
        <v>103.8</v>
      </c>
    </row>
    <row r="380" spans="1:13" ht="14.4" customHeight="1" x14ac:dyDescent="0.3">
      <c r="A380" s="737" t="s">
        <v>3361</v>
      </c>
      <c r="B380" s="739" t="s">
        <v>4525</v>
      </c>
      <c r="C380" s="739" t="s">
        <v>4442</v>
      </c>
      <c r="D380" s="739" t="s">
        <v>4443</v>
      </c>
      <c r="E380" s="739" t="s">
        <v>4444</v>
      </c>
      <c r="F380" s="755"/>
      <c r="G380" s="755"/>
      <c r="H380" s="744">
        <v>0</v>
      </c>
      <c r="I380" s="755">
        <v>1</v>
      </c>
      <c r="J380" s="755">
        <v>141.04</v>
      </c>
      <c r="K380" s="744">
        <v>1</v>
      </c>
      <c r="L380" s="755">
        <v>1</v>
      </c>
      <c r="M380" s="756">
        <v>141.04</v>
      </c>
    </row>
    <row r="381" spans="1:13" ht="14.4" customHeight="1" x14ac:dyDescent="0.3">
      <c r="A381" s="737" t="s">
        <v>3361</v>
      </c>
      <c r="B381" s="739" t="s">
        <v>3111</v>
      </c>
      <c r="C381" s="739" t="s">
        <v>3946</v>
      </c>
      <c r="D381" s="739" t="s">
        <v>2576</v>
      </c>
      <c r="E381" s="739" t="s">
        <v>3947</v>
      </c>
      <c r="F381" s="755"/>
      <c r="G381" s="755"/>
      <c r="H381" s="744">
        <v>0</v>
      </c>
      <c r="I381" s="755">
        <v>1</v>
      </c>
      <c r="J381" s="755">
        <v>2376.9299999999998</v>
      </c>
      <c r="K381" s="744">
        <v>1</v>
      </c>
      <c r="L381" s="755">
        <v>1</v>
      </c>
      <c r="M381" s="756">
        <v>2376.9299999999998</v>
      </c>
    </row>
    <row r="382" spans="1:13" ht="14.4" customHeight="1" x14ac:dyDescent="0.3">
      <c r="A382" s="737" t="s">
        <v>3361</v>
      </c>
      <c r="B382" s="739" t="s">
        <v>3069</v>
      </c>
      <c r="C382" s="739" t="s">
        <v>2217</v>
      </c>
      <c r="D382" s="739" t="s">
        <v>2218</v>
      </c>
      <c r="E382" s="739" t="s">
        <v>3070</v>
      </c>
      <c r="F382" s="755"/>
      <c r="G382" s="755"/>
      <c r="H382" s="744">
        <v>0</v>
      </c>
      <c r="I382" s="755">
        <v>3</v>
      </c>
      <c r="J382" s="755">
        <v>160.71</v>
      </c>
      <c r="K382" s="744">
        <v>1</v>
      </c>
      <c r="L382" s="755">
        <v>3</v>
      </c>
      <c r="M382" s="756">
        <v>160.71</v>
      </c>
    </row>
    <row r="383" spans="1:13" ht="14.4" customHeight="1" x14ac:dyDescent="0.3">
      <c r="A383" s="737" t="s">
        <v>3361</v>
      </c>
      <c r="B383" s="739" t="s">
        <v>3069</v>
      </c>
      <c r="C383" s="739" t="s">
        <v>2468</v>
      </c>
      <c r="D383" s="739" t="s">
        <v>2218</v>
      </c>
      <c r="E383" s="739" t="s">
        <v>3071</v>
      </c>
      <c r="F383" s="755"/>
      <c r="G383" s="755"/>
      <c r="H383" s="744">
        <v>0</v>
      </c>
      <c r="I383" s="755">
        <v>2</v>
      </c>
      <c r="J383" s="755">
        <v>267.88</v>
      </c>
      <c r="K383" s="744">
        <v>1</v>
      </c>
      <c r="L383" s="755">
        <v>2</v>
      </c>
      <c r="M383" s="756">
        <v>267.88</v>
      </c>
    </row>
    <row r="384" spans="1:13" ht="14.4" customHeight="1" x14ac:dyDescent="0.3">
      <c r="A384" s="737" t="s">
        <v>3362</v>
      </c>
      <c r="B384" s="739" t="s">
        <v>4523</v>
      </c>
      <c r="C384" s="739" t="s">
        <v>4494</v>
      </c>
      <c r="D384" s="739" t="s">
        <v>4495</v>
      </c>
      <c r="E384" s="739" t="s">
        <v>4496</v>
      </c>
      <c r="F384" s="755">
        <v>2</v>
      </c>
      <c r="G384" s="755">
        <v>640.41999999999996</v>
      </c>
      <c r="H384" s="744">
        <v>1</v>
      </c>
      <c r="I384" s="755"/>
      <c r="J384" s="755"/>
      <c r="K384" s="744">
        <v>0</v>
      </c>
      <c r="L384" s="755">
        <v>2</v>
      </c>
      <c r="M384" s="756">
        <v>640.41999999999996</v>
      </c>
    </row>
    <row r="385" spans="1:13" ht="14.4" customHeight="1" x14ac:dyDescent="0.3">
      <c r="A385" s="737" t="s">
        <v>3362</v>
      </c>
      <c r="B385" s="739" t="s">
        <v>3139</v>
      </c>
      <c r="C385" s="739" t="s">
        <v>3758</v>
      </c>
      <c r="D385" s="739" t="s">
        <v>3759</v>
      </c>
      <c r="E385" s="739" t="s">
        <v>3439</v>
      </c>
      <c r="F385" s="755">
        <v>6</v>
      </c>
      <c r="G385" s="755">
        <v>174.12</v>
      </c>
      <c r="H385" s="744">
        <v>1</v>
      </c>
      <c r="I385" s="755"/>
      <c r="J385" s="755"/>
      <c r="K385" s="744">
        <v>0</v>
      </c>
      <c r="L385" s="755">
        <v>6</v>
      </c>
      <c r="M385" s="756">
        <v>174.12</v>
      </c>
    </row>
    <row r="386" spans="1:13" ht="14.4" customHeight="1" x14ac:dyDescent="0.3">
      <c r="A386" s="737" t="s">
        <v>3362</v>
      </c>
      <c r="B386" s="739" t="s">
        <v>3155</v>
      </c>
      <c r="C386" s="739" t="s">
        <v>2367</v>
      </c>
      <c r="D386" s="739" t="s">
        <v>3156</v>
      </c>
      <c r="E386" s="739" t="s">
        <v>3158</v>
      </c>
      <c r="F386" s="755"/>
      <c r="G386" s="755"/>
      <c r="H386" s="744">
        <v>0</v>
      </c>
      <c r="I386" s="755">
        <v>4</v>
      </c>
      <c r="J386" s="755">
        <v>1048.92</v>
      </c>
      <c r="K386" s="744">
        <v>1</v>
      </c>
      <c r="L386" s="755">
        <v>4</v>
      </c>
      <c r="M386" s="756">
        <v>1048.92</v>
      </c>
    </row>
    <row r="387" spans="1:13" ht="14.4" customHeight="1" x14ac:dyDescent="0.3">
      <c r="A387" s="737" t="s">
        <v>3362</v>
      </c>
      <c r="B387" s="739" t="s">
        <v>3155</v>
      </c>
      <c r="C387" s="739" t="s">
        <v>2439</v>
      </c>
      <c r="D387" s="739" t="s">
        <v>2298</v>
      </c>
      <c r="E387" s="739" t="s">
        <v>3160</v>
      </c>
      <c r="F387" s="755"/>
      <c r="G387" s="755"/>
      <c r="H387" s="744">
        <v>0</v>
      </c>
      <c r="I387" s="755">
        <v>4</v>
      </c>
      <c r="J387" s="755">
        <v>2097.8000000000002</v>
      </c>
      <c r="K387" s="744">
        <v>1</v>
      </c>
      <c r="L387" s="755">
        <v>4</v>
      </c>
      <c r="M387" s="756">
        <v>2097.8000000000002</v>
      </c>
    </row>
    <row r="388" spans="1:13" ht="14.4" customHeight="1" x14ac:dyDescent="0.3">
      <c r="A388" s="737" t="s">
        <v>3362</v>
      </c>
      <c r="B388" s="739" t="s">
        <v>4519</v>
      </c>
      <c r="C388" s="739" t="s">
        <v>2495</v>
      </c>
      <c r="D388" s="739" t="s">
        <v>2496</v>
      </c>
      <c r="E388" s="739" t="s">
        <v>4193</v>
      </c>
      <c r="F388" s="755"/>
      <c r="G388" s="755"/>
      <c r="H388" s="744">
        <v>0</v>
      </c>
      <c r="I388" s="755">
        <v>1</v>
      </c>
      <c r="J388" s="755">
        <v>145.66999999999999</v>
      </c>
      <c r="K388" s="744">
        <v>1</v>
      </c>
      <c r="L388" s="755">
        <v>1</v>
      </c>
      <c r="M388" s="756">
        <v>145.66999999999999</v>
      </c>
    </row>
    <row r="389" spans="1:13" ht="14.4" customHeight="1" x14ac:dyDescent="0.3">
      <c r="A389" s="737" t="s">
        <v>3362</v>
      </c>
      <c r="B389" s="739" t="s">
        <v>3178</v>
      </c>
      <c r="C389" s="739" t="s">
        <v>4465</v>
      </c>
      <c r="D389" s="739" t="s">
        <v>2254</v>
      </c>
      <c r="E389" s="739" t="s">
        <v>4058</v>
      </c>
      <c r="F389" s="755">
        <v>5</v>
      </c>
      <c r="G389" s="755">
        <v>0</v>
      </c>
      <c r="H389" s="744"/>
      <c r="I389" s="755"/>
      <c r="J389" s="755"/>
      <c r="K389" s="744"/>
      <c r="L389" s="755">
        <v>5</v>
      </c>
      <c r="M389" s="756">
        <v>0</v>
      </c>
    </row>
    <row r="390" spans="1:13" ht="14.4" customHeight="1" x14ac:dyDescent="0.3">
      <c r="A390" s="737" t="s">
        <v>3362</v>
      </c>
      <c r="B390" s="739" t="s">
        <v>3178</v>
      </c>
      <c r="C390" s="739" t="s">
        <v>4424</v>
      </c>
      <c r="D390" s="739" t="s">
        <v>4425</v>
      </c>
      <c r="E390" s="739" t="s">
        <v>4426</v>
      </c>
      <c r="F390" s="755"/>
      <c r="G390" s="755"/>
      <c r="H390" s="744">
        <v>0</v>
      </c>
      <c r="I390" s="755">
        <v>1</v>
      </c>
      <c r="J390" s="755">
        <v>176.59</v>
      </c>
      <c r="K390" s="744">
        <v>1</v>
      </c>
      <c r="L390" s="755">
        <v>1</v>
      </c>
      <c r="M390" s="756">
        <v>176.59</v>
      </c>
    </row>
    <row r="391" spans="1:13" ht="14.4" customHeight="1" x14ac:dyDescent="0.3">
      <c r="A391" s="737" t="s">
        <v>3362</v>
      </c>
      <c r="B391" s="739" t="s">
        <v>3178</v>
      </c>
      <c r="C391" s="739" t="s">
        <v>2246</v>
      </c>
      <c r="D391" s="739" t="s">
        <v>3179</v>
      </c>
      <c r="E391" s="739" t="s">
        <v>3130</v>
      </c>
      <c r="F391" s="755"/>
      <c r="G391" s="755"/>
      <c r="H391" s="744">
        <v>0</v>
      </c>
      <c r="I391" s="755">
        <v>1</v>
      </c>
      <c r="J391" s="755">
        <v>58.86</v>
      </c>
      <c r="K391" s="744">
        <v>1</v>
      </c>
      <c r="L391" s="755">
        <v>1</v>
      </c>
      <c r="M391" s="756">
        <v>58.86</v>
      </c>
    </row>
    <row r="392" spans="1:13" ht="14.4" customHeight="1" x14ac:dyDescent="0.3">
      <c r="A392" s="737" t="s">
        <v>3362</v>
      </c>
      <c r="B392" s="739" t="s">
        <v>3178</v>
      </c>
      <c r="C392" s="739" t="s">
        <v>4466</v>
      </c>
      <c r="D392" s="739" t="s">
        <v>3179</v>
      </c>
      <c r="E392" s="739" t="s">
        <v>3147</v>
      </c>
      <c r="F392" s="755">
        <v>4</v>
      </c>
      <c r="G392" s="755">
        <v>0</v>
      </c>
      <c r="H392" s="744"/>
      <c r="I392" s="755"/>
      <c r="J392" s="755"/>
      <c r="K392" s="744"/>
      <c r="L392" s="755">
        <v>4</v>
      </c>
      <c r="M392" s="756">
        <v>0</v>
      </c>
    </row>
    <row r="393" spans="1:13" ht="14.4" customHeight="1" x14ac:dyDescent="0.3">
      <c r="A393" s="737" t="s">
        <v>3362</v>
      </c>
      <c r="B393" s="739" t="s">
        <v>3178</v>
      </c>
      <c r="C393" s="739" t="s">
        <v>4467</v>
      </c>
      <c r="D393" s="739" t="s">
        <v>3179</v>
      </c>
      <c r="E393" s="739" t="s">
        <v>3147</v>
      </c>
      <c r="F393" s="755">
        <v>5</v>
      </c>
      <c r="G393" s="755">
        <v>0</v>
      </c>
      <c r="H393" s="744"/>
      <c r="I393" s="755"/>
      <c r="J393" s="755"/>
      <c r="K393" s="744"/>
      <c r="L393" s="755">
        <v>5</v>
      </c>
      <c r="M393" s="756">
        <v>0</v>
      </c>
    </row>
    <row r="394" spans="1:13" ht="14.4" customHeight="1" x14ac:dyDescent="0.3">
      <c r="A394" s="737" t="s">
        <v>3362</v>
      </c>
      <c r="B394" s="739" t="s">
        <v>3178</v>
      </c>
      <c r="C394" s="739" t="s">
        <v>4468</v>
      </c>
      <c r="D394" s="739" t="s">
        <v>2354</v>
      </c>
      <c r="E394" s="739" t="s">
        <v>4469</v>
      </c>
      <c r="F394" s="755">
        <v>1</v>
      </c>
      <c r="G394" s="755">
        <v>0</v>
      </c>
      <c r="H394" s="744"/>
      <c r="I394" s="755"/>
      <c r="J394" s="755"/>
      <c r="K394" s="744"/>
      <c r="L394" s="755">
        <v>1</v>
      </c>
      <c r="M394" s="756">
        <v>0</v>
      </c>
    </row>
    <row r="395" spans="1:13" ht="14.4" customHeight="1" x14ac:dyDescent="0.3">
      <c r="A395" s="737" t="s">
        <v>3362</v>
      </c>
      <c r="B395" s="739" t="s">
        <v>3178</v>
      </c>
      <c r="C395" s="739" t="s">
        <v>4470</v>
      </c>
      <c r="D395" s="739" t="s">
        <v>2354</v>
      </c>
      <c r="E395" s="739" t="s">
        <v>4469</v>
      </c>
      <c r="F395" s="755">
        <v>2</v>
      </c>
      <c r="G395" s="755">
        <v>0</v>
      </c>
      <c r="H395" s="744"/>
      <c r="I395" s="755"/>
      <c r="J395" s="755"/>
      <c r="K395" s="744"/>
      <c r="L395" s="755">
        <v>2</v>
      </c>
      <c r="M395" s="756">
        <v>0</v>
      </c>
    </row>
    <row r="396" spans="1:13" ht="14.4" customHeight="1" x14ac:dyDescent="0.3">
      <c r="A396" s="737" t="s">
        <v>3362</v>
      </c>
      <c r="B396" s="739" t="s">
        <v>3197</v>
      </c>
      <c r="C396" s="739" t="s">
        <v>2541</v>
      </c>
      <c r="D396" s="739" t="s">
        <v>2542</v>
      </c>
      <c r="E396" s="739" t="s">
        <v>3201</v>
      </c>
      <c r="F396" s="755"/>
      <c r="G396" s="755"/>
      <c r="H396" s="744">
        <v>0</v>
      </c>
      <c r="I396" s="755">
        <v>1</v>
      </c>
      <c r="J396" s="755">
        <v>59.27</v>
      </c>
      <c r="K396" s="744">
        <v>1</v>
      </c>
      <c r="L396" s="755">
        <v>1</v>
      </c>
      <c r="M396" s="756">
        <v>59.27</v>
      </c>
    </row>
    <row r="397" spans="1:13" ht="14.4" customHeight="1" x14ac:dyDescent="0.3">
      <c r="A397" s="737" t="s">
        <v>3362</v>
      </c>
      <c r="B397" s="739" t="s">
        <v>3325</v>
      </c>
      <c r="C397" s="739" t="s">
        <v>2392</v>
      </c>
      <c r="D397" s="739" t="s">
        <v>2106</v>
      </c>
      <c r="E397" s="739" t="s">
        <v>3147</v>
      </c>
      <c r="F397" s="755"/>
      <c r="G397" s="755"/>
      <c r="H397" s="744">
        <v>0</v>
      </c>
      <c r="I397" s="755">
        <v>1</v>
      </c>
      <c r="J397" s="755">
        <v>207.45</v>
      </c>
      <c r="K397" s="744">
        <v>1</v>
      </c>
      <c r="L397" s="755">
        <v>1</v>
      </c>
      <c r="M397" s="756">
        <v>207.45</v>
      </c>
    </row>
    <row r="398" spans="1:13" ht="14.4" customHeight="1" thickBot="1" x14ac:dyDescent="0.35">
      <c r="A398" s="745" t="s">
        <v>3362</v>
      </c>
      <c r="B398" s="746" t="s">
        <v>3069</v>
      </c>
      <c r="C398" s="746" t="s">
        <v>2468</v>
      </c>
      <c r="D398" s="746" t="s">
        <v>2218</v>
      </c>
      <c r="E398" s="746" t="s">
        <v>3071</v>
      </c>
      <c r="F398" s="757"/>
      <c r="G398" s="757"/>
      <c r="H398" s="751">
        <v>0</v>
      </c>
      <c r="I398" s="757">
        <v>3</v>
      </c>
      <c r="J398" s="757">
        <v>401.82</v>
      </c>
      <c r="K398" s="751">
        <v>1</v>
      </c>
      <c r="L398" s="757">
        <v>3</v>
      </c>
      <c r="M398" s="758">
        <v>401.82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178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307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254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506</v>
      </c>
      <c r="B5" s="636" t="s">
        <v>507</v>
      </c>
      <c r="C5" s="637" t="s">
        <v>508</v>
      </c>
      <c r="D5" s="637" t="s">
        <v>508</v>
      </c>
      <c r="E5" s="637"/>
      <c r="F5" s="637" t="s">
        <v>508</v>
      </c>
      <c r="G5" s="637" t="s">
        <v>508</v>
      </c>
      <c r="H5" s="637" t="s">
        <v>508</v>
      </c>
      <c r="I5" s="638" t="s">
        <v>508</v>
      </c>
      <c r="J5" s="639" t="s">
        <v>74</v>
      </c>
    </row>
    <row r="6" spans="1:10" ht="14.4" customHeight="1" x14ac:dyDescent="0.3">
      <c r="A6" s="635" t="s">
        <v>506</v>
      </c>
      <c r="B6" s="636" t="s">
        <v>328</v>
      </c>
      <c r="C6" s="637">
        <v>5.6036000000000001</v>
      </c>
      <c r="D6" s="637">
        <v>4.65069</v>
      </c>
      <c r="E6" s="637"/>
      <c r="F6" s="637">
        <v>7.3936400000000004</v>
      </c>
      <c r="G6" s="637">
        <v>4.0000003611175003</v>
      </c>
      <c r="H6" s="637">
        <v>3.3936396388825001</v>
      </c>
      <c r="I6" s="638">
        <v>1.8484098331267154</v>
      </c>
      <c r="J6" s="639" t="s">
        <v>1</v>
      </c>
    </row>
    <row r="7" spans="1:10" ht="14.4" customHeight="1" x14ac:dyDescent="0.3">
      <c r="A7" s="635" t="s">
        <v>506</v>
      </c>
      <c r="B7" s="636" t="s">
        <v>329</v>
      </c>
      <c r="C7" s="637">
        <v>0.10163999999999999</v>
      </c>
      <c r="D7" s="637">
        <v>0.40293000000000001</v>
      </c>
      <c r="E7" s="637"/>
      <c r="F7" s="637">
        <v>0.47916000000000003</v>
      </c>
      <c r="G7" s="637">
        <v>0.39544503570050005</v>
      </c>
      <c r="H7" s="637">
        <v>8.3714964299499983E-2</v>
      </c>
      <c r="I7" s="638">
        <v>1.2116981040138877</v>
      </c>
      <c r="J7" s="639" t="s">
        <v>1</v>
      </c>
    </row>
    <row r="8" spans="1:10" ht="14.4" customHeight="1" x14ac:dyDescent="0.3">
      <c r="A8" s="635" t="s">
        <v>506</v>
      </c>
      <c r="B8" s="636" t="s">
        <v>330</v>
      </c>
      <c r="C8" s="637">
        <v>124.32013999999999</v>
      </c>
      <c r="D8" s="637">
        <v>135.24991</v>
      </c>
      <c r="E8" s="637"/>
      <c r="F8" s="637">
        <v>135.71252999999999</v>
      </c>
      <c r="G8" s="637">
        <v>125.50001133007501</v>
      </c>
      <c r="H8" s="637">
        <v>10.212518669924975</v>
      </c>
      <c r="I8" s="638">
        <v>1.0813746434099136</v>
      </c>
      <c r="J8" s="639" t="s">
        <v>1</v>
      </c>
    </row>
    <row r="9" spans="1:10" ht="14.4" customHeight="1" x14ac:dyDescent="0.3">
      <c r="A9" s="635" t="s">
        <v>506</v>
      </c>
      <c r="B9" s="636" t="s">
        <v>331</v>
      </c>
      <c r="C9" s="637">
        <v>112.83096</v>
      </c>
      <c r="D9" s="637">
        <v>122.25230000000002</v>
      </c>
      <c r="E9" s="637"/>
      <c r="F9" s="637">
        <v>149.65395000000001</v>
      </c>
      <c r="G9" s="637">
        <v>175.13475280729901</v>
      </c>
      <c r="H9" s="637">
        <v>-25.480802807299</v>
      </c>
      <c r="I9" s="638">
        <v>0.85450744413168778</v>
      </c>
      <c r="J9" s="639" t="s">
        <v>1</v>
      </c>
    </row>
    <row r="10" spans="1:10" ht="14.4" customHeight="1" x14ac:dyDescent="0.3">
      <c r="A10" s="635" t="s">
        <v>506</v>
      </c>
      <c r="B10" s="636" t="s">
        <v>332</v>
      </c>
      <c r="C10" s="637">
        <v>21.452300000000001</v>
      </c>
      <c r="D10" s="637">
        <v>22.199100000000001</v>
      </c>
      <c r="E10" s="637"/>
      <c r="F10" s="637">
        <v>22.055000000000003</v>
      </c>
      <c r="G10" s="637">
        <v>25.000002256986999</v>
      </c>
      <c r="H10" s="637">
        <v>-2.9450022569869958</v>
      </c>
      <c r="I10" s="638">
        <v>0.88219992035545014</v>
      </c>
      <c r="J10" s="639" t="s">
        <v>1</v>
      </c>
    </row>
    <row r="11" spans="1:10" ht="14.4" customHeight="1" x14ac:dyDescent="0.3">
      <c r="A11" s="635" t="s">
        <v>506</v>
      </c>
      <c r="B11" s="636" t="s">
        <v>333</v>
      </c>
      <c r="C11" s="637">
        <v>0</v>
      </c>
      <c r="D11" s="637">
        <v>0</v>
      </c>
      <c r="E11" s="637"/>
      <c r="F11" s="637">
        <v>0.98099999999999998</v>
      </c>
      <c r="G11" s="637">
        <v>0</v>
      </c>
      <c r="H11" s="637">
        <v>0.98099999999999998</v>
      </c>
      <c r="I11" s="638" t="s">
        <v>508</v>
      </c>
      <c r="J11" s="639" t="s">
        <v>1</v>
      </c>
    </row>
    <row r="12" spans="1:10" ht="14.4" customHeight="1" x14ac:dyDescent="0.3">
      <c r="A12" s="635" t="s">
        <v>506</v>
      </c>
      <c r="B12" s="636" t="s">
        <v>334</v>
      </c>
      <c r="C12" s="637">
        <v>2.407</v>
      </c>
      <c r="D12" s="637">
        <v>6.1580000000000013</v>
      </c>
      <c r="E12" s="637"/>
      <c r="F12" s="637">
        <v>5.7439999999999998</v>
      </c>
      <c r="G12" s="637">
        <v>5.0000004513969998</v>
      </c>
      <c r="H12" s="637">
        <v>0.74399954860299999</v>
      </c>
      <c r="I12" s="638">
        <v>1.1487998962870347</v>
      </c>
      <c r="J12" s="639" t="s">
        <v>1</v>
      </c>
    </row>
    <row r="13" spans="1:10" ht="14.4" customHeight="1" x14ac:dyDescent="0.3">
      <c r="A13" s="635" t="s">
        <v>506</v>
      </c>
      <c r="B13" s="636" t="s">
        <v>335</v>
      </c>
      <c r="C13" s="637">
        <v>52.331900000000005</v>
      </c>
      <c r="D13" s="637">
        <v>50.785000000000004</v>
      </c>
      <c r="E13" s="637"/>
      <c r="F13" s="637">
        <v>56.657999999999994</v>
      </c>
      <c r="G13" s="637">
        <v>61.000005507048499</v>
      </c>
      <c r="H13" s="637">
        <v>-4.3420055070485049</v>
      </c>
      <c r="I13" s="638">
        <v>0.92881958827779465</v>
      </c>
      <c r="J13" s="639" t="s">
        <v>1</v>
      </c>
    </row>
    <row r="14" spans="1:10" ht="14.4" customHeight="1" x14ac:dyDescent="0.3">
      <c r="A14" s="635" t="s">
        <v>506</v>
      </c>
      <c r="B14" s="636" t="s">
        <v>336</v>
      </c>
      <c r="C14" s="637">
        <v>0</v>
      </c>
      <c r="D14" s="637">
        <v>1.3389</v>
      </c>
      <c r="E14" s="637"/>
      <c r="F14" s="637">
        <v>1.3389</v>
      </c>
      <c r="G14" s="637">
        <v>2.5000002256984999</v>
      </c>
      <c r="H14" s="637">
        <v>-1.1611002256984999</v>
      </c>
      <c r="I14" s="638">
        <v>0.53555995164996895</v>
      </c>
      <c r="J14" s="639" t="s">
        <v>1</v>
      </c>
    </row>
    <row r="15" spans="1:10" ht="14.4" customHeight="1" x14ac:dyDescent="0.3">
      <c r="A15" s="635" t="s">
        <v>506</v>
      </c>
      <c r="B15" s="636" t="s">
        <v>337</v>
      </c>
      <c r="C15" s="637" t="s">
        <v>508</v>
      </c>
      <c r="D15" s="637">
        <v>0.15540000000000001</v>
      </c>
      <c r="E15" s="637"/>
      <c r="F15" s="637">
        <v>0.23414999999999997</v>
      </c>
      <c r="G15" s="637">
        <v>7.77000070145E-2</v>
      </c>
      <c r="H15" s="637">
        <v>0.15644999298549997</v>
      </c>
      <c r="I15" s="638">
        <v>3.0135132414634662</v>
      </c>
      <c r="J15" s="639" t="s">
        <v>1</v>
      </c>
    </row>
    <row r="16" spans="1:10" ht="14.4" customHeight="1" x14ac:dyDescent="0.3">
      <c r="A16" s="635" t="s">
        <v>506</v>
      </c>
      <c r="B16" s="636" t="s">
        <v>509</v>
      </c>
      <c r="C16" s="637">
        <v>319.04753999999997</v>
      </c>
      <c r="D16" s="637">
        <v>343.19223000000005</v>
      </c>
      <c r="E16" s="637"/>
      <c r="F16" s="637">
        <v>380.25033000000002</v>
      </c>
      <c r="G16" s="637">
        <v>398.60791798233754</v>
      </c>
      <c r="H16" s="637">
        <v>-18.35758798233752</v>
      </c>
      <c r="I16" s="638">
        <v>0.95394575181732599</v>
      </c>
      <c r="J16" s="639" t="s">
        <v>510</v>
      </c>
    </row>
    <row r="18" spans="1:10" ht="14.4" customHeight="1" x14ac:dyDescent="0.3">
      <c r="A18" s="635" t="s">
        <v>506</v>
      </c>
      <c r="B18" s="636" t="s">
        <v>507</v>
      </c>
      <c r="C18" s="637" t="s">
        <v>508</v>
      </c>
      <c r="D18" s="637" t="s">
        <v>508</v>
      </c>
      <c r="E18" s="637"/>
      <c r="F18" s="637" t="s">
        <v>508</v>
      </c>
      <c r="G18" s="637" t="s">
        <v>508</v>
      </c>
      <c r="H18" s="637" t="s">
        <v>508</v>
      </c>
      <c r="I18" s="638" t="s">
        <v>508</v>
      </c>
      <c r="J18" s="639" t="s">
        <v>74</v>
      </c>
    </row>
    <row r="19" spans="1:10" ht="14.4" customHeight="1" x14ac:dyDescent="0.3">
      <c r="A19" s="635" t="s">
        <v>516</v>
      </c>
      <c r="B19" s="636" t="s">
        <v>517</v>
      </c>
      <c r="C19" s="637" t="s">
        <v>508</v>
      </c>
      <c r="D19" s="637" t="s">
        <v>508</v>
      </c>
      <c r="E19" s="637"/>
      <c r="F19" s="637" t="s">
        <v>508</v>
      </c>
      <c r="G19" s="637" t="s">
        <v>508</v>
      </c>
      <c r="H19" s="637" t="s">
        <v>508</v>
      </c>
      <c r="I19" s="638" t="s">
        <v>508</v>
      </c>
      <c r="J19" s="639" t="s">
        <v>0</v>
      </c>
    </row>
    <row r="20" spans="1:10" ht="14.4" customHeight="1" x14ac:dyDescent="0.3">
      <c r="A20" s="635" t="s">
        <v>516</v>
      </c>
      <c r="B20" s="636" t="s">
        <v>328</v>
      </c>
      <c r="C20" s="637">
        <v>5.6036000000000001</v>
      </c>
      <c r="D20" s="637">
        <v>4.65069</v>
      </c>
      <c r="E20" s="637"/>
      <c r="F20" s="637">
        <v>7.3936400000000004</v>
      </c>
      <c r="G20" s="637">
        <v>4.0000003611175003</v>
      </c>
      <c r="H20" s="637">
        <v>3.3936396388825001</v>
      </c>
      <c r="I20" s="638">
        <v>1.8484098331267154</v>
      </c>
      <c r="J20" s="639" t="s">
        <v>1</v>
      </c>
    </row>
    <row r="21" spans="1:10" ht="14.4" customHeight="1" x14ac:dyDescent="0.3">
      <c r="A21" s="635" t="s">
        <v>516</v>
      </c>
      <c r="B21" s="636" t="s">
        <v>329</v>
      </c>
      <c r="C21" s="637">
        <v>0.10163999999999999</v>
      </c>
      <c r="D21" s="637">
        <v>0.40293000000000001</v>
      </c>
      <c r="E21" s="637"/>
      <c r="F21" s="637">
        <v>0.47916000000000003</v>
      </c>
      <c r="G21" s="637">
        <v>0.39544503570050005</v>
      </c>
      <c r="H21" s="637">
        <v>8.3714964299499983E-2</v>
      </c>
      <c r="I21" s="638">
        <v>1.2116981040138877</v>
      </c>
      <c r="J21" s="639" t="s">
        <v>1</v>
      </c>
    </row>
    <row r="22" spans="1:10" ht="14.4" customHeight="1" x14ac:dyDescent="0.3">
      <c r="A22" s="635" t="s">
        <v>516</v>
      </c>
      <c r="B22" s="636" t="s">
        <v>330</v>
      </c>
      <c r="C22" s="637">
        <v>124.17413999999999</v>
      </c>
      <c r="D22" s="637">
        <v>135.24991</v>
      </c>
      <c r="E22" s="637"/>
      <c r="F22" s="637">
        <v>135.58520999999999</v>
      </c>
      <c r="G22" s="637">
        <v>125.41742735097401</v>
      </c>
      <c r="H22" s="637">
        <v>10.16778264902598</v>
      </c>
      <c r="I22" s="638">
        <v>1.0810715294021458</v>
      </c>
      <c r="J22" s="639" t="s">
        <v>1</v>
      </c>
    </row>
    <row r="23" spans="1:10" ht="14.4" customHeight="1" x14ac:dyDescent="0.3">
      <c r="A23" s="635" t="s">
        <v>516</v>
      </c>
      <c r="B23" s="636" t="s">
        <v>331</v>
      </c>
      <c r="C23" s="637">
        <v>106.77624</v>
      </c>
      <c r="D23" s="637">
        <v>115.39874000000002</v>
      </c>
      <c r="E23" s="637"/>
      <c r="F23" s="637">
        <v>143.64696000000001</v>
      </c>
      <c r="G23" s="637">
        <v>167.59688689816701</v>
      </c>
      <c r="H23" s="637">
        <v>-23.949926898167007</v>
      </c>
      <c r="I23" s="638">
        <v>0.85709802048579131</v>
      </c>
      <c r="J23" s="639" t="s">
        <v>1</v>
      </c>
    </row>
    <row r="24" spans="1:10" ht="14.4" customHeight="1" x14ac:dyDescent="0.3">
      <c r="A24" s="635" t="s">
        <v>516</v>
      </c>
      <c r="B24" s="636" t="s">
        <v>332</v>
      </c>
      <c r="C24" s="637">
        <v>19.818300000000001</v>
      </c>
      <c r="D24" s="637">
        <v>19.748100000000001</v>
      </c>
      <c r="E24" s="637"/>
      <c r="F24" s="637">
        <v>21.238000000000003</v>
      </c>
      <c r="G24" s="637">
        <v>22.6040570236615</v>
      </c>
      <c r="H24" s="637">
        <v>-1.3660570236614973</v>
      </c>
      <c r="I24" s="638">
        <v>0.9395658477488561</v>
      </c>
      <c r="J24" s="639" t="s">
        <v>1</v>
      </c>
    </row>
    <row r="25" spans="1:10" ht="14.4" customHeight="1" x14ac:dyDescent="0.3">
      <c r="A25" s="635" t="s">
        <v>516</v>
      </c>
      <c r="B25" s="636" t="s">
        <v>333</v>
      </c>
      <c r="C25" s="637">
        <v>0</v>
      </c>
      <c r="D25" s="637" t="s">
        <v>508</v>
      </c>
      <c r="E25" s="637"/>
      <c r="F25" s="637">
        <v>0.98099999999999998</v>
      </c>
      <c r="G25" s="637">
        <v>0</v>
      </c>
      <c r="H25" s="637">
        <v>0.98099999999999998</v>
      </c>
      <c r="I25" s="638" t="s">
        <v>508</v>
      </c>
      <c r="J25" s="639" t="s">
        <v>1</v>
      </c>
    </row>
    <row r="26" spans="1:10" ht="14.4" customHeight="1" x14ac:dyDescent="0.3">
      <c r="A26" s="635" t="s">
        <v>516</v>
      </c>
      <c r="B26" s="636" t="s">
        <v>334</v>
      </c>
      <c r="C26" s="637">
        <v>2.407</v>
      </c>
      <c r="D26" s="637">
        <v>6.1580000000000013</v>
      </c>
      <c r="E26" s="637"/>
      <c r="F26" s="637">
        <v>5.2379999999999995</v>
      </c>
      <c r="G26" s="637">
        <v>4.7638348798564998</v>
      </c>
      <c r="H26" s="637">
        <v>0.47416512014349976</v>
      </c>
      <c r="I26" s="638">
        <v>1.099534331500126</v>
      </c>
      <c r="J26" s="639" t="s">
        <v>1</v>
      </c>
    </row>
    <row r="27" spans="1:10" ht="14.4" customHeight="1" x14ac:dyDescent="0.3">
      <c r="A27" s="635" t="s">
        <v>516</v>
      </c>
      <c r="B27" s="636" t="s">
        <v>335</v>
      </c>
      <c r="C27" s="637">
        <v>52.331900000000005</v>
      </c>
      <c r="D27" s="637">
        <v>50.785000000000004</v>
      </c>
      <c r="E27" s="637"/>
      <c r="F27" s="637">
        <v>56.657999999999994</v>
      </c>
      <c r="G27" s="637">
        <v>61.000005507048499</v>
      </c>
      <c r="H27" s="637">
        <v>-4.3420055070485049</v>
      </c>
      <c r="I27" s="638">
        <v>0.92881958827779465</v>
      </c>
      <c r="J27" s="639" t="s">
        <v>1</v>
      </c>
    </row>
    <row r="28" spans="1:10" ht="14.4" customHeight="1" x14ac:dyDescent="0.3">
      <c r="A28" s="635" t="s">
        <v>516</v>
      </c>
      <c r="B28" s="636" t="s">
        <v>336</v>
      </c>
      <c r="C28" s="637">
        <v>0</v>
      </c>
      <c r="D28" s="637">
        <v>1.3389</v>
      </c>
      <c r="E28" s="637"/>
      <c r="F28" s="637">
        <v>1.3389</v>
      </c>
      <c r="G28" s="637">
        <v>2.5000002256984999</v>
      </c>
      <c r="H28" s="637">
        <v>-1.1611002256984999</v>
      </c>
      <c r="I28" s="638">
        <v>0.53555995164996895</v>
      </c>
      <c r="J28" s="639" t="s">
        <v>1</v>
      </c>
    </row>
    <row r="29" spans="1:10" ht="14.4" customHeight="1" x14ac:dyDescent="0.3">
      <c r="A29" s="635" t="s">
        <v>516</v>
      </c>
      <c r="B29" s="636" t="s">
        <v>337</v>
      </c>
      <c r="C29" s="637" t="s">
        <v>508</v>
      </c>
      <c r="D29" s="637">
        <v>0.15540000000000001</v>
      </c>
      <c r="E29" s="637"/>
      <c r="F29" s="637">
        <v>0.23414999999999997</v>
      </c>
      <c r="G29" s="637">
        <v>7.77000070145E-2</v>
      </c>
      <c r="H29" s="637">
        <v>0.15644999298549997</v>
      </c>
      <c r="I29" s="638">
        <v>3.0135132414634662</v>
      </c>
      <c r="J29" s="639" t="s">
        <v>1</v>
      </c>
    </row>
    <row r="30" spans="1:10" ht="14.4" customHeight="1" x14ac:dyDescent="0.3">
      <c r="A30" s="635" t="s">
        <v>516</v>
      </c>
      <c r="B30" s="636" t="s">
        <v>518</v>
      </c>
      <c r="C30" s="637">
        <v>311.21282000000002</v>
      </c>
      <c r="D30" s="637">
        <v>333.88767000000007</v>
      </c>
      <c r="E30" s="637"/>
      <c r="F30" s="637">
        <v>372.79302000000001</v>
      </c>
      <c r="G30" s="637">
        <v>388.35535728923855</v>
      </c>
      <c r="H30" s="637">
        <v>-15.562337289238542</v>
      </c>
      <c r="I30" s="638">
        <v>0.95992758437049686</v>
      </c>
      <c r="J30" s="639" t="s">
        <v>514</v>
      </c>
    </row>
    <row r="31" spans="1:10" ht="14.4" customHeight="1" x14ac:dyDescent="0.3">
      <c r="A31" s="635" t="s">
        <v>508</v>
      </c>
      <c r="B31" s="636" t="s">
        <v>508</v>
      </c>
      <c r="C31" s="637" t="s">
        <v>508</v>
      </c>
      <c r="D31" s="637" t="s">
        <v>508</v>
      </c>
      <c r="E31" s="637"/>
      <c r="F31" s="637" t="s">
        <v>508</v>
      </c>
      <c r="G31" s="637" t="s">
        <v>508</v>
      </c>
      <c r="H31" s="637" t="s">
        <v>508</v>
      </c>
      <c r="I31" s="638" t="s">
        <v>508</v>
      </c>
      <c r="J31" s="639" t="s">
        <v>515</v>
      </c>
    </row>
    <row r="32" spans="1:10" ht="14.4" customHeight="1" x14ac:dyDescent="0.3">
      <c r="A32" s="635" t="s">
        <v>519</v>
      </c>
      <c r="B32" s="636" t="s">
        <v>520</v>
      </c>
      <c r="C32" s="637" t="s">
        <v>508</v>
      </c>
      <c r="D32" s="637" t="s">
        <v>508</v>
      </c>
      <c r="E32" s="637"/>
      <c r="F32" s="637" t="s">
        <v>508</v>
      </c>
      <c r="G32" s="637" t="s">
        <v>508</v>
      </c>
      <c r="H32" s="637" t="s">
        <v>508</v>
      </c>
      <c r="I32" s="638" t="s">
        <v>508</v>
      </c>
      <c r="J32" s="639" t="s">
        <v>0</v>
      </c>
    </row>
    <row r="33" spans="1:10" ht="14.4" customHeight="1" x14ac:dyDescent="0.3">
      <c r="A33" s="635" t="s">
        <v>519</v>
      </c>
      <c r="B33" s="636" t="s">
        <v>330</v>
      </c>
      <c r="C33" s="637">
        <v>0.14600000000000002</v>
      </c>
      <c r="D33" s="637">
        <v>0</v>
      </c>
      <c r="E33" s="637"/>
      <c r="F33" s="637">
        <v>0.12731999999999999</v>
      </c>
      <c r="G33" s="637">
        <v>8.2583979101000002E-2</v>
      </c>
      <c r="H33" s="637">
        <v>4.4736020898999987E-2</v>
      </c>
      <c r="I33" s="638">
        <v>1.5417033834648237</v>
      </c>
      <c r="J33" s="639" t="s">
        <v>1</v>
      </c>
    </row>
    <row r="34" spans="1:10" ht="14.4" customHeight="1" x14ac:dyDescent="0.3">
      <c r="A34" s="635" t="s">
        <v>519</v>
      </c>
      <c r="B34" s="636" t="s">
        <v>331</v>
      </c>
      <c r="C34" s="637">
        <v>6.0547199999999997</v>
      </c>
      <c r="D34" s="637">
        <v>6.8535599999999999</v>
      </c>
      <c r="E34" s="637"/>
      <c r="F34" s="637">
        <v>6.0069900000000001</v>
      </c>
      <c r="G34" s="637">
        <v>7.5378659091319999</v>
      </c>
      <c r="H34" s="637">
        <v>-1.5308759091319999</v>
      </c>
      <c r="I34" s="638">
        <v>0.7969085776284015</v>
      </c>
      <c r="J34" s="639" t="s">
        <v>1</v>
      </c>
    </row>
    <row r="35" spans="1:10" ht="14.4" customHeight="1" x14ac:dyDescent="0.3">
      <c r="A35" s="635" t="s">
        <v>519</v>
      </c>
      <c r="B35" s="636" t="s">
        <v>332</v>
      </c>
      <c r="C35" s="637">
        <v>1.6339999999999999</v>
      </c>
      <c r="D35" s="637">
        <v>2.4509999999999996</v>
      </c>
      <c r="E35" s="637"/>
      <c r="F35" s="637">
        <v>0.81699999999999995</v>
      </c>
      <c r="G35" s="637">
        <v>2.3959452333255</v>
      </c>
      <c r="H35" s="637">
        <v>-1.5789452333255001</v>
      </c>
      <c r="I35" s="638">
        <v>0.34099276921535826</v>
      </c>
      <c r="J35" s="639" t="s">
        <v>1</v>
      </c>
    </row>
    <row r="36" spans="1:10" ht="14.4" customHeight="1" x14ac:dyDescent="0.3">
      <c r="A36" s="635" t="s">
        <v>519</v>
      </c>
      <c r="B36" s="636" t="s">
        <v>333</v>
      </c>
      <c r="C36" s="637" t="s">
        <v>508</v>
      </c>
      <c r="D36" s="637">
        <v>0</v>
      </c>
      <c r="E36" s="637"/>
      <c r="F36" s="637" t="s">
        <v>508</v>
      </c>
      <c r="G36" s="637" t="s">
        <v>508</v>
      </c>
      <c r="H36" s="637" t="s">
        <v>508</v>
      </c>
      <c r="I36" s="638" t="s">
        <v>508</v>
      </c>
      <c r="J36" s="639" t="s">
        <v>1</v>
      </c>
    </row>
    <row r="37" spans="1:10" ht="14.4" customHeight="1" x14ac:dyDescent="0.3">
      <c r="A37" s="635" t="s">
        <v>519</v>
      </c>
      <c r="B37" s="636" t="s">
        <v>334</v>
      </c>
      <c r="C37" s="637">
        <v>0</v>
      </c>
      <c r="D37" s="637">
        <v>0</v>
      </c>
      <c r="E37" s="637"/>
      <c r="F37" s="637">
        <v>0.50600000000000001</v>
      </c>
      <c r="G37" s="637">
        <v>0.2361655715405</v>
      </c>
      <c r="H37" s="637">
        <v>0.26983442845950001</v>
      </c>
      <c r="I37" s="638">
        <v>2.1425646282791315</v>
      </c>
      <c r="J37" s="639" t="s">
        <v>1</v>
      </c>
    </row>
    <row r="38" spans="1:10" ht="14.4" customHeight="1" x14ac:dyDescent="0.3">
      <c r="A38" s="635" t="s">
        <v>519</v>
      </c>
      <c r="B38" s="636" t="s">
        <v>335</v>
      </c>
      <c r="C38" s="637">
        <v>0</v>
      </c>
      <c r="D38" s="637" t="s">
        <v>508</v>
      </c>
      <c r="E38" s="637"/>
      <c r="F38" s="637" t="s">
        <v>508</v>
      </c>
      <c r="G38" s="637" t="s">
        <v>508</v>
      </c>
      <c r="H38" s="637" t="s">
        <v>508</v>
      </c>
      <c r="I38" s="638" t="s">
        <v>508</v>
      </c>
      <c r="J38" s="639" t="s">
        <v>1</v>
      </c>
    </row>
    <row r="39" spans="1:10" ht="14.4" customHeight="1" x14ac:dyDescent="0.3">
      <c r="A39" s="635" t="s">
        <v>519</v>
      </c>
      <c r="B39" s="636" t="s">
        <v>521</v>
      </c>
      <c r="C39" s="637">
        <v>7.834719999999999</v>
      </c>
      <c r="D39" s="637">
        <v>9.3045599999999986</v>
      </c>
      <c r="E39" s="637"/>
      <c r="F39" s="637">
        <v>7.4573100000000005</v>
      </c>
      <c r="G39" s="637">
        <v>10.252560693098999</v>
      </c>
      <c r="H39" s="637">
        <v>-2.7952506930989989</v>
      </c>
      <c r="I39" s="638">
        <v>0.72736072706397314</v>
      </c>
      <c r="J39" s="639" t="s">
        <v>514</v>
      </c>
    </row>
    <row r="40" spans="1:10" ht="14.4" customHeight="1" x14ac:dyDescent="0.3">
      <c r="A40" s="635" t="s">
        <v>508</v>
      </c>
      <c r="B40" s="636" t="s">
        <v>508</v>
      </c>
      <c r="C40" s="637" t="s">
        <v>508</v>
      </c>
      <c r="D40" s="637" t="s">
        <v>508</v>
      </c>
      <c r="E40" s="637"/>
      <c r="F40" s="637" t="s">
        <v>508</v>
      </c>
      <c r="G40" s="637" t="s">
        <v>508</v>
      </c>
      <c r="H40" s="637" t="s">
        <v>508</v>
      </c>
      <c r="I40" s="638" t="s">
        <v>508</v>
      </c>
      <c r="J40" s="639" t="s">
        <v>515</v>
      </c>
    </row>
    <row r="41" spans="1:10" ht="14.4" customHeight="1" x14ac:dyDescent="0.3">
      <c r="A41" s="635" t="s">
        <v>506</v>
      </c>
      <c r="B41" s="636" t="s">
        <v>509</v>
      </c>
      <c r="C41" s="637">
        <v>319.04754000000003</v>
      </c>
      <c r="D41" s="637">
        <v>343.19223000000011</v>
      </c>
      <c r="E41" s="637"/>
      <c r="F41" s="637">
        <v>380.25032999999996</v>
      </c>
      <c r="G41" s="637">
        <v>398.60791798233754</v>
      </c>
      <c r="H41" s="637">
        <v>-18.357587982337577</v>
      </c>
      <c r="I41" s="638">
        <v>0.95394575181732588</v>
      </c>
      <c r="J41" s="639" t="s">
        <v>510</v>
      </c>
    </row>
  </sheetData>
  <mergeCells count="3">
    <mergeCell ref="A1:I1"/>
    <mergeCell ref="F3:I3"/>
    <mergeCell ref="C4:D4"/>
  </mergeCells>
  <conditionalFormatting sqref="F17 F42:F65537">
    <cfRule type="cellIs" dxfId="40" priority="18" stopIfTrue="1" operator="greaterThan">
      <formula>1</formula>
    </cfRule>
  </conditionalFormatting>
  <conditionalFormatting sqref="H5:H16">
    <cfRule type="expression" dxfId="39" priority="14">
      <formula>$H5&gt;0</formula>
    </cfRule>
  </conditionalFormatting>
  <conditionalFormatting sqref="I5:I16">
    <cfRule type="expression" dxfId="38" priority="15">
      <formula>$I5&gt;1</formula>
    </cfRule>
  </conditionalFormatting>
  <conditionalFormatting sqref="B5:B16">
    <cfRule type="expression" dxfId="37" priority="11">
      <formula>OR($J5="NS",$J5="SumaNS",$J5="Účet")</formula>
    </cfRule>
  </conditionalFormatting>
  <conditionalFormatting sqref="F5:I16 B5:D16">
    <cfRule type="expression" dxfId="36" priority="17">
      <formula>AND($J5&lt;&gt;"",$J5&lt;&gt;"mezeraKL")</formula>
    </cfRule>
  </conditionalFormatting>
  <conditionalFormatting sqref="B5:D16 F5:I16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4" priority="13">
      <formula>OR($J5="SumaNS",$J5="NS")</formula>
    </cfRule>
  </conditionalFormatting>
  <conditionalFormatting sqref="A5:A16">
    <cfRule type="expression" dxfId="33" priority="9">
      <formula>AND($J5&lt;&gt;"mezeraKL",$J5&lt;&gt;"")</formula>
    </cfRule>
  </conditionalFormatting>
  <conditionalFormatting sqref="A5:A16">
    <cfRule type="expression" dxfId="32" priority="10">
      <formula>AND($J5&lt;&gt;"",$J5&lt;&gt;"mezeraKL")</formula>
    </cfRule>
  </conditionalFormatting>
  <conditionalFormatting sqref="H18:H41">
    <cfRule type="expression" dxfId="31" priority="5">
      <formula>$H18&gt;0</formula>
    </cfRule>
  </conditionalFormatting>
  <conditionalFormatting sqref="A18:A41">
    <cfRule type="expression" dxfId="30" priority="2">
      <formula>AND($J18&lt;&gt;"mezeraKL",$J18&lt;&gt;"")</formula>
    </cfRule>
  </conditionalFormatting>
  <conditionalFormatting sqref="I18:I41">
    <cfRule type="expression" dxfId="29" priority="6">
      <formula>$I18&gt;1</formula>
    </cfRule>
  </conditionalFormatting>
  <conditionalFormatting sqref="B18:B41">
    <cfRule type="expression" dxfId="28" priority="1">
      <formula>OR($J18="NS",$J18="SumaNS",$J18="Účet")</formula>
    </cfRule>
  </conditionalFormatting>
  <conditionalFormatting sqref="A18:D41 F18:I41">
    <cfRule type="expression" dxfId="27" priority="8">
      <formula>AND($J18&lt;&gt;"",$J18&lt;&gt;"mezeraKL")</formula>
    </cfRule>
  </conditionalFormatting>
  <conditionalFormatting sqref="B18:D41 F18:I41">
    <cfRule type="expression" dxfId="2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04" t="s">
        <v>4834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 ht="14.4" customHeight="1" thickBot="1" x14ac:dyDescent="0.35">
      <c r="A2" s="382" t="s">
        <v>307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00"/>
      <c r="D3" s="501"/>
      <c r="E3" s="501"/>
      <c r="F3" s="501"/>
      <c r="G3" s="501"/>
      <c r="H3" s="267" t="s">
        <v>159</v>
      </c>
      <c r="I3" s="207">
        <f>IF(J3&lt;&gt;0,K3/J3,0)</f>
        <v>2.7953211400342584</v>
      </c>
      <c r="J3" s="207">
        <f>SUBTOTAL(9,J5:J1048576)</f>
        <v>136031</v>
      </c>
      <c r="K3" s="208">
        <f>SUBTOTAL(9,K5:K1048576)</f>
        <v>380250.33000000019</v>
      </c>
    </row>
    <row r="4" spans="1:11" s="337" customFormat="1" ht="14.4" customHeight="1" thickBot="1" x14ac:dyDescent="0.35">
      <c r="A4" s="766" t="s">
        <v>4</v>
      </c>
      <c r="B4" s="767" t="s">
        <v>5</v>
      </c>
      <c r="C4" s="767" t="s">
        <v>0</v>
      </c>
      <c r="D4" s="767" t="s">
        <v>6</v>
      </c>
      <c r="E4" s="767" t="s">
        <v>7</v>
      </c>
      <c r="F4" s="767" t="s">
        <v>1</v>
      </c>
      <c r="G4" s="767" t="s">
        <v>90</v>
      </c>
      <c r="H4" s="642" t="s">
        <v>11</v>
      </c>
      <c r="I4" s="643" t="s">
        <v>184</v>
      </c>
      <c r="J4" s="643" t="s">
        <v>13</v>
      </c>
      <c r="K4" s="644" t="s">
        <v>201</v>
      </c>
    </row>
    <row r="5" spans="1:11" ht="14.4" customHeight="1" x14ac:dyDescent="0.3">
      <c r="A5" s="730" t="s">
        <v>506</v>
      </c>
      <c r="B5" s="731" t="s">
        <v>507</v>
      </c>
      <c r="C5" s="734" t="s">
        <v>516</v>
      </c>
      <c r="D5" s="768" t="s">
        <v>2967</v>
      </c>
      <c r="E5" s="734" t="s">
        <v>4814</v>
      </c>
      <c r="F5" s="768" t="s">
        <v>4815</v>
      </c>
      <c r="G5" s="734" t="s">
        <v>4527</v>
      </c>
      <c r="H5" s="734" t="s">
        <v>4528</v>
      </c>
      <c r="I5" s="229">
        <v>42.443333333333335</v>
      </c>
      <c r="J5" s="229">
        <v>19</v>
      </c>
      <c r="K5" s="754">
        <v>806.46</v>
      </c>
    </row>
    <row r="6" spans="1:11" ht="14.4" customHeight="1" x14ac:dyDescent="0.3">
      <c r="A6" s="737" t="s">
        <v>506</v>
      </c>
      <c r="B6" s="739" t="s">
        <v>507</v>
      </c>
      <c r="C6" s="742" t="s">
        <v>516</v>
      </c>
      <c r="D6" s="769" t="s">
        <v>2967</v>
      </c>
      <c r="E6" s="742" t="s">
        <v>4814</v>
      </c>
      <c r="F6" s="769" t="s">
        <v>4815</v>
      </c>
      <c r="G6" s="742" t="s">
        <v>4529</v>
      </c>
      <c r="H6" s="742" t="s">
        <v>4530</v>
      </c>
      <c r="I6" s="755">
        <v>4.3011111111111111</v>
      </c>
      <c r="J6" s="755">
        <v>216</v>
      </c>
      <c r="K6" s="756">
        <v>929.04000000000019</v>
      </c>
    </row>
    <row r="7" spans="1:11" ht="14.4" customHeight="1" x14ac:dyDescent="0.3">
      <c r="A7" s="737" t="s">
        <v>506</v>
      </c>
      <c r="B7" s="739" t="s">
        <v>507</v>
      </c>
      <c r="C7" s="742" t="s">
        <v>516</v>
      </c>
      <c r="D7" s="769" t="s">
        <v>2967</v>
      </c>
      <c r="E7" s="742" t="s">
        <v>4814</v>
      </c>
      <c r="F7" s="769" t="s">
        <v>4815</v>
      </c>
      <c r="G7" s="742" t="s">
        <v>4531</v>
      </c>
      <c r="H7" s="742" t="s">
        <v>4532</v>
      </c>
      <c r="I7" s="755">
        <v>4.8424999999999994</v>
      </c>
      <c r="J7" s="755">
        <v>350</v>
      </c>
      <c r="K7" s="756">
        <v>1695</v>
      </c>
    </row>
    <row r="8" spans="1:11" ht="14.4" customHeight="1" x14ac:dyDescent="0.3">
      <c r="A8" s="737" t="s">
        <v>506</v>
      </c>
      <c r="B8" s="739" t="s">
        <v>507</v>
      </c>
      <c r="C8" s="742" t="s">
        <v>516</v>
      </c>
      <c r="D8" s="769" t="s">
        <v>2967</v>
      </c>
      <c r="E8" s="742" t="s">
        <v>4814</v>
      </c>
      <c r="F8" s="769" t="s">
        <v>4815</v>
      </c>
      <c r="G8" s="742" t="s">
        <v>4533</v>
      </c>
      <c r="H8" s="742" t="s">
        <v>4534</v>
      </c>
      <c r="I8" s="755">
        <v>93.73</v>
      </c>
      <c r="J8" s="755">
        <v>12</v>
      </c>
      <c r="K8" s="756">
        <v>1124.76</v>
      </c>
    </row>
    <row r="9" spans="1:11" ht="14.4" customHeight="1" x14ac:dyDescent="0.3">
      <c r="A9" s="737" t="s">
        <v>506</v>
      </c>
      <c r="B9" s="739" t="s">
        <v>507</v>
      </c>
      <c r="C9" s="742" t="s">
        <v>516</v>
      </c>
      <c r="D9" s="769" t="s">
        <v>2967</v>
      </c>
      <c r="E9" s="742" t="s">
        <v>4814</v>
      </c>
      <c r="F9" s="769" t="s">
        <v>4815</v>
      </c>
      <c r="G9" s="742" t="s">
        <v>4535</v>
      </c>
      <c r="H9" s="742" t="s">
        <v>4536</v>
      </c>
      <c r="I9" s="755">
        <v>73.211999999999989</v>
      </c>
      <c r="J9" s="755">
        <v>60</v>
      </c>
      <c r="K9" s="756">
        <v>4392.75</v>
      </c>
    </row>
    <row r="10" spans="1:11" ht="14.4" customHeight="1" x14ac:dyDescent="0.3">
      <c r="A10" s="737" t="s">
        <v>506</v>
      </c>
      <c r="B10" s="739" t="s">
        <v>507</v>
      </c>
      <c r="C10" s="742" t="s">
        <v>516</v>
      </c>
      <c r="D10" s="769" t="s">
        <v>2967</v>
      </c>
      <c r="E10" s="742" t="s">
        <v>4814</v>
      </c>
      <c r="F10" s="769" t="s">
        <v>4815</v>
      </c>
      <c r="G10" s="742" t="s">
        <v>4537</v>
      </c>
      <c r="H10" s="742" t="s">
        <v>4538</v>
      </c>
      <c r="I10" s="755">
        <v>3.2659999999999996</v>
      </c>
      <c r="J10" s="755">
        <v>480</v>
      </c>
      <c r="K10" s="756">
        <v>1567.6000000000001</v>
      </c>
    </row>
    <row r="11" spans="1:11" ht="14.4" customHeight="1" x14ac:dyDescent="0.3">
      <c r="A11" s="737" t="s">
        <v>506</v>
      </c>
      <c r="B11" s="739" t="s">
        <v>507</v>
      </c>
      <c r="C11" s="742" t="s">
        <v>516</v>
      </c>
      <c r="D11" s="769" t="s">
        <v>2967</v>
      </c>
      <c r="E11" s="742" t="s">
        <v>4814</v>
      </c>
      <c r="F11" s="769" t="s">
        <v>4815</v>
      </c>
      <c r="G11" s="742" t="s">
        <v>4539</v>
      </c>
      <c r="H11" s="742" t="s">
        <v>4540</v>
      </c>
      <c r="I11" s="755">
        <v>3.9691666666666663</v>
      </c>
      <c r="J11" s="755">
        <v>580</v>
      </c>
      <c r="K11" s="756">
        <v>2302.2000000000003</v>
      </c>
    </row>
    <row r="12" spans="1:11" ht="14.4" customHeight="1" x14ac:dyDescent="0.3">
      <c r="A12" s="737" t="s">
        <v>506</v>
      </c>
      <c r="B12" s="739" t="s">
        <v>507</v>
      </c>
      <c r="C12" s="742" t="s">
        <v>516</v>
      </c>
      <c r="D12" s="769" t="s">
        <v>2967</v>
      </c>
      <c r="E12" s="742" t="s">
        <v>4814</v>
      </c>
      <c r="F12" s="769" t="s">
        <v>4815</v>
      </c>
      <c r="G12" s="742" t="s">
        <v>4541</v>
      </c>
      <c r="H12" s="742" t="s">
        <v>4542</v>
      </c>
      <c r="I12" s="755">
        <v>10.119999999999999</v>
      </c>
      <c r="J12" s="755">
        <v>1</v>
      </c>
      <c r="K12" s="756">
        <v>10.119999999999999</v>
      </c>
    </row>
    <row r="13" spans="1:11" ht="14.4" customHeight="1" x14ac:dyDescent="0.3">
      <c r="A13" s="737" t="s">
        <v>506</v>
      </c>
      <c r="B13" s="739" t="s">
        <v>507</v>
      </c>
      <c r="C13" s="742" t="s">
        <v>516</v>
      </c>
      <c r="D13" s="769" t="s">
        <v>2967</v>
      </c>
      <c r="E13" s="742" t="s">
        <v>4814</v>
      </c>
      <c r="F13" s="769" t="s">
        <v>4815</v>
      </c>
      <c r="G13" s="742" t="s">
        <v>4543</v>
      </c>
      <c r="H13" s="742" t="s">
        <v>4544</v>
      </c>
      <c r="I13" s="755">
        <v>28.730000000000004</v>
      </c>
      <c r="J13" s="755">
        <v>45</v>
      </c>
      <c r="K13" s="756">
        <v>1292.8500000000001</v>
      </c>
    </row>
    <row r="14" spans="1:11" ht="14.4" customHeight="1" x14ac:dyDescent="0.3">
      <c r="A14" s="737" t="s">
        <v>506</v>
      </c>
      <c r="B14" s="739" t="s">
        <v>507</v>
      </c>
      <c r="C14" s="742" t="s">
        <v>516</v>
      </c>
      <c r="D14" s="769" t="s">
        <v>2967</v>
      </c>
      <c r="E14" s="742" t="s">
        <v>4814</v>
      </c>
      <c r="F14" s="769" t="s">
        <v>4815</v>
      </c>
      <c r="G14" s="742" t="s">
        <v>4545</v>
      </c>
      <c r="H14" s="742" t="s">
        <v>4546</v>
      </c>
      <c r="I14" s="755">
        <v>6.25</v>
      </c>
      <c r="J14" s="755">
        <v>100</v>
      </c>
      <c r="K14" s="756">
        <v>625</v>
      </c>
    </row>
    <row r="15" spans="1:11" ht="14.4" customHeight="1" x14ac:dyDescent="0.3">
      <c r="A15" s="737" t="s">
        <v>506</v>
      </c>
      <c r="B15" s="739" t="s">
        <v>507</v>
      </c>
      <c r="C15" s="742" t="s">
        <v>516</v>
      </c>
      <c r="D15" s="769" t="s">
        <v>2967</v>
      </c>
      <c r="E15" s="742" t="s">
        <v>4814</v>
      </c>
      <c r="F15" s="769" t="s">
        <v>4815</v>
      </c>
      <c r="G15" s="742" t="s">
        <v>4547</v>
      </c>
      <c r="H15" s="742" t="s">
        <v>4548</v>
      </c>
      <c r="I15" s="755">
        <v>129.26</v>
      </c>
      <c r="J15" s="755">
        <v>105</v>
      </c>
      <c r="K15" s="756">
        <v>13572.300000000001</v>
      </c>
    </row>
    <row r="16" spans="1:11" ht="14.4" customHeight="1" x14ac:dyDescent="0.3">
      <c r="A16" s="737" t="s">
        <v>506</v>
      </c>
      <c r="B16" s="739" t="s">
        <v>507</v>
      </c>
      <c r="C16" s="742" t="s">
        <v>516</v>
      </c>
      <c r="D16" s="769" t="s">
        <v>2967</v>
      </c>
      <c r="E16" s="742" t="s">
        <v>4814</v>
      </c>
      <c r="F16" s="769" t="s">
        <v>4815</v>
      </c>
      <c r="G16" s="742" t="s">
        <v>4549</v>
      </c>
      <c r="H16" s="742" t="s">
        <v>4550</v>
      </c>
      <c r="I16" s="755">
        <v>86.38</v>
      </c>
      <c r="J16" s="755">
        <v>10</v>
      </c>
      <c r="K16" s="756">
        <v>863.77</v>
      </c>
    </row>
    <row r="17" spans="1:11" ht="14.4" customHeight="1" x14ac:dyDescent="0.3">
      <c r="A17" s="737" t="s">
        <v>506</v>
      </c>
      <c r="B17" s="739" t="s">
        <v>507</v>
      </c>
      <c r="C17" s="742" t="s">
        <v>516</v>
      </c>
      <c r="D17" s="769" t="s">
        <v>2967</v>
      </c>
      <c r="E17" s="742" t="s">
        <v>4814</v>
      </c>
      <c r="F17" s="769" t="s">
        <v>4815</v>
      </c>
      <c r="G17" s="742" t="s">
        <v>4549</v>
      </c>
      <c r="H17" s="742" t="s">
        <v>4551</v>
      </c>
      <c r="I17" s="755">
        <v>86.37</v>
      </c>
      <c r="J17" s="755">
        <v>10</v>
      </c>
      <c r="K17" s="756">
        <v>863.7</v>
      </c>
    </row>
    <row r="18" spans="1:11" ht="14.4" customHeight="1" x14ac:dyDescent="0.3">
      <c r="A18" s="737" t="s">
        <v>506</v>
      </c>
      <c r="B18" s="739" t="s">
        <v>507</v>
      </c>
      <c r="C18" s="742" t="s">
        <v>516</v>
      </c>
      <c r="D18" s="769" t="s">
        <v>2967</v>
      </c>
      <c r="E18" s="742" t="s">
        <v>4814</v>
      </c>
      <c r="F18" s="769" t="s">
        <v>4815</v>
      </c>
      <c r="G18" s="742" t="s">
        <v>4552</v>
      </c>
      <c r="H18" s="742" t="s">
        <v>4553</v>
      </c>
      <c r="I18" s="755">
        <v>233.79166666666666</v>
      </c>
      <c r="J18" s="755">
        <v>110</v>
      </c>
      <c r="K18" s="756">
        <v>25717.449999999997</v>
      </c>
    </row>
    <row r="19" spans="1:11" ht="14.4" customHeight="1" x14ac:dyDescent="0.3">
      <c r="A19" s="737" t="s">
        <v>506</v>
      </c>
      <c r="B19" s="739" t="s">
        <v>507</v>
      </c>
      <c r="C19" s="742" t="s">
        <v>516</v>
      </c>
      <c r="D19" s="769" t="s">
        <v>2967</v>
      </c>
      <c r="E19" s="742" t="s">
        <v>4814</v>
      </c>
      <c r="F19" s="769" t="s">
        <v>4815</v>
      </c>
      <c r="G19" s="742" t="s">
        <v>4554</v>
      </c>
      <c r="H19" s="742" t="s">
        <v>4555</v>
      </c>
      <c r="I19" s="755">
        <v>0.44124999999999998</v>
      </c>
      <c r="J19" s="755">
        <v>4800</v>
      </c>
      <c r="K19" s="756">
        <v>2118</v>
      </c>
    </row>
    <row r="20" spans="1:11" ht="14.4" customHeight="1" x14ac:dyDescent="0.3">
      <c r="A20" s="737" t="s">
        <v>506</v>
      </c>
      <c r="B20" s="739" t="s">
        <v>507</v>
      </c>
      <c r="C20" s="742" t="s">
        <v>516</v>
      </c>
      <c r="D20" s="769" t="s">
        <v>2967</v>
      </c>
      <c r="E20" s="742" t="s">
        <v>4814</v>
      </c>
      <c r="F20" s="769" t="s">
        <v>4815</v>
      </c>
      <c r="G20" s="742" t="s">
        <v>4556</v>
      </c>
      <c r="H20" s="742" t="s">
        <v>4557</v>
      </c>
      <c r="I20" s="755">
        <v>30.175000000000004</v>
      </c>
      <c r="J20" s="755">
        <v>175</v>
      </c>
      <c r="K20" s="756">
        <v>5280.75</v>
      </c>
    </row>
    <row r="21" spans="1:11" ht="14.4" customHeight="1" x14ac:dyDescent="0.3">
      <c r="A21" s="737" t="s">
        <v>506</v>
      </c>
      <c r="B21" s="739" t="s">
        <v>507</v>
      </c>
      <c r="C21" s="742" t="s">
        <v>516</v>
      </c>
      <c r="D21" s="769" t="s">
        <v>2967</v>
      </c>
      <c r="E21" s="742" t="s">
        <v>4814</v>
      </c>
      <c r="F21" s="769" t="s">
        <v>4815</v>
      </c>
      <c r="G21" s="742" t="s">
        <v>4558</v>
      </c>
      <c r="H21" s="742" t="s">
        <v>4559</v>
      </c>
      <c r="I21" s="755">
        <v>18.399999999999999</v>
      </c>
      <c r="J21" s="755">
        <v>10</v>
      </c>
      <c r="K21" s="756">
        <v>184</v>
      </c>
    </row>
    <row r="22" spans="1:11" ht="14.4" customHeight="1" x14ac:dyDescent="0.3">
      <c r="A22" s="737" t="s">
        <v>506</v>
      </c>
      <c r="B22" s="739" t="s">
        <v>507</v>
      </c>
      <c r="C22" s="742" t="s">
        <v>516</v>
      </c>
      <c r="D22" s="769" t="s">
        <v>2967</v>
      </c>
      <c r="E22" s="742" t="s">
        <v>4814</v>
      </c>
      <c r="F22" s="769" t="s">
        <v>4815</v>
      </c>
      <c r="G22" s="742" t="s">
        <v>4560</v>
      </c>
      <c r="H22" s="742" t="s">
        <v>4561</v>
      </c>
      <c r="I22" s="755">
        <v>13.04</v>
      </c>
      <c r="J22" s="755">
        <v>100</v>
      </c>
      <c r="K22" s="756">
        <v>1304</v>
      </c>
    </row>
    <row r="23" spans="1:11" ht="14.4" customHeight="1" x14ac:dyDescent="0.3">
      <c r="A23" s="737" t="s">
        <v>506</v>
      </c>
      <c r="B23" s="739" t="s">
        <v>507</v>
      </c>
      <c r="C23" s="742" t="s">
        <v>516</v>
      </c>
      <c r="D23" s="769" t="s">
        <v>2967</v>
      </c>
      <c r="E23" s="742" t="s">
        <v>4814</v>
      </c>
      <c r="F23" s="769" t="s">
        <v>4815</v>
      </c>
      <c r="G23" s="742" t="s">
        <v>4562</v>
      </c>
      <c r="H23" s="742" t="s">
        <v>4563</v>
      </c>
      <c r="I23" s="755">
        <v>8.59</v>
      </c>
      <c r="J23" s="755">
        <v>100</v>
      </c>
      <c r="K23" s="756">
        <v>859</v>
      </c>
    </row>
    <row r="24" spans="1:11" ht="14.4" customHeight="1" x14ac:dyDescent="0.3">
      <c r="A24" s="737" t="s">
        <v>506</v>
      </c>
      <c r="B24" s="739" t="s">
        <v>507</v>
      </c>
      <c r="C24" s="742" t="s">
        <v>516</v>
      </c>
      <c r="D24" s="769" t="s">
        <v>2967</v>
      </c>
      <c r="E24" s="742" t="s">
        <v>4814</v>
      </c>
      <c r="F24" s="769" t="s">
        <v>4815</v>
      </c>
      <c r="G24" s="742" t="s">
        <v>4564</v>
      </c>
      <c r="H24" s="742" t="s">
        <v>4565</v>
      </c>
      <c r="I24" s="755">
        <v>109.30999999999999</v>
      </c>
      <c r="J24" s="755">
        <v>12</v>
      </c>
      <c r="K24" s="756">
        <v>1311.73</v>
      </c>
    </row>
    <row r="25" spans="1:11" ht="14.4" customHeight="1" x14ac:dyDescent="0.3">
      <c r="A25" s="737" t="s">
        <v>506</v>
      </c>
      <c r="B25" s="739" t="s">
        <v>507</v>
      </c>
      <c r="C25" s="742" t="s">
        <v>516</v>
      </c>
      <c r="D25" s="769" t="s">
        <v>2967</v>
      </c>
      <c r="E25" s="742" t="s">
        <v>4814</v>
      </c>
      <c r="F25" s="769" t="s">
        <v>4815</v>
      </c>
      <c r="G25" s="742" t="s">
        <v>4566</v>
      </c>
      <c r="H25" s="742" t="s">
        <v>4567</v>
      </c>
      <c r="I25" s="755">
        <v>0.67</v>
      </c>
      <c r="J25" s="755">
        <v>4500</v>
      </c>
      <c r="K25" s="756">
        <v>3015</v>
      </c>
    </row>
    <row r="26" spans="1:11" ht="14.4" customHeight="1" x14ac:dyDescent="0.3">
      <c r="A26" s="737" t="s">
        <v>506</v>
      </c>
      <c r="B26" s="739" t="s">
        <v>507</v>
      </c>
      <c r="C26" s="742" t="s">
        <v>516</v>
      </c>
      <c r="D26" s="769" t="s">
        <v>2967</v>
      </c>
      <c r="E26" s="742" t="s">
        <v>4814</v>
      </c>
      <c r="F26" s="769" t="s">
        <v>4815</v>
      </c>
      <c r="G26" s="742" t="s">
        <v>4568</v>
      </c>
      <c r="H26" s="742" t="s">
        <v>4569</v>
      </c>
      <c r="I26" s="755">
        <v>3.4333333333333336</v>
      </c>
      <c r="J26" s="755">
        <v>300</v>
      </c>
      <c r="K26" s="756">
        <v>1030</v>
      </c>
    </row>
    <row r="27" spans="1:11" ht="14.4" customHeight="1" x14ac:dyDescent="0.3">
      <c r="A27" s="737" t="s">
        <v>506</v>
      </c>
      <c r="B27" s="739" t="s">
        <v>507</v>
      </c>
      <c r="C27" s="742" t="s">
        <v>516</v>
      </c>
      <c r="D27" s="769" t="s">
        <v>2967</v>
      </c>
      <c r="E27" s="742" t="s">
        <v>4814</v>
      </c>
      <c r="F27" s="769" t="s">
        <v>4815</v>
      </c>
      <c r="G27" s="742" t="s">
        <v>4570</v>
      </c>
      <c r="H27" s="742" t="s">
        <v>4571</v>
      </c>
      <c r="I27" s="755">
        <v>13.0175</v>
      </c>
      <c r="J27" s="755">
        <v>7</v>
      </c>
      <c r="K27" s="756">
        <v>91.13000000000001</v>
      </c>
    </row>
    <row r="28" spans="1:11" ht="14.4" customHeight="1" x14ac:dyDescent="0.3">
      <c r="A28" s="737" t="s">
        <v>506</v>
      </c>
      <c r="B28" s="739" t="s">
        <v>507</v>
      </c>
      <c r="C28" s="742" t="s">
        <v>516</v>
      </c>
      <c r="D28" s="769" t="s">
        <v>2967</v>
      </c>
      <c r="E28" s="742" t="s">
        <v>4814</v>
      </c>
      <c r="F28" s="769" t="s">
        <v>4815</v>
      </c>
      <c r="G28" s="742" t="s">
        <v>4572</v>
      </c>
      <c r="H28" s="742" t="s">
        <v>4573</v>
      </c>
      <c r="I28" s="755">
        <v>27.875</v>
      </c>
      <c r="J28" s="755">
        <v>21</v>
      </c>
      <c r="K28" s="756">
        <v>585.38</v>
      </c>
    </row>
    <row r="29" spans="1:11" ht="14.4" customHeight="1" x14ac:dyDescent="0.3">
      <c r="A29" s="737" t="s">
        <v>506</v>
      </c>
      <c r="B29" s="739" t="s">
        <v>507</v>
      </c>
      <c r="C29" s="742" t="s">
        <v>516</v>
      </c>
      <c r="D29" s="769" t="s">
        <v>2967</v>
      </c>
      <c r="E29" s="742" t="s">
        <v>4814</v>
      </c>
      <c r="F29" s="769" t="s">
        <v>4815</v>
      </c>
      <c r="G29" s="742" t="s">
        <v>4574</v>
      </c>
      <c r="H29" s="742" t="s">
        <v>4575</v>
      </c>
      <c r="I29" s="755">
        <v>0.63</v>
      </c>
      <c r="J29" s="755">
        <v>500</v>
      </c>
      <c r="K29" s="756">
        <v>315</v>
      </c>
    </row>
    <row r="30" spans="1:11" ht="14.4" customHeight="1" x14ac:dyDescent="0.3">
      <c r="A30" s="737" t="s">
        <v>506</v>
      </c>
      <c r="B30" s="739" t="s">
        <v>507</v>
      </c>
      <c r="C30" s="742" t="s">
        <v>516</v>
      </c>
      <c r="D30" s="769" t="s">
        <v>2967</v>
      </c>
      <c r="E30" s="742" t="s">
        <v>4814</v>
      </c>
      <c r="F30" s="769" t="s">
        <v>4815</v>
      </c>
      <c r="G30" s="742" t="s">
        <v>4576</v>
      </c>
      <c r="H30" s="742" t="s">
        <v>4577</v>
      </c>
      <c r="I30" s="755">
        <v>159.55111111111108</v>
      </c>
      <c r="J30" s="755">
        <v>110</v>
      </c>
      <c r="K30" s="756">
        <v>17550.620000000003</v>
      </c>
    </row>
    <row r="31" spans="1:11" ht="14.4" customHeight="1" x14ac:dyDescent="0.3">
      <c r="A31" s="737" t="s">
        <v>506</v>
      </c>
      <c r="B31" s="739" t="s">
        <v>507</v>
      </c>
      <c r="C31" s="742" t="s">
        <v>516</v>
      </c>
      <c r="D31" s="769" t="s">
        <v>2967</v>
      </c>
      <c r="E31" s="742" t="s">
        <v>4814</v>
      </c>
      <c r="F31" s="769" t="s">
        <v>4815</v>
      </c>
      <c r="G31" s="742" t="s">
        <v>4578</v>
      </c>
      <c r="H31" s="742" t="s">
        <v>4579</v>
      </c>
      <c r="I31" s="755">
        <v>1.29</v>
      </c>
      <c r="J31" s="755">
        <v>1000</v>
      </c>
      <c r="K31" s="756">
        <v>1290</v>
      </c>
    </row>
    <row r="32" spans="1:11" ht="14.4" customHeight="1" x14ac:dyDescent="0.3">
      <c r="A32" s="737" t="s">
        <v>506</v>
      </c>
      <c r="B32" s="739" t="s">
        <v>507</v>
      </c>
      <c r="C32" s="742" t="s">
        <v>516</v>
      </c>
      <c r="D32" s="769" t="s">
        <v>2967</v>
      </c>
      <c r="E32" s="742" t="s">
        <v>4814</v>
      </c>
      <c r="F32" s="769" t="s">
        <v>4815</v>
      </c>
      <c r="G32" s="742" t="s">
        <v>4580</v>
      </c>
      <c r="H32" s="742" t="s">
        <v>4581</v>
      </c>
      <c r="I32" s="755">
        <v>259.89999999999998</v>
      </c>
      <c r="J32" s="755">
        <v>3</v>
      </c>
      <c r="K32" s="756">
        <v>779.69999999999993</v>
      </c>
    </row>
    <row r="33" spans="1:11" ht="14.4" customHeight="1" x14ac:dyDescent="0.3">
      <c r="A33" s="737" t="s">
        <v>506</v>
      </c>
      <c r="B33" s="739" t="s">
        <v>507</v>
      </c>
      <c r="C33" s="742" t="s">
        <v>516</v>
      </c>
      <c r="D33" s="769" t="s">
        <v>2967</v>
      </c>
      <c r="E33" s="742" t="s">
        <v>4814</v>
      </c>
      <c r="F33" s="769" t="s">
        <v>4815</v>
      </c>
      <c r="G33" s="742" t="s">
        <v>4582</v>
      </c>
      <c r="H33" s="742" t="s">
        <v>4583</v>
      </c>
      <c r="I33" s="755">
        <v>123.1875</v>
      </c>
      <c r="J33" s="755">
        <v>60</v>
      </c>
      <c r="K33" s="756">
        <v>7391.2800000000007</v>
      </c>
    </row>
    <row r="34" spans="1:11" ht="14.4" customHeight="1" x14ac:dyDescent="0.3">
      <c r="A34" s="737" t="s">
        <v>506</v>
      </c>
      <c r="B34" s="739" t="s">
        <v>507</v>
      </c>
      <c r="C34" s="742" t="s">
        <v>516</v>
      </c>
      <c r="D34" s="769" t="s">
        <v>2967</v>
      </c>
      <c r="E34" s="742" t="s">
        <v>4814</v>
      </c>
      <c r="F34" s="769" t="s">
        <v>4815</v>
      </c>
      <c r="G34" s="742" t="s">
        <v>4584</v>
      </c>
      <c r="H34" s="742" t="s">
        <v>4585</v>
      </c>
      <c r="I34" s="755">
        <v>124.41</v>
      </c>
      <c r="J34" s="755">
        <v>40</v>
      </c>
      <c r="K34" s="756">
        <v>4976.2999999999993</v>
      </c>
    </row>
    <row r="35" spans="1:11" ht="14.4" customHeight="1" x14ac:dyDescent="0.3">
      <c r="A35" s="737" t="s">
        <v>506</v>
      </c>
      <c r="B35" s="739" t="s">
        <v>507</v>
      </c>
      <c r="C35" s="742" t="s">
        <v>516</v>
      </c>
      <c r="D35" s="769" t="s">
        <v>2967</v>
      </c>
      <c r="E35" s="742" t="s">
        <v>4814</v>
      </c>
      <c r="F35" s="769" t="s">
        <v>4815</v>
      </c>
      <c r="G35" s="742" t="s">
        <v>4586</v>
      </c>
      <c r="H35" s="742" t="s">
        <v>4587</v>
      </c>
      <c r="I35" s="755">
        <v>9.7200000000000006</v>
      </c>
      <c r="J35" s="755">
        <v>10</v>
      </c>
      <c r="K35" s="756">
        <v>97.2</v>
      </c>
    </row>
    <row r="36" spans="1:11" ht="14.4" customHeight="1" x14ac:dyDescent="0.3">
      <c r="A36" s="737" t="s">
        <v>506</v>
      </c>
      <c r="B36" s="739" t="s">
        <v>507</v>
      </c>
      <c r="C36" s="742" t="s">
        <v>516</v>
      </c>
      <c r="D36" s="769" t="s">
        <v>2967</v>
      </c>
      <c r="E36" s="742" t="s">
        <v>4814</v>
      </c>
      <c r="F36" s="769" t="s">
        <v>4815</v>
      </c>
      <c r="G36" s="742" t="s">
        <v>4588</v>
      </c>
      <c r="H36" s="742" t="s">
        <v>4589</v>
      </c>
      <c r="I36" s="755">
        <v>7.51</v>
      </c>
      <c r="J36" s="755">
        <v>20</v>
      </c>
      <c r="K36" s="756">
        <v>150.19999999999999</v>
      </c>
    </row>
    <row r="37" spans="1:11" ht="14.4" customHeight="1" x14ac:dyDescent="0.3">
      <c r="A37" s="737" t="s">
        <v>506</v>
      </c>
      <c r="B37" s="739" t="s">
        <v>507</v>
      </c>
      <c r="C37" s="742" t="s">
        <v>516</v>
      </c>
      <c r="D37" s="769" t="s">
        <v>2967</v>
      </c>
      <c r="E37" s="742" t="s">
        <v>4814</v>
      </c>
      <c r="F37" s="769" t="s">
        <v>4815</v>
      </c>
      <c r="G37" s="742" t="s">
        <v>4590</v>
      </c>
      <c r="H37" s="742" t="s">
        <v>4591</v>
      </c>
      <c r="I37" s="755">
        <v>1.5133333333333334</v>
      </c>
      <c r="J37" s="755">
        <v>100</v>
      </c>
      <c r="K37" s="756">
        <v>151.5</v>
      </c>
    </row>
    <row r="38" spans="1:11" ht="14.4" customHeight="1" x14ac:dyDescent="0.3">
      <c r="A38" s="737" t="s">
        <v>506</v>
      </c>
      <c r="B38" s="739" t="s">
        <v>507</v>
      </c>
      <c r="C38" s="742" t="s">
        <v>516</v>
      </c>
      <c r="D38" s="769" t="s">
        <v>2967</v>
      </c>
      <c r="E38" s="742" t="s">
        <v>4814</v>
      </c>
      <c r="F38" s="769" t="s">
        <v>4815</v>
      </c>
      <c r="G38" s="742" t="s">
        <v>4592</v>
      </c>
      <c r="H38" s="742" t="s">
        <v>4593</v>
      </c>
      <c r="I38" s="755">
        <v>2.0699999999999998</v>
      </c>
      <c r="J38" s="755">
        <v>50</v>
      </c>
      <c r="K38" s="756">
        <v>103.5</v>
      </c>
    </row>
    <row r="39" spans="1:11" ht="14.4" customHeight="1" x14ac:dyDescent="0.3">
      <c r="A39" s="737" t="s">
        <v>506</v>
      </c>
      <c r="B39" s="739" t="s">
        <v>507</v>
      </c>
      <c r="C39" s="742" t="s">
        <v>516</v>
      </c>
      <c r="D39" s="769" t="s">
        <v>2967</v>
      </c>
      <c r="E39" s="742" t="s">
        <v>4814</v>
      </c>
      <c r="F39" s="769" t="s">
        <v>4815</v>
      </c>
      <c r="G39" s="742" t="s">
        <v>4592</v>
      </c>
      <c r="H39" s="742" t="s">
        <v>4594</v>
      </c>
      <c r="I39" s="755">
        <v>2.0699999999999998</v>
      </c>
      <c r="J39" s="755">
        <v>50</v>
      </c>
      <c r="K39" s="756">
        <v>103.5</v>
      </c>
    </row>
    <row r="40" spans="1:11" ht="14.4" customHeight="1" x14ac:dyDescent="0.3">
      <c r="A40" s="737" t="s">
        <v>506</v>
      </c>
      <c r="B40" s="739" t="s">
        <v>507</v>
      </c>
      <c r="C40" s="742" t="s">
        <v>516</v>
      </c>
      <c r="D40" s="769" t="s">
        <v>2967</v>
      </c>
      <c r="E40" s="742" t="s">
        <v>4814</v>
      </c>
      <c r="F40" s="769" t="s">
        <v>4815</v>
      </c>
      <c r="G40" s="742" t="s">
        <v>4595</v>
      </c>
      <c r="H40" s="742" t="s">
        <v>4596</v>
      </c>
      <c r="I40" s="755">
        <v>3.36</v>
      </c>
      <c r="J40" s="755">
        <v>25</v>
      </c>
      <c r="K40" s="756">
        <v>84</v>
      </c>
    </row>
    <row r="41" spans="1:11" ht="14.4" customHeight="1" x14ac:dyDescent="0.3">
      <c r="A41" s="737" t="s">
        <v>506</v>
      </c>
      <c r="B41" s="739" t="s">
        <v>507</v>
      </c>
      <c r="C41" s="742" t="s">
        <v>516</v>
      </c>
      <c r="D41" s="769" t="s">
        <v>2967</v>
      </c>
      <c r="E41" s="742" t="s">
        <v>4814</v>
      </c>
      <c r="F41" s="769" t="s">
        <v>4815</v>
      </c>
      <c r="G41" s="742" t="s">
        <v>4597</v>
      </c>
      <c r="H41" s="742" t="s">
        <v>4598</v>
      </c>
      <c r="I41" s="755">
        <v>58.53</v>
      </c>
      <c r="J41" s="755">
        <v>30</v>
      </c>
      <c r="K41" s="756">
        <v>1755.98</v>
      </c>
    </row>
    <row r="42" spans="1:11" ht="14.4" customHeight="1" x14ac:dyDescent="0.3">
      <c r="A42" s="737" t="s">
        <v>506</v>
      </c>
      <c r="B42" s="739" t="s">
        <v>507</v>
      </c>
      <c r="C42" s="742" t="s">
        <v>516</v>
      </c>
      <c r="D42" s="769" t="s">
        <v>2967</v>
      </c>
      <c r="E42" s="742" t="s">
        <v>4814</v>
      </c>
      <c r="F42" s="769" t="s">
        <v>4815</v>
      </c>
      <c r="G42" s="742" t="s">
        <v>4599</v>
      </c>
      <c r="H42" s="742" t="s">
        <v>4600</v>
      </c>
      <c r="I42" s="755">
        <v>15.73</v>
      </c>
      <c r="J42" s="755">
        <v>60</v>
      </c>
      <c r="K42" s="756">
        <v>943.8</v>
      </c>
    </row>
    <row r="43" spans="1:11" ht="14.4" customHeight="1" x14ac:dyDescent="0.3">
      <c r="A43" s="737" t="s">
        <v>506</v>
      </c>
      <c r="B43" s="739" t="s">
        <v>507</v>
      </c>
      <c r="C43" s="742" t="s">
        <v>516</v>
      </c>
      <c r="D43" s="769" t="s">
        <v>2967</v>
      </c>
      <c r="E43" s="742" t="s">
        <v>4814</v>
      </c>
      <c r="F43" s="769" t="s">
        <v>4815</v>
      </c>
      <c r="G43" s="742" t="s">
        <v>4599</v>
      </c>
      <c r="H43" s="742" t="s">
        <v>4601</v>
      </c>
      <c r="I43" s="755">
        <v>16.82</v>
      </c>
      <c r="J43" s="755">
        <v>60</v>
      </c>
      <c r="K43" s="756">
        <v>1009.14</v>
      </c>
    </row>
    <row r="44" spans="1:11" ht="14.4" customHeight="1" x14ac:dyDescent="0.3">
      <c r="A44" s="737" t="s">
        <v>506</v>
      </c>
      <c r="B44" s="739" t="s">
        <v>507</v>
      </c>
      <c r="C44" s="742" t="s">
        <v>516</v>
      </c>
      <c r="D44" s="769" t="s">
        <v>2967</v>
      </c>
      <c r="E44" s="742" t="s">
        <v>4814</v>
      </c>
      <c r="F44" s="769" t="s">
        <v>4815</v>
      </c>
      <c r="G44" s="742" t="s">
        <v>4602</v>
      </c>
      <c r="H44" s="742" t="s">
        <v>4603</v>
      </c>
      <c r="I44" s="755">
        <v>834.62</v>
      </c>
      <c r="J44" s="755">
        <v>7</v>
      </c>
      <c r="K44" s="756">
        <v>5842.34</v>
      </c>
    </row>
    <row r="45" spans="1:11" ht="14.4" customHeight="1" x14ac:dyDescent="0.3">
      <c r="A45" s="737" t="s">
        <v>506</v>
      </c>
      <c r="B45" s="739" t="s">
        <v>507</v>
      </c>
      <c r="C45" s="742" t="s">
        <v>516</v>
      </c>
      <c r="D45" s="769" t="s">
        <v>2967</v>
      </c>
      <c r="E45" s="742" t="s">
        <v>4814</v>
      </c>
      <c r="F45" s="769" t="s">
        <v>4815</v>
      </c>
      <c r="G45" s="742" t="s">
        <v>4604</v>
      </c>
      <c r="H45" s="742" t="s">
        <v>4605</v>
      </c>
      <c r="I45" s="755">
        <v>12.594999999999999</v>
      </c>
      <c r="J45" s="755">
        <v>400</v>
      </c>
      <c r="K45" s="756">
        <v>5038.25</v>
      </c>
    </row>
    <row r="46" spans="1:11" ht="14.4" customHeight="1" x14ac:dyDescent="0.3">
      <c r="A46" s="737" t="s">
        <v>506</v>
      </c>
      <c r="B46" s="739" t="s">
        <v>507</v>
      </c>
      <c r="C46" s="742" t="s">
        <v>516</v>
      </c>
      <c r="D46" s="769" t="s">
        <v>2967</v>
      </c>
      <c r="E46" s="742" t="s">
        <v>4814</v>
      </c>
      <c r="F46" s="769" t="s">
        <v>4815</v>
      </c>
      <c r="G46" s="742" t="s">
        <v>4606</v>
      </c>
      <c r="H46" s="742" t="s">
        <v>4607</v>
      </c>
      <c r="I46" s="755">
        <v>4.79</v>
      </c>
      <c r="J46" s="755">
        <v>144</v>
      </c>
      <c r="K46" s="756">
        <v>690</v>
      </c>
    </row>
    <row r="47" spans="1:11" ht="14.4" customHeight="1" x14ac:dyDescent="0.3">
      <c r="A47" s="737" t="s">
        <v>506</v>
      </c>
      <c r="B47" s="739" t="s">
        <v>507</v>
      </c>
      <c r="C47" s="742" t="s">
        <v>516</v>
      </c>
      <c r="D47" s="769" t="s">
        <v>2967</v>
      </c>
      <c r="E47" s="742" t="s">
        <v>4814</v>
      </c>
      <c r="F47" s="769" t="s">
        <v>4815</v>
      </c>
      <c r="G47" s="742" t="s">
        <v>4608</v>
      </c>
      <c r="H47" s="742" t="s">
        <v>4609</v>
      </c>
      <c r="I47" s="755">
        <v>185.98</v>
      </c>
      <c r="J47" s="755">
        <v>3</v>
      </c>
      <c r="K47" s="756">
        <v>557.94000000000005</v>
      </c>
    </row>
    <row r="48" spans="1:11" ht="14.4" customHeight="1" x14ac:dyDescent="0.3">
      <c r="A48" s="737" t="s">
        <v>506</v>
      </c>
      <c r="B48" s="739" t="s">
        <v>507</v>
      </c>
      <c r="C48" s="742" t="s">
        <v>516</v>
      </c>
      <c r="D48" s="769" t="s">
        <v>2967</v>
      </c>
      <c r="E48" s="742" t="s">
        <v>4814</v>
      </c>
      <c r="F48" s="769" t="s">
        <v>4815</v>
      </c>
      <c r="G48" s="742" t="s">
        <v>4610</v>
      </c>
      <c r="H48" s="742" t="s">
        <v>4611</v>
      </c>
      <c r="I48" s="755">
        <v>7.1</v>
      </c>
      <c r="J48" s="755">
        <v>2</v>
      </c>
      <c r="K48" s="756">
        <v>14.2</v>
      </c>
    </row>
    <row r="49" spans="1:11" ht="14.4" customHeight="1" x14ac:dyDescent="0.3">
      <c r="A49" s="737" t="s">
        <v>506</v>
      </c>
      <c r="B49" s="739" t="s">
        <v>507</v>
      </c>
      <c r="C49" s="742" t="s">
        <v>516</v>
      </c>
      <c r="D49" s="769" t="s">
        <v>2967</v>
      </c>
      <c r="E49" s="742" t="s">
        <v>4814</v>
      </c>
      <c r="F49" s="769" t="s">
        <v>4815</v>
      </c>
      <c r="G49" s="742" t="s">
        <v>4612</v>
      </c>
      <c r="H49" s="742" t="s">
        <v>4613</v>
      </c>
      <c r="I49" s="755">
        <v>8.2799999999999994</v>
      </c>
      <c r="J49" s="755">
        <v>2</v>
      </c>
      <c r="K49" s="756">
        <v>16.559999999999999</v>
      </c>
    </row>
    <row r="50" spans="1:11" ht="14.4" customHeight="1" x14ac:dyDescent="0.3">
      <c r="A50" s="737" t="s">
        <v>506</v>
      </c>
      <c r="B50" s="739" t="s">
        <v>507</v>
      </c>
      <c r="C50" s="742" t="s">
        <v>516</v>
      </c>
      <c r="D50" s="769" t="s">
        <v>2967</v>
      </c>
      <c r="E50" s="742" t="s">
        <v>4814</v>
      </c>
      <c r="F50" s="769" t="s">
        <v>4815</v>
      </c>
      <c r="G50" s="742" t="s">
        <v>4614</v>
      </c>
      <c r="H50" s="742" t="s">
        <v>4615</v>
      </c>
      <c r="I50" s="755">
        <v>5.92</v>
      </c>
      <c r="J50" s="755">
        <v>1</v>
      </c>
      <c r="K50" s="756">
        <v>5.92</v>
      </c>
    </row>
    <row r="51" spans="1:11" ht="14.4" customHeight="1" x14ac:dyDescent="0.3">
      <c r="A51" s="737" t="s">
        <v>506</v>
      </c>
      <c r="B51" s="739" t="s">
        <v>507</v>
      </c>
      <c r="C51" s="742" t="s">
        <v>516</v>
      </c>
      <c r="D51" s="769" t="s">
        <v>2967</v>
      </c>
      <c r="E51" s="742" t="s">
        <v>4814</v>
      </c>
      <c r="F51" s="769" t="s">
        <v>4815</v>
      </c>
      <c r="G51" s="742" t="s">
        <v>4616</v>
      </c>
      <c r="H51" s="742" t="s">
        <v>4617</v>
      </c>
      <c r="I51" s="755">
        <v>5.2712500000000002</v>
      </c>
      <c r="J51" s="755">
        <v>260</v>
      </c>
      <c r="K51" s="756">
        <v>1370.5</v>
      </c>
    </row>
    <row r="52" spans="1:11" ht="14.4" customHeight="1" x14ac:dyDescent="0.3">
      <c r="A52" s="737" t="s">
        <v>506</v>
      </c>
      <c r="B52" s="739" t="s">
        <v>507</v>
      </c>
      <c r="C52" s="742" t="s">
        <v>516</v>
      </c>
      <c r="D52" s="769" t="s">
        <v>2967</v>
      </c>
      <c r="E52" s="742" t="s">
        <v>4814</v>
      </c>
      <c r="F52" s="769" t="s">
        <v>4815</v>
      </c>
      <c r="G52" s="742" t="s">
        <v>4618</v>
      </c>
      <c r="H52" s="742" t="s">
        <v>4619</v>
      </c>
      <c r="I52" s="755">
        <v>116.95</v>
      </c>
      <c r="J52" s="755">
        <v>10</v>
      </c>
      <c r="K52" s="756">
        <v>1169.55</v>
      </c>
    </row>
    <row r="53" spans="1:11" ht="14.4" customHeight="1" x14ac:dyDescent="0.3">
      <c r="A53" s="737" t="s">
        <v>506</v>
      </c>
      <c r="B53" s="739" t="s">
        <v>507</v>
      </c>
      <c r="C53" s="742" t="s">
        <v>516</v>
      </c>
      <c r="D53" s="769" t="s">
        <v>2967</v>
      </c>
      <c r="E53" s="742" t="s">
        <v>4814</v>
      </c>
      <c r="F53" s="769" t="s">
        <v>4815</v>
      </c>
      <c r="G53" s="742" t="s">
        <v>4620</v>
      </c>
      <c r="H53" s="742" t="s">
        <v>4621</v>
      </c>
      <c r="I53" s="755">
        <v>82.08</v>
      </c>
      <c r="J53" s="755">
        <v>10</v>
      </c>
      <c r="K53" s="756">
        <v>820.8</v>
      </c>
    </row>
    <row r="54" spans="1:11" ht="14.4" customHeight="1" x14ac:dyDescent="0.3">
      <c r="A54" s="737" t="s">
        <v>506</v>
      </c>
      <c r="B54" s="739" t="s">
        <v>507</v>
      </c>
      <c r="C54" s="742" t="s">
        <v>516</v>
      </c>
      <c r="D54" s="769" t="s">
        <v>2967</v>
      </c>
      <c r="E54" s="742" t="s">
        <v>4814</v>
      </c>
      <c r="F54" s="769" t="s">
        <v>4815</v>
      </c>
      <c r="G54" s="742" t="s">
        <v>4622</v>
      </c>
      <c r="H54" s="742" t="s">
        <v>4623</v>
      </c>
      <c r="I54" s="755">
        <v>16.329999999999998</v>
      </c>
      <c r="J54" s="755">
        <v>40</v>
      </c>
      <c r="K54" s="756">
        <v>653.20000000000005</v>
      </c>
    </row>
    <row r="55" spans="1:11" ht="14.4" customHeight="1" x14ac:dyDescent="0.3">
      <c r="A55" s="737" t="s">
        <v>506</v>
      </c>
      <c r="B55" s="739" t="s">
        <v>507</v>
      </c>
      <c r="C55" s="742" t="s">
        <v>516</v>
      </c>
      <c r="D55" s="769" t="s">
        <v>2967</v>
      </c>
      <c r="E55" s="742" t="s">
        <v>4814</v>
      </c>
      <c r="F55" s="769" t="s">
        <v>4815</v>
      </c>
      <c r="G55" s="742" t="s">
        <v>4624</v>
      </c>
      <c r="H55" s="742" t="s">
        <v>4625</v>
      </c>
      <c r="I55" s="755">
        <v>431.93</v>
      </c>
      <c r="J55" s="755">
        <v>2</v>
      </c>
      <c r="K55" s="756">
        <v>863.86</v>
      </c>
    </row>
    <row r="56" spans="1:11" ht="14.4" customHeight="1" x14ac:dyDescent="0.3">
      <c r="A56" s="737" t="s">
        <v>506</v>
      </c>
      <c r="B56" s="739" t="s">
        <v>507</v>
      </c>
      <c r="C56" s="742" t="s">
        <v>516</v>
      </c>
      <c r="D56" s="769" t="s">
        <v>2967</v>
      </c>
      <c r="E56" s="742" t="s">
        <v>4814</v>
      </c>
      <c r="F56" s="769" t="s">
        <v>4815</v>
      </c>
      <c r="G56" s="742" t="s">
        <v>4626</v>
      </c>
      <c r="H56" s="742" t="s">
        <v>4627</v>
      </c>
      <c r="I56" s="755">
        <v>0.38</v>
      </c>
      <c r="J56" s="755">
        <v>19</v>
      </c>
      <c r="K56" s="756">
        <v>7.22</v>
      </c>
    </row>
    <row r="57" spans="1:11" ht="14.4" customHeight="1" x14ac:dyDescent="0.3">
      <c r="A57" s="737" t="s">
        <v>506</v>
      </c>
      <c r="B57" s="739" t="s">
        <v>507</v>
      </c>
      <c r="C57" s="742" t="s">
        <v>516</v>
      </c>
      <c r="D57" s="769" t="s">
        <v>2967</v>
      </c>
      <c r="E57" s="742" t="s">
        <v>4814</v>
      </c>
      <c r="F57" s="769" t="s">
        <v>4815</v>
      </c>
      <c r="G57" s="742" t="s">
        <v>4628</v>
      </c>
      <c r="H57" s="742" t="s">
        <v>4629</v>
      </c>
      <c r="I57" s="755">
        <v>10.52</v>
      </c>
      <c r="J57" s="755">
        <v>40</v>
      </c>
      <c r="K57" s="756">
        <v>420.8</v>
      </c>
    </row>
    <row r="58" spans="1:11" ht="14.4" customHeight="1" x14ac:dyDescent="0.3">
      <c r="A58" s="737" t="s">
        <v>506</v>
      </c>
      <c r="B58" s="739" t="s">
        <v>507</v>
      </c>
      <c r="C58" s="742" t="s">
        <v>516</v>
      </c>
      <c r="D58" s="769" t="s">
        <v>2967</v>
      </c>
      <c r="E58" s="742" t="s">
        <v>4814</v>
      </c>
      <c r="F58" s="769" t="s">
        <v>4815</v>
      </c>
      <c r="G58" s="742" t="s">
        <v>4630</v>
      </c>
      <c r="H58" s="742" t="s">
        <v>4631</v>
      </c>
      <c r="I58" s="755">
        <v>690.5</v>
      </c>
      <c r="J58" s="755">
        <v>2</v>
      </c>
      <c r="K58" s="756">
        <v>1380.99</v>
      </c>
    </row>
    <row r="59" spans="1:11" ht="14.4" customHeight="1" x14ac:dyDescent="0.3">
      <c r="A59" s="737" t="s">
        <v>506</v>
      </c>
      <c r="B59" s="739" t="s">
        <v>507</v>
      </c>
      <c r="C59" s="742" t="s">
        <v>516</v>
      </c>
      <c r="D59" s="769" t="s">
        <v>2967</v>
      </c>
      <c r="E59" s="742" t="s">
        <v>4814</v>
      </c>
      <c r="F59" s="769" t="s">
        <v>4815</v>
      </c>
      <c r="G59" s="742" t="s">
        <v>4632</v>
      </c>
      <c r="H59" s="742" t="s">
        <v>4633</v>
      </c>
      <c r="I59" s="755">
        <v>257.05</v>
      </c>
      <c r="J59" s="755">
        <v>10</v>
      </c>
      <c r="K59" s="756">
        <v>2570.48</v>
      </c>
    </row>
    <row r="60" spans="1:11" ht="14.4" customHeight="1" x14ac:dyDescent="0.3">
      <c r="A60" s="737" t="s">
        <v>506</v>
      </c>
      <c r="B60" s="739" t="s">
        <v>507</v>
      </c>
      <c r="C60" s="742" t="s">
        <v>516</v>
      </c>
      <c r="D60" s="769" t="s">
        <v>2967</v>
      </c>
      <c r="E60" s="742" t="s">
        <v>4814</v>
      </c>
      <c r="F60" s="769" t="s">
        <v>4815</v>
      </c>
      <c r="G60" s="742" t="s">
        <v>4634</v>
      </c>
      <c r="H60" s="742" t="s">
        <v>4635</v>
      </c>
      <c r="I60" s="755">
        <v>93.45</v>
      </c>
      <c r="J60" s="755">
        <v>20</v>
      </c>
      <c r="K60" s="756">
        <v>1868.9</v>
      </c>
    </row>
    <row r="61" spans="1:11" ht="14.4" customHeight="1" x14ac:dyDescent="0.3">
      <c r="A61" s="737" t="s">
        <v>506</v>
      </c>
      <c r="B61" s="739" t="s">
        <v>507</v>
      </c>
      <c r="C61" s="742" t="s">
        <v>516</v>
      </c>
      <c r="D61" s="769" t="s">
        <v>2967</v>
      </c>
      <c r="E61" s="742" t="s">
        <v>4814</v>
      </c>
      <c r="F61" s="769" t="s">
        <v>4815</v>
      </c>
      <c r="G61" s="742" t="s">
        <v>4636</v>
      </c>
      <c r="H61" s="742" t="s">
        <v>4637</v>
      </c>
      <c r="I61" s="755">
        <v>101.25</v>
      </c>
      <c r="J61" s="755">
        <v>40</v>
      </c>
      <c r="K61" s="756">
        <v>4049.99</v>
      </c>
    </row>
    <row r="62" spans="1:11" ht="14.4" customHeight="1" x14ac:dyDescent="0.3">
      <c r="A62" s="737" t="s">
        <v>506</v>
      </c>
      <c r="B62" s="739" t="s">
        <v>507</v>
      </c>
      <c r="C62" s="742" t="s">
        <v>516</v>
      </c>
      <c r="D62" s="769" t="s">
        <v>2967</v>
      </c>
      <c r="E62" s="742" t="s">
        <v>4816</v>
      </c>
      <c r="F62" s="769" t="s">
        <v>4817</v>
      </c>
      <c r="G62" s="742" t="s">
        <v>4638</v>
      </c>
      <c r="H62" s="742" t="s">
        <v>4639</v>
      </c>
      <c r="I62" s="755">
        <v>2.75</v>
      </c>
      <c r="J62" s="755">
        <v>80</v>
      </c>
      <c r="K62" s="756">
        <v>220</v>
      </c>
    </row>
    <row r="63" spans="1:11" ht="14.4" customHeight="1" x14ac:dyDescent="0.3">
      <c r="A63" s="737" t="s">
        <v>506</v>
      </c>
      <c r="B63" s="739" t="s">
        <v>507</v>
      </c>
      <c r="C63" s="742" t="s">
        <v>516</v>
      </c>
      <c r="D63" s="769" t="s">
        <v>2967</v>
      </c>
      <c r="E63" s="742" t="s">
        <v>4816</v>
      </c>
      <c r="F63" s="769" t="s">
        <v>4817</v>
      </c>
      <c r="G63" s="742" t="s">
        <v>4640</v>
      </c>
      <c r="H63" s="742" t="s">
        <v>4641</v>
      </c>
      <c r="I63" s="755">
        <v>0.25111111111111106</v>
      </c>
      <c r="J63" s="755">
        <v>1000</v>
      </c>
      <c r="K63" s="756">
        <v>251</v>
      </c>
    </row>
    <row r="64" spans="1:11" ht="14.4" customHeight="1" x14ac:dyDescent="0.3">
      <c r="A64" s="737" t="s">
        <v>506</v>
      </c>
      <c r="B64" s="739" t="s">
        <v>507</v>
      </c>
      <c r="C64" s="742" t="s">
        <v>516</v>
      </c>
      <c r="D64" s="769" t="s">
        <v>2967</v>
      </c>
      <c r="E64" s="742" t="s">
        <v>4816</v>
      </c>
      <c r="F64" s="769" t="s">
        <v>4817</v>
      </c>
      <c r="G64" s="742" t="s">
        <v>4642</v>
      </c>
      <c r="H64" s="742" t="s">
        <v>4643</v>
      </c>
      <c r="I64" s="755">
        <v>11.144545454545455</v>
      </c>
      <c r="J64" s="755">
        <v>305</v>
      </c>
      <c r="K64" s="756">
        <v>3399.1000000000004</v>
      </c>
    </row>
    <row r="65" spans="1:11" ht="14.4" customHeight="1" x14ac:dyDescent="0.3">
      <c r="A65" s="737" t="s">
        <v>506</v>
      </c>
      <c r="B65" s="739" t="s">
        <v>507</v>
      </c>
      <c r="C65" s="742" t="s">
        <v>516</v>
      </c>
      <c r="D65" s="769" t="s">
        <v>2967</v>
      </c>
      <c r="E65" s="742" t="s">
        <v>4816</v>
      </c>
      <c r="F65" s="769" t="s">
        <v>4817</v>
      </c>
      <c r="G65" s="742" t="s">
        <v>4644</v>
      </c>
      <c r="H65" s="742" t="s">
        <v>4645</v>
      </c>
      <c r="I65" s="755">
        <v>15.29</v>
      </c>
      <c r="J65" s="755">
        <v>100</v>
      </c>
      <c r="K65" s="756">
        <v>1529.44</v>
      </c>
    </row>
    <row r="66" spans="1:11" ht="14.4" customHeight="1" x14ac:dyDescent="0.3">
      <c r="A66" s="737" t="s">
        <v>506</v>
      </c>
      <c r="B66" s="739" t="s">
        <v>507</v>
      </c>
      <c r="C66" s="742" t="s">
        <v>516</v>
      </c>
      <c r="D66" s="769" t="s">
        <v>2967</v>
      </c>
      <c r="E66" s="742" t="s">
        <v>4816</v>
      </c>
      <c r="F66" s="769" t="s">
        <v>4817</v>
      </c>
      <c r="G66" s="742" t="s">
        <v>4646</v>
      </c>
      <c r="H66" s="742" t="s">
        <v>4647</v>
      </c>
      <c r="I66" s="755">
        <v>1.0900000000000001</v>
      </c>
      <c r="J66" s="755">
        <v>5900</v>
      </c>
      <c r="K66" s="756">
        <v>6431</v>
      </c>
    </row>
    <row r="67" spans="1:11" ht="14.4" customHeight="1" x14ac:dyDescent="0.3">
      <c r="A67" s="737" t="s">
        <v>506</v>
      </c>
      <c r="B67" s="739" t="s">
        <v>507</v>
      </c>
      <c r="C67" s="742" t="s">
        <v>516</v>
      </c>
      <c r="D67" s="769" t="s">
        <v>2967</v>
      </c>
      <c r="E67" s="742" t="s">
        <v>4816</v>
      </c>
      <c r="F67" s="769" t="s">
        <v>4817</v>
      </c>
      <c r="G67" s="742" t="s">
        <v>4648</v>
      </c>
      <c r="H67" s="742" t="s">
        <v>4649</v>
      </c>
      <c r="I67" s="755">
        <v>1.6707142857142863</v>
      </c>
      <c r="J67" s="755">
        <v>1700</v>
      </c>
      <c r="K67" s="756">
        <v>2841</v>
      </c>
    </row>
    <row r="68" spans="1:11" ht="14.4" customHeight="1" x14ac:dyDescent="0.3">
      <c r="A68" s="737" t="s">
        <v>506</v>
      </c>
      <c r="B68" s="739" t="s">
        <v>507</v>
      </c>
      <c r="C68" s="742" t="s">
        <v>516</v>
      </c>
      <c r="D68" s="769" t="s">
        <v>2967</v>
      </c>
      <c r="E68" s="742" t="s">
        <v>4816</v>
      </c>
      <c r="F68" s="769" t="s">
        <v>4817</v>
      </c>
      <c r="G68" s="742" t="s">
        <v>4650</v>
      </c>
      <c r="H68" s="742" t="s">
        <v>4651</v>
      </c>
      <c r="I68" s="755">
        <v>0.47857142857142854</v>
      </c>
      <c r="J68" s="755">
        <v>800</v>
      </c>
      <c r="K68" s="756">
        <v>383</v>
      </c>
    </row>
    <row r="69" spans="1:11" ht="14.4" customHeight="1" x14ac:dyDescent="0.3">
      <c r="A69" s="737" t="s">
        <v>506</v>
      </c>
      <c r="B69" s="739" t="s">
        <v>507</v>
      </c>
      <c r="C69" s="742" t="s">
        <v>516</v>
      </c>
      <c r="D69" s="769" t="s">
        <v>2967</v>
      </c>
      <c r="E69" s="742" t="s">
        <v>4816</v>
      </c>
      <c r="F69" s="769" t="s">
        <v>4817</v>
      </c>
      <c r="G69" s="742" t="s">
        <v>4652</v>
      </c>
      <c r="H69" s="742" t="s">
        <v>4653</v>
      </c>
      <c r="I69" s="755">
        <v>0.67</v>
      </c>
      <c r="J69" s="755">
        <v>3600</v>
      </c>
      <c r="K69" s="756">
        <v>2412</v>
      </c>
    </row>
    <row r="70" spans="1:11" ht="14.4" customHeight="1" x14ac:dyDescent="0.3">
      <c r="A70" s="737" t="s">
        <v>506</v>
      </c>
      <c r="B70" s="739" t="s">
        <v>507</v>
      </c>
      <c r="C70" s="742" t="s">
        <v>516</v>
      </c>
      <c r="D70" s="769" t="s">
        <v>2967</v>
      </c>
      <c r="E70" s="742" t="s">
        <v>4816</v>
      </c>
      <c r="F70" s="769" t="s">
        <v>4817</v>
      </c>
      <c r="G70" s="742" t="s">
        <v>4654</v>
      </c>
      <c r="H70" s="742" t="s">
        <v>4655</v>
      </c>
      <c r="I70" s="755">
        <v>3.13625</v>
      </c>
      <c r="J70" s="755">
        <v>500</v>
      </c>
      <c r="K70" s="756">
        <v>1568</v>
      </c>
    </row>
    <row r="71" spans="1:11" ht="14.4" customHeight="1" x14ac:dyDescent="0.3">
      <c r="A71" s="737" t="s">
        <v>506</v>
      </c>
      <c r="B71" s="739" t="s">
        <v>507</v>
      </c>
      <c r="C71" s="742" t="s">
        <v>516</v>
      </c>
      <c r="D71" s="769" t="s">
        <v>2967</v>
      </c>
      <c r="E71" s="742" t="s">
        <v>4816</v>
      </c>
      <c r="F71" s="769" t="s">
        <v>4817</v>
      </c>
      <c r="G71" s="742" t="s">
        <v>4656</v>
      </c>
      <c r="H71" s="742" t="s">
        <v>4657</v>
      </c>
      <c r="I71" s="755">
        <v>6.23</v>
      </c>
      <c r="J71" s="755">
        <v>180</v>
      </c>
      <c r="K71" s="756">
        <v>1121.4000000000001</v>
      </c>
    </row>
    <row r="72" spans="1:11" ht="14.4" customHeight="1" x14ac:dyDescent="0.3">
      <c r="A72" s="737" t="s">
        <v>506</v>
      </c>
      <c r="B72" s="739" t="s">
        <v>507</v>
      </c>
      <c r="C72" s="742" t="s">
        <v>516</v>
      </c>
      <c r="D72" s="769" t="s">
        <v>2967</v>
      </c>
      <c r="E72" s="742" t="s">
        <v>4816</v>
      </c>
      <c r="F72" s="769" t="s">
        <v>4817</v>
      </c>
      <c r="G72" s="742" t="s">
        <v>4658</v>
      </c>
      <c r="H72" s="742" t="s">
        <v>4659</v>
      </c>
      <c r="I72" s="755">
        <v>204.405</v>
      </c>
      <c r="J72" s="755">
        <v>120</v>
      </c>
      <c r="K72" s="756">
        <v>24528.6</v>
      </c>
    </row>
    <row r="73" spans="1:11" ht="14.4" customHeight="1" x14ac:dyDescent="0.3">
      <c r="A73" s="737" t="s">
        <v>506</v>
      </c>
      <c r="B73" s="739" t="s">
        <v>507</v>
      </c>
      <c r="C73" s="742" t="s">
        <v>516</v>
      </c>
      <c r="D73" s="769" t="s">
        <v>2967</v>
      </c>
      <c r="E73" s="742" t="s">
        <v>4816</v>
      </c>
      <c r="F73" s="769" t="s">
        <v>4817</v>
      </c>
      <c r="G73" s="742" t="s">
        <v>4660</v>
      </c>
      <c r="H73" s="742" t="s">
        <v>4661</v>
      </c>
      <c r="I73" s="755">
        <v>42.35</v>
      </c>
      <c r="J73" s="755">
        <v>3</v>
      </c>
      <c r="K73" s="756">
        <v>127.05</v>
      </c>
    </row>
    <row r="74" spans="1:11" ht="14.4" customHeight="1" x14ac:dyDescent="0.3">
      <c r="A74" s="737" t="s">
        <v>506</v>
      </c>
      <c r="B74" s="739" t="s">
        <v>507</v>
      </c>
      <c r="C74" s="742" t="s">
        <v>516</v>
      </c>
      <c r="D74" s="769" t="s">
        <v>2967</v>
      </c>
      <c r="E74" s="742" t="s">
        <v>4816</v>
      </c>
      <c r="F74" s="769" t="s">
        <v>4817</v>
      </c>
      <c r="G74" s="742" t="s">
        <v>4662</v>
      </c>
      <c r="H74" s="742" t="s">
        <v>4663</v>
      </c>
      <c r="I74" s="755">
        <v>15.04</v>
      </c>
      <c r="J74" s="755">
        <v>250</v>
      </c>
      <c r="K74" s="756">
        <v>3760</v>
      </c>
    </row>
    <row r="75" spans="1:11" ht="14.4" customHeight="1" x14ac:dyDescent="0.3">
      <c r="A75" s="737" t="s">
        <v>506</v>
      </c>
      <c r="B75" s="739" t="s">
        <v>507</v>
      </c>
      <c r="C75" s="742" t="s">
        <v>516</v>
      </c>
      <c r="D75" s="769" t="s">
        <v>2967</v>
      </c>
      <c r="E75" s="742" t="s">
        <v>4816</v>
      </c>
      <c r="F75" s="769" t="s">
        <v>4817</v>
      </c>
      <c r="G75" s="742" t="s">
        <v>4664</v>
      </c>
      <c r="H75" s="742" t="s">
        <v>4665</v>
      </c>
      <c r="I75" s="755">
        <v>15.57</v>
      </c>
      <c r="J75" s="755">
        <v>6</v>
      </c>
      <c r="K75" s="756">
        <v>93.42</v>
      </c>
    </row>
    <row r="76" spans="1:11" ht="14.4" customHeight="1" x14ac:dyDescent="0.3">
      <c r="A76" s="737" t="s">
        <v>506</v>
      </c>
      <c r="B76" s="739" t="s">
        <v>507</v>
      </c>
      <c r="C76" s="742" t="s">
        <v>516</v>
      </c>
      <c r="D76" s="769" t="s">
        <v>2967</v>
      </c>
      <c r="E76" s="742" t="s">
        <v>4816</v>
      </c>
      <c r="F76" s="769" t="s">
        <v>4817</v>
      </c>
      <c r="G76" s="742" t="s">
        <v>4666</v>
      </c>
      <c r="H76" s="742" t="s">
        <v>4667</v>
      </c>
      <c r="I76" s="755">
        <v>81.739999999999995</v>
      </c>
      <c r="J76" s="755">
        <v>1</v>
      </c>
      <c r="K76" s="756">
        <v>81.739999999999995</v>
      </c>
    </row>
    <row r="77" spans="1:11" ht="14.4" customHeight="1" x14ac:dyDescent="0.3">
      <c r="A77" s="737" t="s">
        <v>506</v>
      </c>
      <c r="B77" s="739" t="s">
        <v>507</v>
      </c>
      <c r="C77" s="742" t="s">
        <v>516</v>
      </c>
      <c r="D77" s="769" t="s">
        <v>2967</v>
      </c>
      <c r="E77" s="742" t="s">
        <v>4816</v>
      </c>
      <c r="F77" s="769" t="s">
        <v>4817</v>
      </c>
      <c r="G77" s="742" t="s">
        <v>4668</v>
      </c>
      <c r="H77" s="742" t="s">
        <v>4669</v>
      </c>
      <c r="I77" s="755">
        <v>80.569999999999993</v>
      </c>
      <c r="J77" s="755">
        <v>23</v>
      </c>
      <c r="K77" s="756">
        <v>1853.1100000000001</v>
      </c>
    </row>
    <row r="78" spans="1:11" ht="14.4" customHeight="1" x14ac:dyDescent="0.3">
      <c r="A78" s="737" t="s">
        <v>506</v>
      </c>
      <c r="B78" s="739" t="s">
        <v>507</v>
      </c>
      <c r="C78" s="742" t="s">
        <v>516</v>
      </c>
      <c r="D78" s="769" t="s">
        <v>2967</v>
      </c>
      <c r="E78" s="742" t="s">
        <v>4816</v>
      </c>
      <c r="F78" s="769" t="s">
        <v>4817</v>
      </c>
      <c r="G78" s="742" t="s">
        <v>4670</v>
      </c>
      <c r="H78" s="742" t="s">
        <v>4671</v>
      </c>
      <c r="I78" s="755">
        <v>2.4610000000000003</v>
      </c>
      <c r="J78" s="755">
        <v>1100</v>
      </c>
      <c r="K78" s="756">
        <v>2708</v>
      </c>
    </row>
    <row r="79" spans="1:11" ht="14.4" customHeight="1" x14ac:dyDescent="0.3">
      <c r="A79" s="737" t="s">
        <v>506</v>
      </c>
      <c r="B79" s="739" t="s">
        <v>507</v>
      </c>
      <c r="C79" s="742" t="s">
        <v>516</v>
      </c>
      <c r="D79" s="769" t="s">
        <v>2967</v>
      </c>
      <c r="E79" s="742" t="s">
        <v>4816</v>
      </c>
      <c r="F79" s="769" t="s">
        <v>4817</v>
      </c>
      <c r="G79" s="742" t="s">
        <v>4672</v>
      </c>
      <c r="H79" s="742" t="s">
        <v>4673</v>
      </c>
      <c r="I79" s="755">
        <v>6.1700000000000008</v>
      </c>
      <c r="J79" s="755">
        <v>600</v>
      </c>
      <c r="K79" s="756">
        <v>3702</v>
      </c>
    </row>
    <row r="80" spans="1:11" ht="14.4" customHeight="1" x14ac:dyDescent="0.3">
      <c r="A80" s="737" t="s">
        <v>506</v>
      </c>
      <c r="B80" s="739" t="s">
        <v>507</v>
      </c>
      <c r="C80" s="742" t="s">
        <v>516</v>
      </c>
      <c r="D80" s="769" t="s">
        <v>2967</v>
      </c>
      <c r="E80" s="742" t="s">
        <v>4816</v>
      </c>
      <c r="F80" s="769" t="s">
        <v>4817</v>
      </c>
      <c r="G80" s="742" t="s">
        <v>4674</v>
      </c>
      <c r="H80" s="742" t="s">
        <v>4675</v>
      </c>
      <c r="I80" s="755">
        <v>206.04</v>
      </c>
      <c r="J80" s="755">
        <v>29</v>
      </c>
      <c r="K80" s="756">
        <v>5975.16</v>
      </c>
    </row>
    <row r="81" spans="1:11" ht="14.4" customHeight="1" x14ac:dyDescent="0.3">
      <c r="A81" s="737" t="s">
        <v>506</v>
      </c>
      <c r="B81" s="739" t="s">
        <v>507</v>
      </c>
      <c r="C81" s="742" t="s">
        <v>516</v>
      </c>
      <c r="D81" s="769" t="s">
        <v>2967</v>
      </c>
      <c r="E81" s="742" t="s">
        <v>4816</v>
      </c>
      <c r="F81" s="769" t="s">
        <v>4817</v>
      </c>
      <c r="G81" s="742" t="s">
        <v>4676</v>
      </c>
      <c r="H81" s="742" t="s">
        <v>4677</v>
      </c>
      <c r="I81" s="755">
        <v>2.3700000000000006</v>
      </c>
      <c r="J81" s="755">
        <v>950</v>
      </c>
      <c r="K81" s="756">
        <v>2251.5</v>
      </c>
    </row>
    <row r="82" spans="1:11" ht="14.4" customHeight="1" x14ac:dyDescent="0.3">
      <c r="A82" s="737" t="s">
        <v>506</v>
      </c>
      <c r="B82" s="739" t="s">
        <v>507</v>
      </c>
      <c r="C82" s="742" t="s">
        <v>516</v>
      </c>
      <c r="D82" s="769" t="s">
        <v>2967</v>
      </c>
      <c r="E82" s="742" t="s">
        <v>4816</v>
      </c>
      <c r="F82" s="769" t="s">
        <v>4817</v>
      </c>
      <c r="G82" s="742" t="s">
        <v>4678</v>
      </c>
      <c r="H82" s="742" t="s">
        <v>4679</v>
      </c>
      <c r="I82" s="755">
        <v>1.9849999999999999</v>
      </c>
      <c r="J82" s="755">
        <v>15</v>
      </c>
      <c r="K82" s="756">
        <v>29.75</v>
      </c>
    </row>
    <row r="83" spans="1:11" ht="14.4" customHeight="1" x14ac:dyDescent="0.3">
      <c r="A83" s="737" t="s">
        <v>506</v>
      </c>
      <c r="B83" s="739" t="s">
        <v>507</v>
      </c>
      <c r="C83" s="742" t="s">
        <v>516</v>
      </c>
      <c r="D83" s="769" t="s">
        <v>2967</v>
      </c>
      <c r="E83" s="742" t="s">
        <v>4816</v>
      </c>
      <c r="F83" s="769" t="s">
        <v>4817</v>
      </c>
      <c r="G83" s="742" t="s">
        <v>4680</v>
      </c>
      <c r="H83" s="742" t="s">
        <v>4681</v>
      </c>
      <c r="I83" s="755">
        <v>2.0466666666666664</v>
      </c>
      <c r="J83" s="755">
        <v>25</v>
      </c>
      <c r="K83" s="756">
        <v>51.15</v>
      </c>
    </row>
    <row r="84" spans="1:11" ht="14.4" customHeight="1" x14ac:dyDescent="0.3">
      <c r="A84" s="737" t="s">
        <v>506</v>
      </c>
      <c r="B84" s="739" t="s">
        <v>507</v>
      </c>
      <c r="C84" s="742" t="s">
        <v>516</v>
      </c>
      <c r="D84" s="769" t="s">
        <v>2967</v>
      </c>
      <c r="E84" s="742" t="s">
        <v>4816</v>
      </c>
      <c r="F84" s="769" t="s">
        <v>4817</v>
      </c>
      <c r="G84" s="742" t="s">
        <v>4682</v>
      </c>
      <c r="H84" s="742" t="s">
        <v>4683</v>
      </c>
      <c r="I84" s="755">
        <v>3.0985714285714288</v>
      </c>
      <c r="J84" s="755">
        <v>350</v>
      </c>
      <c r="K84" s="756">
        <v>1084.5</v>
      </c>
    </row>
    <row r="85" spans="1:11" ht="14.4" customHeight="1" x14ac:dyDescent="0.3">
      <c r="A85" s="737" t="s">
        <v>506</v>
      </c>
      <c r="B85" s="739" t="s">
        <v>507</v>
      </c>
      <c r="C85" s="742" t="s">
        <v>516</v>
      </c>
      <c r="D85" s="769" t="s">
        <v>2967</v>
      </c>
      <c r="E85" s="742" t="s">
        <v>4816</v>
      </c>
      <c r="F85" s="769" t="s">
        <v>4817</v>
      </c>
      <c r="G85" s="742" t="s">
        <v>4684</v>
      </c>
      <c r="H85" s="742" t="s">
        <v>4685</v>
      </c>
      <c r="I85" s="755">
        <v>1.93</v>
      </c>
      <c r="J85" s="755">
        <v>50</v>
      </c>
      <c r="K85" s="756">
        <v>96.5</v>
      </c>
    </row>
    <row r="86" spans="1:11" ht="14.4" customHeight="1" x14ac:dyDescent="0.3">
      <c r="A86" s="737" t="s">
        <v>506</v>
      </c>
      <c r="B86" s="739" t="s">
        <v>507</v>
      </c>
      <c r="C86" s="742" t="s">
        <v>516</v>
      </c>
      <c r="D86" s="769" t="s">
        <v>2967</v>
      </c>
      <c r="E86" s="742" t="s">
        <v>4816</v>
      </c>
      <c r="F86" s="769" t="s">
        <v>4817</v>
      </c>
      <c r="G86" s="742" t="s">
        <v>4686</v>
      </c>
      <c r="H86" s="742" t="s">
        <v>4687</v>
      </c>
      <c r="I86" s="755">
        <v>2.5299999999999998</v>
      </c>
      <c r="J86" s="755">
        <v>10</v>
      </c>
      <c r="K86" s="756">
        <v>25.3</v>
      </c>
    </row>
    <row r="87" spans="1:11" ht="14.4" customHeight="1" x14ac:dyDescent="0.3">
      <c r="A87" s="737" t="s">
        <v>506</v>
      </c>
      <c r="B87" s="739" t="s">
        <v>507</v>
      </c>
      <c r="C87" s="742" t="s">
        <v>516</v>
      </c>
      <c r="D87" s="769" t="s">
        <v>2967</v>
      </c>
      <c r="E87" s="742" t="s">
        <v>4816</v>
      </c>
      <c r="F87" s="769" t="s">
        <v>4817</v>
      </c>
      <c r="G87" s="742" t="s">
        <v>4688</v>
      </c>
      <c r="H87" s="742" t="s">
        <v>4689</v>
      </c>
      <c r="I87" s="755">
        <v>9.9999999999999985E-3</v>
      </c>
      <c r="J87" s="755">
        <v>1550</v>
      </c>
      <c r="K87" s="756">
        <v>15.5</v>
      </c>
    </row>
    <row r="88" spans="1:11" ht="14.4" customHeight="1" x14ac:dyDescent="0.3">
      <c r="A88" s="737" t="s">
        <v>506</v>
      </c>
      <c r="B88" s="739" t="s">
        <v>507</v>
      </c>
      <c r="C88" s="742" t="s">
        <v>516</v>
      </c>
      <c r="D88" s="769" t="s">
        <v>2967</v>
      </c>
      <c r="E88" s="742" t="s">
        <v>4816</v>
      </c>
      <c r="F88" s="769" t="s">
        <v>4817</v>
      </c>
      <c r="G88" s="742" t="s">
        <v>4690</v>
      </c>
      <c r="H88" s="742" t="s">
        <v>4691</v>
      </c>
      <c r="I88" s="755">
        <v>2.1657142857142859</v>
      </c>
      <c r="J88" s="755">
        <v>350</v>
      </c>
      <c r="K88" s="756">
        <v>758</v>
      </c>
    </row>
    <row r="89" spans="1:11" ht="14.4" customHeight="1" x14ac:dyDescent="0.3">
      <c r="A89" s="737" t="s">
        <v>506</v>
      </c>
      <c r="B89" s="739" t="s">
        <v>507</v>
      </c>
      <c r="C89" s="742" t="s">
        <v>516</v>
      </c>
      <c r="D89" s="769" t="s">
        <v>2967</v>
      </c>
      <c r="E89" s="742" t="s">
        <v>4816</v>
      </c>
      <c r="F89" s="769" t="s">
        <v>4817</v>
      </c>
      <c r="G89" s="742" t="s">
        <v>4692</v>
      </c>
      <c r="H89" s="742" t="s">
        <v>4693</v>
      </c>
      <c r="I89" s="755">
        <v>2.6891666666666665</v>
      </c>
      <c r="J89" s="755">
        <v>850</v>
      </c>
      <c r="K89" s="756">
        <v>2288.5</v>
      </c>
    </row>
    <row r="90" spans="1:11" ht="14.4" customHeight="1" x14ac:dyDescent="0.3">
      <c r="A90" s="737" t="s">
        <v>506</v>
      </c>
      <c r="B90" s="739" t="s">
        <v>507</v>
      </c>
      <c r="C90" s="742" t="s">
        <v>516</v>
      </c>
      <c r="D90" s="769" t="s">
        <v>2967</v>
      </c>
      <c r="E90" s="742" t="s">
        <v>4816</v>
      </c>
      <c r="F90" s="769" t="s">
        <v>4817</v>
      </c>
      <c r="G90" s="742" t="s">
        <v>4694</v>
      </c>
      <c r="H90" s="742" t="s">
        <v>4695</v>
      </c>
      <c r="I90" s="755">
        <v>148.71</v>
      </c>
      <c r="J90" s="755">
        <v>2</v>
      </c>
      <c r="K90" s="756">
        <v>297.42</v>
      </c>
    </row>
    <row r="91" spans="1:11" ht="14.4" customHeight="1" x14ac:dyDescent="0.3">
      <c r="A91" s="737" t="s">
        <v>506</v>
      </c>
      <c r="B91" s="739" t="s">
        <v>507</v>
      </c>
      <c r="C91" s="742" t="s">
        <v>516</v>
      </c>
      <c r="D91" s="769" t="s">
        <v>2967</v>
      </c>
      <c r="E91" s="742" t="s">
        <v>4816</v>
      </c>
      <c r="F91" s="769" t="s">
        <v>4817</v>
      </c>
      <c r="G91" s="742" t="s">
        <v>4696</v>
      </c>
      <c r="H91" s="742" t="s">
        <v>4697</v>
      </c>
      <c r="I91" s="755">
        <v>2.1800000000000002</v>
      </c>
      <c r="J91" s="755">
        <v>200</v>
      </c>
      <c r="K91" s="756">
        <v>436</v>
      </c>
    </row>
    <row r="92" spans="1:11" ht="14.4" customHeight="1" x14ac:dyDescent="0.3">
      <c r="A92" s="737" t="s">
        <v>506</v>
      </c>
      <c r="B92" s="739" t="s">
        <v>507</v>
      </c>
      <c r="C92" s="742" t="s">
        <v>516</v>
      </c>
      <c r="D92" s="769" t="s">
        <v>2967</v>
      </c>
      <c r="E92" s="742" t="s">
        <v>4816</v>
      </c>
      <c r="F92" s="769" t="s">
        <v>4817</v>
      </c>
      <c r="G92" s="742" t="s">
        <v>4698</v>
      </c>
      <c r="H92" s="742" t="s">
        <v>4699</v>
      </c>
      <c r="I92" s="755">
        <v>2.855</v>
      </c>
      <c r="J92" s="755">
        <v>150</v>
      </c>
      <c r="K92" s="756">
        <v>428</v>
      </c>
    </row>
    <row r="93" spans="1:11" ht="14.4" customHeight="1" x14ac:dyDescent="0.3">
      <c r="A93" s="737" t="s">
        <v>506</v>
      </c>
      <c r="B93" s="739" t="s">
        <v>507</v>
      </c>
      <c r="C93" s="742" t="s">
        <v>516</v>
      </c>
      <c r="D93" s="769" t="s">
        <v>2967</v>
      </c>
      <c r="E93" s="742" t="s">
        <v>4816</v>
      </c>
      <c r="F93" s="769" t="s">
        <v>4817</v>
      </c>
      <c r="G93" s="742" t="s">
        <v>4700</v>
      </c>
      <c r="H93" s="742" t="s">
        <v>4701</v>
      </c>
      <c r="I93" s="755">
        <v>29.900000000000002</v>
      </c>
      <c r="J93" s="755">
        <v>42</v>
      </c>
      <c r="K93" s="756">
        <v>1255.8</v>
      </c>
    </row>
    <row r="94" spans="1:11" ht="14.4" customHeight="1" x14ac:dyDescent="0.3">
      <c r="A94" s="737" t="s">
        <v>506</v>
      </c>
      <c r="B94" s="739" t="s">
        <v>507</v>
      </c>
      <c r="C94" s="742" t="s">
        <v>516</v>
      </c>
      <c r="D94" s="769" t="s">
        <v>2967</v>
      </c>
      <c r="E94" s="742" t="s">
        <v>4816</v>
      </c>
      <c r="F94" s="769" t="s">
        <v>4817</v>
      </c>
      <c r="G94" s="742" t="s">
        <v>4702</v>
      </c>
      <c r="H94" s="742" t="s">
        <v>4703</v>
      </c>
      <c r="I94" s="755">
        <v>6.0499999999999989</v>
      </c>
      <c r="J94" s="755">
        <v>120</v>
      </c>
      <c r="K94" s="756">
        <v>726</v>
      </c>
    </row>
    <row r="95" spans="1:11" ht="14.4" customHeight="1" x14ac:dyDescent="0.3">
      <c r="A95" s="737" t="s">
        <v>506</v>
      </c>
      <c r="B95" s="739" t="s">
        <v>507</v>
      </c>
      <c r="C95" s="742" t="s">
        <v>516</v>
      </c>
      <c r="D95" s="769" t="s">
        <v>2967</v>
      </c>
      <c r="E95" s="742" t="s">
        <v>4816</v>
      </c>
      <c r="F95" s="769" t="s">
        <v>4817</v>
      </c>
      <c r="G95" s="742" t="s">
        <v>4704</v>
      </c>
      <c r="H95" s="742" t="s">
        <v>4705</v>
      </c>
      <c r="I95" s="755">
        <v>138.01</v>
      </c>
      <c r="J95" s="755">
        <v>10</v>
      </c>
      <c r="K95" s="756">
        <v>1380.11</v>
      </c>
    </row>
    <row r="96" spans="1:11" ht="14.4" customHeight="1" x14ac:dyDescent="0.3">
      <c r="A96" s="737" t="s">
        <v>506</v>
      </c>
      <c r="B96" s="739" t="s">
        <v>507</v>
      </c>
      <c r="C96" s="742" t="s">
        <v>516</v>
      </c>
      <c r="D96" s="769" t="s">
        <v>2967</v>
      </c>
      <c r="E96" s="742" t="s">
        <v>4816</v>
      </c>
      <c r="F96" s="769" t="s">
        <v>4817</v>
      </c>
      <c r="G96" s="742" t="s">
        <v>4706</v>
      </c>
      <c r="H96" s="742" t="s">
        <v>4707</v>
      </c>
      <c r="I96" s="755">
        <v>34.502857142857138</v>
      </c>
      <c r="J96" s="755">
        <v>68</v>
      </c>
      <c r="K96" s="756">
        <v>2346.23</v>
      </c>
    </row>
    <row r="97" spans="1:11" ht="14.4" customHeight="1" x14ac:dyDescent="0.3">
      <c r="A97" s="737" t="s">
        <v>506</v>
      </c>
      <c r="B97" s="739" t="s">
        <v>507</v>
      </c>
      <c r="C97" s="742" t="s">
        <v>516</v>
      </c>
      <c r="D97" s="769" t="s">
        <v>2967</v>
      </c>
      <c r="E97" s="742" t="s">
        <v>4816</v>
      </c>
      <c r="F97" s="769" t="s">
        <v>4817</v>
      </c>
      <c r="G97" s="742" t="s">
        <v>4708</v>
      </c>
      <c r="H97" s="742" t="s">
        <v>4709</v>
      </c>
      <c r="I97" s="755">
        <v>17.980909090909091</v>
      </c>
      <c r="J97" s="755">
        <v>900</v>
      </c>
      <c r="K97" s="756">
        <v>16183</v>
      </c>
    </row>
    <row r="98" spans="1:11" ht="14.4" customHeight="1" x14ac:dyDescent="0.3">
      <c r="A98" s="737" t="s">
        <v>506</v>
      </c>
      <c r="B98" s="739" t="s">
        <v>507</v>
      </c>
      <c r="C98" s="742" t="s">
        <v>516</v>
      </c>
      <c r="D98" s="769" t="s">
        <v>2967</v>
      </c>
      <c r="E98" s="742" t="s">
        <v>4816</v>
      </c>
      <c r="F98" s="769" t="s">
        <v>4817</v>
      </c>
      <c r="G98" s="742" t="s">
        <v>4710</v>
      </c>
      <c r="H98" s="742" t="s">
        <v>4711</v>
      </c>
      <c r="I98" s="755">
        <v>17.98</v>
      </c>
      <c r="J98" s="755">
        <v>50</v>
      </c>
      <c r="K98" s="756">
        <v>899</v>
      </c>
    </row>
    <row r="99" spans="1:11" ht="14.4" customHeight="1" x14ac:dyDescent="0.3">
      <c r="A99" s="737" t="s">
        <v>506</v>
      </c>
      <c r="B99" s="739" t="s">
        <v>507</v>
      </c>
      <c r="C99" s="742" t="s">
        <v>516</v>
      </c>
      <c r="D99" s="769" t="s">
        <v>2967</v>
      </c>
      <c r="E99" s="742" t="s">
        <v>4816</v>
      </c>
      <c r="F99" s="769" t="s">
        <v>4817</v>
      </c>
      <c r="G99" s="742" t="s">
        <v>4712</v>
      </c>
      <c r="H99" s="742" t="s">
        <v>4713</v>
      </c>
      <c r="I99" s="755">
        <v>1.9400000000000002</v>
      </c>
      <c r="J99" s="755">
        <v>40</v>
      </c>
      <c r="K99" s="756">
        <v>77.599999999999994</v>
      </c>
    </row>
    <row r="100" spans="1:11" ht="14.4" customHeight="1" x14ac:dyDescent="0.3">
      <c r="A100" s="737" t="s">
        <v>506</v>
      </c>
      <c r="B100" s="739" t="s">
        <v>507</v>
      </c>
      <c r="C100" s="742" t="s">
        <v>516</v>
      </c>
      <c r="D100" s="769" t="s">
        <v>2967</v>
      </c>
      <c r="E100" s="742" t="s">
        <v>4816</v>
      </c>
      <c r="F100" s="769" t="s">
        <v>4817</v>
      </c>
      <c r="G100" s="742" t="s">
        <v>4714</v>
      </c>
      <c r="H100" s="742" t="s">
        <v>4715</v>
      </c>
      <c r="I100" s="755">
        <v>15.002727272727272</v>
      </c>
      <c r="J100" s="755">
        <v>270</v>
      </c>
      <c r="K100" s="756">
        <v>4050.7</v>
      </c>
    </row>
    <row r="101" spans="1:11" ht="14.4" customHeight="1" x14ac:dyDescent="0.3">
      <c r="A101" s="737" t="s">
        <v>506</v>
      </c>
      <c r="B101" s="739" t="s">
        <v>507</v>
      </c>
      <c r="C101" s="742" t="s">
        <v>516</v>
      </c>
      <c r="D101" s="769" t="s">
        <v>2967</v>
      </c>
      <c r="E101" s="742" t="s">
        <v>4816</v>
      </c>
      <c r="F101" s="769" t="s">
        <v>4817</v>
      </c>
      <c r="G101" s="742" t="s">
        <v>4716</v>
      </c>
      <c r="H101" s="742" t="s">
        <v>4717</v>
      </c>
      <c r="I101" s="755">
        <v>12.11</v>
      </c>
      <c r="J101" s="755">
        <v>20</v>
      </c>
      <c r="K101" s="756">
        <v>242.2</v>
      </c>
    </row>
    <row r="102" spans="1:11" ht="14.4" customHeight="1" x14ac:dyDescent="0.3">
      <c r="A102" s="737" t="s">
        <v>506</v>
      </c>
      <c r="B102" s="739" t="s">
        <v>507</v>
      </c>
      <c r="C102" s="742" t="s">
        <v>516</v>
      </c>
      <c r="D102" s="769" t="s">
        <v>2967</v>
      </c>
      <c r="E102" s="742" t="s">
        <v>4816</v>
      </c>
      <c r="F102" s="769" t="s">
        <v>4817</v>
      </c>
      <c r="G102" s="742" t="s">
        <v>4718</v>
      </c>
      <c r="H102" s="742" t="s">
        <v>4719</v>
      </c>
      <c r="I102" s="755">
        <v>2.5189999999999997</v>
      </c>
      <c r="J102" s="755">
        <v>750</v>
      </c>
      <c r="K102" s="756">
        <v>1889</v>
      </c>
    </row>
    <row r="103" spans="1:11" ht="14.4" customHeight="1" x14ac:dyDescent="0.3">
      <c r="A103" s="737" t="s">
        <v>506</v>
      </c>
      <c r="B103" s="739" t="s">
        <v>507</v>
      </c>
      <c r="C103" s="742" t="s">
        <v>516</v>
      </c>
      <c r="D103" s="769" t="s">
        <v>2967</v>
      </c>
      <c r="E103" s="742" t="s">
        <v>4816</v>
      </c>
      <c r="F103" s="769" t="s">
        <v>4817</v>
      </c>
      <c r="G103" s="742" t="s">
        <v>4720</v>
      </c>
      <c r="H103" s="742" t="s">
        <v>4721</v>
      </c>
      <c r="I103" s="755">
        <v>1.2699999999999998</v>
      </c>
      <c r="J103" s="755">
        <v>975</v>
      </c>
      <c r="K103" s="756">
        <v>1238.25</v>
      </c>
    </row>
    <row r="104" spans="1:11" ht="14.4" customHeight="1" x14ac:dyDescent="0.3">
      <c r="A104" s="737" t="s">
        <v>506</v>
      </c>
      <c r="B104" s="739" t="s">
        <v>507</v>
      </c>
      <c r="C104" s="742" t="s">
        <v>516</v>
      </c>
      <c r="D104" s="769" t="s">
        <v>2967</v>
      </c>
      <c r="E104" s="742" t="s">
        <v>4816</v>
      </c>
      <c r="F104" s="769" t="s">
        <v>4817</v>
      </c>
      <c r="G104" s="742" t="s">
        <v>4722</v>
      </c>
      <c r="H104" s="742" t="s">
        <v>4723</v>
      </c>
      <c r="I104" s="755">
        <v>21.234444444444442</v>
      </c>
      <c r="J104" s="755">
        <v>130</v>
      </c>
      <c r="K104" s="756">
        <v>2760.4800000000005</v>
      </c>
    </row>
    <row r="105" spans="1:11" ht="14.4" customHeight="1" x14ac:dyDescent="0.3">
      <c r="A105" s="737" t="s">
        <v>506</v>
      </c>
      <c r="B105" s="739" t="s">
        <v>507</v>
      </c>
      <c r="C105" s="742" t="s">
        <v>516</v>
      </c>
      <c r="D105" s="769" t="s">
        <v>2967</v>
      </c>
      <c r="E105" s="742" t="s">
        <v>4816</v>
      </c>
      <c r="F105" s="769" t="s">
        <v>4817</v>
      </c>
      <c r="G105" s="742" t="s">
        <v>4724</v>
      </c>
      <c r="H105" s="742" t="s">
        <v>4725</v>
      </c>
      <c r="I105" s="755">
        <v>21.234999999999999</v>
      </c>
      <c r="J105" s="755">
        <v>240</v>
      </c>
      <c r="K105" s="756">
        <v>5096.5</v>
      </c>
    </row>
    <row r="106" spans="1:11" ht="14.4" customHeight="1" x14ac:dyDescent="0.3">
      <c r="A106" s="737" t="s">
        <v>506</v>
      </c>
      <c r="B106" s="739" t="s">
        <v>507</v>
      </c>
      <c r="C106" s="742" t="s">
        <v>516</v>
      </c>
      <c r="D106" s="769" t="s">
        <v>2967</v>
      </c>
      <c r="E106" s="742" t="s">
        <v>4816</v>
      </c>
      <c r="F106" s="769" t="s">
        <v>4817</v>
      </c>
      <c r="G106" s="742" t="s">
        <v>4726</v>
      </c>
      <c r="H106" s="742" t="s">
        <v>4727</v>
      </c>
      <c r="I106" s="755">
        <v>11.496</v>
      </c>
      <c r="J106" s="755">
        <v>50</v>
      </c>
      <c r="K106" s="756">
        <v>574.79999999999995</v>
      </c>
    </row>
    <row r="107" spans="1:11" ht="14.4" customHeight="1" x14ac:dyDescent="0.3">
      <c r="A107" s="737" t="s">
        <v>506</v>
      </c>
      <c r="B107" s="739" t="s">
        <v>507</v>
      </c>
      <c r="C107" s="742" t="s">
        <v>516</v>
      </c>
      <c r="D107" s="769" t="s">
        <v>2967</v>
      </c>
      <c r="E107" s="742" t="s">
        <v>4816</v>
      </c>
      <c r="F107" s="769" t="s">
        <v>4817</v>
      </c>
      <c r="G107" s="742" t="s">
        <v>4728</v>
      </c>
      <c r="H107" s="742" t="s">
        <v>4729</v>
      </c>
      <c r="I107" s="755">
        <v>6.66</v>
      </c>
      <c r="J107" s="755">
        <v>10</v>
      </c>
      <c r="K107" s="756">
        <v>66.599999999999994</v>
      </c>
    </row>
    <row r="108" spans="1:11" ht="14.4" customHeight="1" x14ac:dyDescent="0.3">
      <c r="A108" s="737" t="s">
        <v>506</v>
      </c>
      <c r="B108" s="739" t="s">
        <v>507</v>
      </c>
      <c r="C108" s="742" t="s">
        <v>516</v>
      </c>
      <c r="D108" s="769" t="s">
        <v>2967</v>
      </c>
      <c r="E108" s="742" t="s">
        <v>4816</v>
      </c>
      <c r="F108" s="769" t="s">
        <v>4817</v>
      </c>
      <c r="G108" s="742" t="s">
        <v>4730</v>
      </c>
      <c r="H108" s="742" t="s">
        <v>4731</v>
      </c>
      <c r="I108" s="755">
        <v>6.66</v>
      </c>
      <c r="J108" s="755">
        <v>15</v>
      </c>
      <c r="K108" s="756">
        <v>99.899999999999991</v>
      </c>
    </row>
    <row r="109" spans="1:11" ht="14.4" customHeight="1" x14ac:dyDescent="0.3">
      <c r="A109" s="737" t="s">
        <v>506</v>
      </c>
      <c r="B109" s="739" t="s">
        <v>507</v>
      </c>
      <c r="C109" s="742" t="s">
        <v>516</v>
      </c>
      <c r="D109" s="769" t="s">
        <v>2967</v>
      </c>
      <c r="E109" s="742" t="s">
        <v>4816</v>
      </c>
      <c r="F109" s="769" t="s">
        <v>4817</v>
      </c>
      <c r="G109" s="742" t="s">
        <v>4732</v>
      </c>
      <c r="H109" s="742" t="s">
        <v>4733</v>
      </c>
      <c r="I109" s="755">
        <v>6.65</v>
      </c>
      <c r="J109" s="755">
        <v>10</v>
      </c>
      <c r="K109" s="756">
        <v>66.5</v>
      </c>
    </row>
    <row r="110" spans="1:11" ht="14.4" customHeight="1" x14ac:dyDescent="0.3">
      <c r="A110" s="737" t="s">
        <v>506</v>
      </c>
      <c r="B110" s="739" t="s">
        <v>507</v>
      </c>
      <c r="C110" s="742" t="s">
        <v>516</v>
      </c>
      <c r="D110" s="769" t="s">
        <v>2967</v>
      </c>
      <c r="E110" s="742" t="s">
        <v>4816</v>
      </c>
      <c r="F110" s="769" t="s">
        <v>4817</v>
      </c>
      <c r="G110" s="742" t="s">
        <v>4734</v>
      </c>
      <c r="H110" s="742" t="s">
        <v>4735</v>
      </c>
      <c r="I110" s="755">
        <v>0.47</v>
      </c>
      <c r="J110" s="755">
        <v>400</v>
      </c>
      <c r="K110" s="756">
        <v>188</v>
      </c>
    </row>
    <row r="111" spans="1:11" ht="14.4" customHeight="1" x14ac:dyDescent="0.3">
      <c r="A111" s="737" t="s">
        <v>506</v>
      </c>
      <c r="B111" s="739" t="s">
        <v>507</v>
      </c>
      <c r="C111" s="742" t="s">
        <v>516</v>
      </c>
      <c r="D111" s="769" t="s">
        <v>2967</v>
      </c>
      <c r="E111" s="742" t="s">
        <v>4816</v>
      </c>
      <c r="F111" s="769" t="s">
        <v>4817</v>
      </c>
      <c r="G111" s="742" t="s">
        <v>4736</v>
      </c>
      <c r="H111" s="742" t="s">
        <v>4737</v>
      </c>
      <c r="I111" s="755">
        <v>4.03</v>
      </c>
      <c r="J111" s="755">
        <v>20</v>
      </c>
      <c r="K111" s="756">
        <v>80.599999999999994</v>
      </c>
    </row>
    <row r="112" spans="1:11" ht="14.4" customHeight="1" x14ac:dyDescent="0.3">
      <c r="A112" s="737" t="s">
        <v>506</v>
      </c>
      <c r="B112" s="739" t="s">
        <v>507</v>
      </c>
      <c r="C112" s="742" t="s">
        <v>516</v>
      </c>
      <c r="D112" s="769" t="s">
        <v>2967</v>
      </c>
      <c r="E112" s="742" t="s">
        <v>4816</v>
      </c>
      <c r="F112" s="769" t="s">
        <v>4817</v>
      </c>
      <c r="G112" s="742" t="s">
        <v>4738</v>
      </c>
      <c r="H112" s="742" t="s">
        <v>4739</v>
      </c>
      <c r="I112" s="755">
        <v>2.9</v>
      </c>
      <c r="J112" s="755">
        <v>20</v>
      </c>
      <c r="K112" s="756">
        <v>58</v>
      </c>
    </row>
    <row r="113" spans="1:11" ht="14.4" customHeight="1" x14ac:dyDescent="0.3">
      <c r="A113" s="737" t="s">
        <v>506</v>
      </c>
      <c r="B113" s="739" t="s">
        <v>507</v>
      </c>
      <c r="C113" s="742" t="s">
        <v>516</v>
      </c>
      <c r="D113" s="769" t="s">
        <v>2967</v>
      </c>
      <c r="E113" s="742" t="s">
        <v>4816</v>
      </c>
      <c r="F113" s="769" t="s">
        <v>4817</v>
      </c>
      <c r="G113" s="742" t="s">
        <v>4740</v>
      </c>
      <c r="H113" s="742" t="s">
        <v>4741</v>
      </c>
      <c r="I113" s="755">
        <v>2.9042857142857139</v>
      </c>
      <c r="J113" s="755">
        <v>210</v>
      </c>
      <c r="K113" s="756">
        <v>609.9</v>
      </c>
    </row>
    <row r="114" spans="1:11" ht="14.4" customHeight="1" x14ac:dyDescent="0.3">
      <c r="A114" s="737" t="s">
        <v>506</v>
      </c>
      <c r="B114" s="739" t="s">
        <v>507</v>
      </c>
      <c r="C114" s="742" t="s">
        <v>516</v>
      </c>
      <c r="D114" s="769" t="s">
        <v>2967</v>
      </c>
      <c r="E114" s="742" t="s">
        <v>4816</v>
      </c>
      <c r="F114" s="769" t="s">
        <v>4817</v>
      </c>
      <c r="G114" s="742" t="s">
        <v>4742</v>
      </c>
      <c r="H114" s="742" t="s">
        <v>4743</v>
      </c>
      <c r="I114" s="755">
        <v>2.9</v>
      </c>
      <c r="J114" s="755">
        <v>60</v>
      </c>
      <c r="K114" s="756">
        <v>174</v>
      </c>
    </row>
    <row r="115" spans="1:11" ht="14.4" customHeight="1" x14ac:dyDescent="0.3">
      <c r="A115" s="737" t="s">
        <v>506</v>
      </c>
      <c r="B115" s="739" t="s">
        <v>507</v>
      </c>
      <c r="C115" s="742" t="s">
        <v>516</v>
      </c>
      <c r="D115" s="769" t="s">
        <v>2967</v>
      </c>
      <c r="E115" s="742" t="s">
        <v>4816</v>
      </c>
      <c r="F115" s="769" t="s">
        <v>4817</v>
      </c>
      <c r="G115" s="742" t="s">
        <v>4744</v>
      </c>
      <c r="H115" s="742" t="s">
        <v>4745</v>
      </c>
      <c r="I115" s="755">
        <v>117.38</v>
      </c>
      <c r="J115" s="755">
        <v>2</v>
      </c>
      <c r="K115" s="756">
        <v>234.76</v>
      </c>
    </row>
    <row r="116" spans="1:11" ht="14.4" customHeight="1" x14ac:dyDescent="0.3">
      <c r="A116" s="737" t="s">
        <v>506</v>
      </c>
      <c r="B116" s="739" t="s">
        <v>507</v>
      </c>
      <c r="C116" s="742" t="s">
        <v>516</v>
      </c>
      <c r="D116" s="769" t="s">
        <v>2967</v>
      </c>
      <c r="E116" s="742" t="s">
        <v>4816</v>
      </c>
      <c r="F116" s="769" t="s">
        <v>4817</v>
      </c>
      <c r="G116" s="742" t="s">
        <v>4746</v>
      </c>
      <c r="H116" s="742" t="s">
        <v>4747</v>
      </c>
      <c r="I116" s="755">
        <v>9.1999999999999993</v>
      </c>
      <c r="J116" s="755">
        <v>1650</v>
      </c>
      <c r="K116" s="756">
        <v>15180</v>
      </c>
    </row>
    <row r="117" spans="1:11" ht="14.4" customHeight="1" x14ac:dyDescent="0.3">
      <c r="A117" s="737" t="s">
        <v>506</v>
      </c>
      <c r="B117" s="739" t="s">
        <v>507</v>
      </c>
      <c r="C117" s="742" t="s">
        <v>516</v>
      </c>
      <c r="D117" s="769" t="s">
        <v>2967</v>
      </c>
      <c r="E117" s="742" t="s">
        <v>4816</v>
      </c>
      <c r="F117" s="769" t="s">
        <v>4817</v>
      </c>
      <c r="G117" s="742" t="s">
        <v>4748</v>
      </c>
      <c r="H117" s="742" t="s">
        <v>4749</v>
      </c>
      <c r="I117" s="755">
        <v>172.5</v>
      </c>
      <c r="J117" s="755">
        <v>4</v>
      </c>
      <c r="K117" s="756">
        <v>690</v>
      </c>
    </row>
    <row r="118" spans="1:11" ht="14.4" customHeight="1" x14ac:dyDescent="0.3">
      <c r="A118" s="737" t="s">
        <v>506</v>
      </c>
      <c r="B118" s="739" t="s">
        <v>507</v>
      </c>
      <c r="C118" s="742" t="s">
        <v>516</v>
      </c>
      <c r="D118" s="769" t="s">
        <v>2967</v>
      </c>
      <c r="E118" s="742" t="s">
        <v>4816</v>
      </c>
      <c r="F118" s="769" t="s">
        <v>4817</v>
      </c>
      <c r="G118" s="742" t="s">
        <v>4750</v>
      </c>
      <c r="H118" s="742" t="s">
        <v>4751</v>
      </c>
      <c r="I118" s="755">
        <v>272</v>
      </c>
      <c r="J118" s="755">
        <v>1</v>
      </c>
      <c r="K118" s="756">
        <v>272</v>
      </c>
    </row>
    <row r="119" spans="1:11" ht="14.4" customHeight="1" x14ac:dyDescent="0.3">
      <c r="A119" s="737" t="s">
        <v>506</v>
      </c>
      <c r="B119" s="739" t="s">
        <v>507</v>
      </c>
      <c r="C119" s="742" t="s">
        <v>516</v>
      </c>
      <c r="D119" s="769" t="s">
        <v>2967</v>
      </c>
      <c r="E119" s="742" t="s">
        <v>4816</v>
      </c>
      <c r="F119" s="769" t="s">
        <v>4817</v>
      </c>
      <c r="G119" s="742" t="s">
        <v>4752</v>
      </c>
      <c r="H119" s="742" t="s">
        <v>4753</v>
      </c>
      <c r="I119" s="755">
        <v>136.54</v>
      </c>
      <c r="J119" s="755">
        <v>2</v>
      </c>
      <c r="K119" s="756">
        <v>273.08</v>
      </c>
    </row>
    <row r="120" spans="1:11" ht="14.4" customHeight="1" x14ac:dyDescent="0.3">
      <c r="A120" s="737" t="s">
        <v>506</v>
      </c>
      <c r="B120" s="739" t="s">
        <v>507</v>
      </c>
      <c r="C120" s="742" t="s">
        <v>516</v>
      </c>
      <c r="D120" s="769" t="s">
        <v>2967</v>
      </c>
      <c r="E120" s="742" t="s">
        <v>4816</v>
      </c>
      <c r="F120" s="769" t="s">
        <v>4817</v>
      </c>
      <c r="G120" s="742" t="s">
        <v>4754</v>
      </c>
      <c r="H120" s="742" t="s">
        <v>4755</v>
      </c>
      <c r="I120" s="755">
        <v>3.410000000000001</v>
      </c>
      <c r="J120" s="755">
        <v>800</v>
      </c>
      <c r="K120" s="756">
        <v>2728.4</v>
      </c>
    </row>
    <row r="121" spans="1:11" ht="14.4" customHeight="1" x14ac:dyDescent="0.3">
      <c r="A121" s="737" t="s">
        <v>506</v>
      </c>
      <c r="B121" s="739" t="s">
        <v>507</v>
      </c>
      <c r="C121" s="742" t="s">
        <v>516</v>
      </c>
      <c r="D121" s="769" t="s">
        <v>2967</v>
      </c>
      <c r="E121" s="742" t="s">
        <v>4816</v>
      </c>
      <c r="F121" s="769" t="s">
        <v>4817</v>
      </c>
      <c r="G121" s="742" t="s">
        <v>4756</v>
      </c>
      <c r="H121" s="742" t="s">
        <v>4757</v>
      </c>
      <c r="I121" s="755">
        <v>6.09</v>
      </c>
      <c r="J121" s="755">
        <v>40</v>
      </c>
      <c r="K121" s="756">
        <v>243.6</v>
      </c>
    </row>
    <row r="122" spans="1:11" ht="14.4" customHeight="1" x14ac:dyDescent="0.3">
      <c r="A122" s="737" t="s">
        <v>506</v>
      </c>
      <c r="B122" s="739" t="s">
        <v>507</v>
      </c>
      <c r="C122" s="742" t="s">
        <v>516</v>
      </c>
      <c r="D122" s="769" t="s">
        <v>2967</v>
      </c>
      <c r="E122" s="742" t="s">
        <v>4816</v>
      </c>
      <c r="F122" s="769" t="s">
        <v>4817</v>
      </c>
      <c r="G122" s="742" t="s">
        <v>4758</v>
      </c>
      <c r="H122" s="742" t="s">
        <v>4759</v>
      </c>
      <c r="I122" s="755">
        <v>9.44</v>
      </c>
      <c r="J122" s="755">
        <v>800</v>
      </c>
      <c r="K122" s="756">
        <v>7552</v>
      </c>
    </row>
    <row r="123" spans="1:11" ht="14.4" customHeight="1" x14ac:dyDescent="0.3">
      <c r="A123" s="737" t="s">
        <v>506</v>
      </c>
      <c r="B123" s="739" t="s">
        <v>507</v>
      </c>
      <c r="C123" s="742" t="s">
        <v>516</v>
      </c>
      <c r="D123" s="769" t="s">
        <v>2967</v>
      </c>
      <c r="E123" s="742" t="s">
        <v>4816</v>
      </c>
      <c r="F123" s="769" t="s">
        <v>4817</v>
      </c>
      <c r="G123" s="742" t="s">
        <v>4760</v>
      </c>
      <c r="H123" s="742" t="s">
        <v>4761</v>
      </c>
      <c r="I123" s="755">
        <v>22.99</v>
      </c>
      <c r="J123" s="755">
        <v>50</v>
      </c>
      <c r="K123" s="756">
        <v>1149.5</v>
      </c>
    </row>
    <row r="124" spans="1:11" ht="14.4" customHeight="1" x14ac:dyDescent="0.3">
      <c r="A124" s="737" t="s">
        <v>506</v>
      </c>
      <c r="B124" s="739" t="s">
        <v>507</v>
      </c>
      <c r="C124" s="742" t="s">
        <v>516</v>
      </c>
      <c r="D124" s="769" t="s">
        <v>2967</v>
      </c>
      <c r="E124" s="742" t="s">
        <v>4816</v>
      </c>
      <c r="F124" s="769" t="s">
        <v>4817</v>
      </c>
      <c r="G124" s="742" t="s">
        <v>4762</v>
      </c>
      <c r="H124" s="742" t="s">
        <v>4763</v>
      </c>
      <c r="I124" s="755">
        <v>22.990000000000002</v>
      </c>
      <c r="J124" s="755">
        <v>100</v>
      </c>
      <c r="K124" s="756">
        <v>2299.0000000000005</v>
      </c>
    </row>
    <row r="125" spans="1:11" ht="14.4" customHeight="1" x14ac:dyDescent="0.3">
      <c r="A125" s="737" t="s">
        <v>506</v>
      </c>
      <c r="B125" s="739" t="s">
        <v>507</v>
      </c>
      <c r="C125" s="742" t="s">
        <v>516</v>
      </c>
      <c r="D125" s="769" t="s">
        <v>2967</v>
      </c>
      <c r="E125" s="742" t="s">
        <v>4816</v>
      </c>
      <c r="F125" s="769" t="s">
        <v>4817</v>
      </c>
      <c r="G125" s="742" t="s">
        <v>4764</v>
      </c>
      <c r="H125" s="742" t="s">
        <v>4765</v>
      </c>
      <c r="I125" s="755">
        <v>22.99</v>
      </c>
      <c r="J125" s="755">
        <v>30</v>
      </c>
      <c r="K125" s="756">
        <v>689.7</v>
      </c>
    </row>
    <row r="126" spans="1:11" ht="14.4" customHeight="1" x14ac:dyDescent="0.3">
      <c r="A126" s="737" t="s">
        <v>506</v>
      </c>
      <c r="B126" s="739" t="s">
        <v>507</v>
      </c>
      <c r="C126" s="742" t="s">
        <v>516</v>
      </c>
      <c r="D126" s="769" t="s">
        <v>2967</v>
      </c>
      <c r="E126" s="742" t="s">
        <v>4816</v>
      </c>
      <c r="F126" s="769" t="s">
        <v>4817</v>
      </c>
      <c r="G126" s="742" t="s">
        <v>4766</v>
      </c>
      <c r="H126" s="742" t="s">
        <v>4767</v>
      </c>
      <c r="I126" s="755">
        <v>22.99</v>
      </c>
      <c r="J126" s="755">
        <v>10</v>
      </c>
      <c r="K126" s="756">
        <v>229.9</v>
      </c>
    </row>
    <row r="127" spans="1:11" ht="14.4" customHeight="1" x14ac:dyDescent="0.3">
      <c r="A127" s="737" t="s">
        <v>506</v>
      </c>
      <c r="B127" s="739" t="s">
        <v>507</v>
      </c>
      <c r="C127" s="742" t="s">
        <v>516</v>
      </c>
      <c r="D127" s="769" t="s">
        <v>2967</v>
      </c>
      <c r="E127" s="742" t="s">
        <v>4816</v>
      </c>
      <c r="F127" s="769" t="s">
        <v>4817</v>
      </c>
      <c r="G127" s="742" t="s">
        <v>4768</v>
      </c>
      <c r="H127" s="742" t="s">
        <v>4769</v>
      </c>
      <c r="I127" s="755">
        <v>64.150000000000006</v>
      </c>
      <c r="J127" s="755">
        <v>3</v>
      </c>
      <c r="K127" s="756">
        <v>192.45000000000002</v>
      </c>
    </row>
    <row r="128" spans="1:11" ht="14.4" customHeight="1" x14ac:dyDescent="0.3">
      <c r="A128" s="737" t="s">
        <v>506</v>
      </c>
      <c r="B128" s="739" t="s">
        <v>507</v>
      </c>
      <c r="C128" s="742" t="s">
        <v>516</v>
      </c>
      <c r="D128" s="769" t="s">
        <v>2967</v>
      </c>
      <c r="E128" s="742" t="s">
        <v>4816</v>
      </c>
      <c r="F128" s="769" t="s">
        <v>4817</v>
      </c>
      <c r="G128" s="742" t="s">
        <v>4770</v>
      </c>
      <c r="H128" s="742" t="s">
        <v>4771</v>
      </c>
      <c r="I128" s="755">
        <v>551.13</v>
      </c>
      <c r="J128" s="755">
        <v>2</v>
      </c>
      <c r="K128" s="756">
        <v>1102.26</v>
      </c>
    </row>
    <row r="129" spans="1:11" ht="14.4" customHeight="1" x14ac:dyDescent="0.3">
      <c r="A129" s="737" t="s">
        <v>506</v>
      </c>
      <c r="B129" s="739" t="s">
        <v>507</v>
      </c>
      <c r="C129" s="742" t="s">
        <v>516</v>
      </c>
      <c r="D129" s="769" t="s">
        <v>2967</v>
      </c>
      <c r="E129" s="742" t="s">
        <v>4818</v>
      </c>
      <c r="F129" s="769" t="s">
        <v>4819</v>
      </c>
      <c r="G129" s="742" t="s">
        <v>4772</v>
      </c>
      <c r="H129" s="742" t="s">
        <v>4773</v>
      </c>
      <c r="I129" s="755">
        <v>50.82</v>
      </c>
      <c r="J129" s="755">
        <v>6</v>
      </c>
      <c r="K129" s="756">
        <v>304.92</v>
      </c>
    </row>
    <row r="130" spans="1:11" ht="14.4" customHeight="1" x14ac:dyDescent="0.3">
      <c r="A130" s="737" t="s">
        <v>506</v>
      </c>
      <c r="B130" s="739" t="s">
        <v>507</v>
      </c>
      <c r="C130" s="742" t="s">
        <v>516</v>
      </c>
      <c r="D130" s="769" t="s">
        <v>2967</v>
      </c>
      <c r="E130" s="742" t="s">
        <v>4818</v>
      </c>
      <c r="F130" s="769" t="s">
        <v>4819</v>
      </c>
      <c r="G130" s="742" t="s">
        <v>4774</v>
      </c>
      <c r="H130" s="742" t="s">
        <v>4775</v>
      </c>
      <c r="I130" s="755">
        <v>87.12</v>
      </c>
      <c r="J130" s="755">
        <v>2</v>
      </c>
      <c r="K130" s="756">
        <v>174.24</v>
      </c>
    </row>
    <row r="131" spans="1:11" ht="14.4" customHeight="1" x14ac:dyDescent="0.3">
      <c r="A131" s="737" t="s">
        <v>506</v>
      </c>
      <c r="B131" s="739" t="s">
        <v>507</v>
      </c>
      <c r="C131" s="742" t="s">
        <v>516</v>
      </c>
      <c r="D131" s="769" t="s">
        <v>2967</v>
      </c>
      <c r="E131" s="742" t="s">
        <v>4820</v>
      </c>
      <c r="F131" s="769" t="s">
        <v>4821</v>
      </c>
      <c r="G131" s="742" t="s">
        <v>4776</v>
      </c>
      <c r="H131" s="742" t="s">
        <v>4777</v>
      </c>
      <c r="I131" s="755">
        <v>267.77999999999997</v>
      </c>
      <c r="J131" s="755">
        <v>5</v>
      </c>
      <c r="K131" s="756">
        <v>1338.9</v>
      </c>
    </row>
    <row r="132" spans="1:11" ht="14.4" customHeight="1" x14ac:dyDescent="0.3">
      <c r="A132" s="737" t="s">
        <v>506</v>
      </c>
      <c r="B132" s="739" t="s">
        <v>507</v>
      </c>
      <c r="C132" s="742" t="s">
        <v>516</v>
      </c>
      <c r="D132" s="769" t="s">
        <v>2967</v>
      </c>
      <c r="E132" s="742" t="s">
        <v>4822</v>
      </c>
      <c r="F132" s="769" t="s">
        <v>4823</v>
      </c>
      <c r="G132" s="742" t="s">
        <v>4778</v>
      </c>
      <c r="H132" s="742" t="s">
        <v>4779</v>
      </c>
      <c r="I132" s="755">
        <v>8.1686666666666685</v>
      </c>
      <c r="J132" s="755">
        <v>2600</v>
      </c>
      <c r="K132" s="756">
        <v>21238</v>
      </c>
    </row>
    <row r="133" spans="1:11" ht="14.4" customHeight="1" x14ac:dyDescent="0.3">
      <c r="A133" s="737" t="s">
        <v>506</v>
      </c>
      <c r="B133" s="739" t="s">
        <v>507</v>
      </c>
      <c r="C133" s="742" t="s">
        <v>516</v>
      </c>
      <c r="D133" s="769" t="s">
        <v>2967</v>
      </c>
      <c r="E133" s="742" t="s">
        <v>4824</v>
      </c>
      <c r="F133" s="769" t="s">
        <v>4825</v>
      </c>
      <c r="G133" s="742" t="s">
        <v>4780</v>
      </c>
      <c r="H133" s="742" t="s">
        <v>4781</v>
      </c>
      <c r="I133" s="755">
        <v>27.25</v>
      </c>
      <c r="J133" s="755">
        <v>36</v>
      </c>
      <c r="K133" s="756">
        <v>981</v>
      </c>
    </row>
    <row r="134" spans="1:11" ht="14.4" customHeight="1" x14ac:dyDescent="0.3">
      <c r="A134" s="737" t="s">
        <v>506</v>
      </c>
      <c r="B134" s="739" t="s">
        <v>507</v>
      </c>
      <c r="C134" s="742" t="s">
        <v>516</v>
      </c>
      <c r="D134" s="769" t="s">
        <v>2967</v>
      </c>
      <c r="E134" s="742" t="s">
        <v>4826</v>
      </c>
      <c r="F134" s="769" t="s">
        <v>4827</v>
      </c>
      <c r="G134" s="742" t="s">
        <v>4782</v>
      </c>
      <c r="H134" s="742" t="s">
        <v>4783</v>
      </c>
      <c r="I134" s="755">
        <v>0.30249999999999999</v>
      </c>
      <c r="J134" s="755">
        <v>400</v>
      </c>
      <c r="K134" s="756">
        <v>121</v>
      </c>
    </row>
    <row r="135" spans="1:11" ht="14.4" customHeight="1" x14ac:dyDescent="0.3">
      <c r="A135" s="737" t="s">
        <v>506</v>
      </c>
      <c r="B135" s="739" t="s">
        <v>507</v>
      </c>
      <c r="C135" s="742" t="s">
        <v>516</v>
      </c>
      <c r="D135" s="769" t="s">
        <v>2967</v>
      </c>
      <c r="E135" s="742" t="s">
        <v>4826</v>
      </c>
      <c r="F135" s="769" t="s">
        <v>4827</v>
      </c>
      <c r="G135" s="742" t="s">
        <v>4784</v>
      </c>
      <c r="H135" s="742" t="s">
        <v>4785</v>
      </c>
      <c r="I135" s="755">
        <v>0.31</v>
      </c>
      <c r="J135" s="755">
        <v>200</v>
      </c>
      <c r="K135" s="756">
        <v>62</v>
      </c>
    </row>
    <row r="136" spans="1:11" ht="14.4" customHeight="1" x14ac:dyDescent="0.3">
      <c r="A136" s="737" t="s">
        <v>506</v>
      </c>
      <c r="B136" s="739" t="s">
        <v>507</v>
      </c>
      <c r="C136" s="742" t="s">
        <v>516</v>
      </c>
      <c r="D136" s="769" t="s">
        <v>2967</v>
      </c>
      <c r="E136" s="742" t="s">
        <v>4826</v>
      </c>
      <c r="F136" s="769" t="s">
        <v>4827</v>
      </c>
      <c r="G136" s="742" t="s">
        <v>4786</v>
      </c>
      <c r="H136" s="742" t="s">
        <v>4787</v>
      </c>
      <c r="I136" s="755">
        <v>0.3</v>
      </c>
      <c r="J136" s="755">
        <v>400</v>
      </c>
      <c r="K136" s="756">
        <v>120</v>
      </c>
    </row>
    <row r="137" spans="1:11" ht="14.4" customHeight="1" x14ac:dyDescent="0.3">
      <c r="A137" s="737" t="s">
        <v>506</v>
      </c>
      <c r="B137" s="739" t="s">
        <v>507</v>
      </c>
      <c r="C137" s="742" t="s">
        <v>516</v>
      </c>
      <c r="D137" s="769" t="s">
        <v>2967</v>
      </c>
      <c r="E137" s="742" t="s">
        <v>4826</v>
      </c>
      <c r="F137" s="769" t="s">
        <v>4827</v>
      </c>
      <c r="G137" s="742" t="s">
        <v>4788</v>
      </c>
      <c r="H137" s="742" t="s">
        <v>4789</v>
      </c>
      <c r="I137" s="755">
        <v>0.30199999999999999</v>
      </c>
      <c r="J137" s="755">
        <v>500</v>
      </c>
      <c r="K137" s="756">
        <v>151</v>
      </c>
    </row>
    <row r="138" spans="1:11" ht="14.4" customHeight="1" x14ac:dyDescent="0.3">
      <c r="A138" s="737" t="s">
        <v>506</v>
      </c>
      <c r="B138" s="739" t="s">
        <v>507</v>
      </c>
      <c r="C138" s="742" t="s">
        <v>516</v>
      </c>
      <c r="D138" s="769" t="s">
        <v>2967</v>
      </c>
      <c r="E138" s="742" t="s">
        <v>4826</v>
      </c>
      <c r="F138" s="769" t="s">
        <v>4827</v>
      </c>
      <c r="G138" s="742" t="s">
        <v>4790</v>
      </c>
      <c r="H138" s="742" t="s">
        <v>4791</v>
      </c>
      <c r="I138" s="755">
        <v>0.48461538461538467</v>
      </c>
      <c r="J138" s="755">
        <v>4300</v>
      </c>
      <c r="K138" s="756">
        <v>2081</v>
      </c>
    </row>
    <row r="139" spans="1:11" ht="14.4" customHeight="1" x14ac:dyDescent="0.3">
      <c r="A139" s="737" t="s">
        <v>506</v>
      </c>
      <c r="B139" s="739" t="s">
        <v>507</v>
      </c>
      <c r="C139" s="742" t="s">
        <v>516</v>
      </c>
      <c r="D139" s="769" t="s">
        <v>2967</v>
      </c>
      <c r="E139" s="742" t="s">
        <v>4826</v>
      </c>
      <c r="F139" s="769" t="s">
        <v>4827</v>
      </c>
      <c r="G139" s="742" t="s">
        <v>4792</v>
      </c>
      <c r="H139" s="742" t="s">
        <v>4793</v>
      </c>
      <c r="I139" s="755">
        <v>1.8025000000000002</v>
      </c>
      <c r="J139" s="755">
        <v>1500</v>
      </c>
      <c r="K139" s="756">
        <v>2703</v>
      </c>
    </row>
    <row r="140" spans="1:11" ht="14.4" customHeight="1" x14ac:dyDescent="0.3">
      <c r="A140" s="737" t="s">
        <v>506</v>
      </c>
      <c r="B140" s="739" t="s">
        <v>507</v>
      </c>
      <c r="C140" s="742" t="s">
        <v>516</v>
      </c>
      <c r="D140" s="769" t="s">
        <v>2967</v>
      </c>
      <c r="E140" s="742" t="s">
        <v>4828</v>
      </c>
      <c r="F140" s="769" t="s">
        <v>4829</v>
      </c>
      <c r="G140" s="742" t="s">
        <v>4794</v>
      </c>
      <c r="H140" s="742" t="s">
        <v>4795</v>
      </c>
      <c r="I140" s="755">
        <v>0.71000000000000008</v>
      </c>
      <c r="J140" s="755">
        <v>52000</v>
      </c>
      <c r="K140" s="756">
        <v>36920</v>
      </c>
    </row>
    <row r="141" spans="1:11" ht="14.4" customHeight="1" x14ac:dyDescent="0.3">
      <c r="A141" s="737" t="s">
        <v>506</v>
      </c>
      <c r="B141" s="739" t="s">
        <v>507</v>
      </c>
      <c r="C141" s="742" t="s">
        <v>516</v>
      </c>
      <c r="D141" s="769" t="s">
        <v>2967</v>
      </c>
      <c r="E141" s="742" t="s">
        <v>4828</v>
      </c>
      <c r="F141" s="769" t="s">
        <v>4829</v>
      </c>
      <c r="G141" s="742" t="s">
        <v>4796</v>
      </c>
      <c r="H141" s="742" t="s">
        <v>4797</v>
      </c>
      <c r="I141" s="755">
        <v>0.71</v>
      </c>
      <c r="J141" s="755">
        <v>1800</v>
      </c>
      <c r="K141" s="756">
        <v>1278</v>
      </c>
    </row>
    <row r="142" spans="1:11" ht="14.4" customHeight="1" x14ac:dyDescent="0.3">
      <c r="A142" s="737" t="s">
        <v>506</v>
      </c>
      <c r="B142" s="739" t="s">
        <v>507</v>
      </c>
      <c r="C142" s="742" t="s">
        <v>516</v>
      </c>
      <c r="D142" s="769" t="s">
        <v>2967</v>
      </c>
      <c r="E142" s="742" t="s">
        <v>4828</v>
      </c>
      <c r="F142" s="769" t="s">
        <v>4829</v>
      </c>
      <c r="G142" s="742" t="s">
        <v>4798</v>
      </c>
      <c r="H142" s="742" t="s">
        <v>4799</v>
      </c>
      <c r="I142" s="755">
        <v>0.71</v>
      </c>
      <c r="J142" s="755">
        <v>14000</v>
      </c>
      <c r="K142" s="756">
        <v>9940</v>
      </c>
    </row>
    <row r="143" spans="1:11" ht="14.4" customHeight="1" x14ac:dyDescent="0.3">
      <c r="A143" s="737" t="s">
        <v>506</v>
      </c>
      <c r="B143" s="739" t="s">
        <v>507</v>
      </c>
      <c r="C143" s="742" t="s">
        <v>516</v>
      </c>
      <c r="D143" s="769" t="s">
        <v>2967</v>
      </c>
      <c r="E143" s="742" t="s">
        <v>4828</v>
      </c>
      <c r="F143" s="769" t="s">
        <v>4829</v>
      </c>
      <c r="G143" s="742" t="s">
        <v>4800</v>
      </c>
      <c r="H143" s="742" t="s">
        <v>4801</v>
      </c>
      <c r="I143" s="755">
        <v>0.71</v>
      </c>
      <c r="J143" s="755">
        <v>12000</v>
      </c>
      <c r="K143" s="756">
        <v>8520</v>
      </c>
    </row>
    <row r="144" spans="1:11" ht="14.4" customHeight="1" x14ac:dyDescent="0.3">
      <c r="A144" s="737" t="s">
        <v>506</v>
      </c>
      <c r="B144" s="739" t="s">
        <v>507</v>
      </c>
      <c r="C144" s="742" t="s">
        <v>516</v>
      </c>
      <c r="D144" s="769" t="s">
        <v>2967</v>
      </c>
      <c r="E144" s="742" t="s">
        <v>4830</v>
      </c>
      <c r="F144" s="769" t="s">
        <v>4831</v>
      </c>
      <c r="G144" s="742" t="s">
        <v>4802</v>
      </c>
      <c r="H144" s="742" t="s">
        <v>4803</v>
      </c>
      <c r="I144" s="755">
        <v>139.44000000000003</v>
      </c>
      <c r="J144" s="755">
        <v>26</v>
      </c>
      <c r="K144" s="756">
        <v>3625.4300000000003</v>
      </c>
    </row>
    <row r="145" spans="1:11" ht="14.4" customHeight="1" x14ac:dyDescent="0.3">
      <c r="A145" s="737" t="s">
        <v>506</v>
      </c>
      <c r="B145" s="739" t="s">
        <v>507</v>
      </c>
      <c r="C145" s="742" t="s">
        <v>516</v>
      </c>
      <c r="D145" s="769" t="s">
        <v>2967</v>
      </c>
      <c r="E145" s="742" t="s">
        <v>4830</v>
      </c>
      <c r="F145" s="769" t="s">
        <v>4831</v>
      </c>
      <c r="G145" s="742" t="s">
        <v>4804</v>
      </c>
      <c r="H145" s="742" t="s">
        <v>4805</v>
      </c>
      <c r="I145" s="755">
        <v>139.44000000000003</v>
      </c>
      <c r="J145" s="755">
        <v>26</v>
      </c>
      <c r="K145" s="756">
        <v>3625.4300000000003</v>
      </c>
    </row>
    <row r="146" spans="1:11" ht="14.4" customHeight="1" x14ac:dyDescent="0.3">
      <c r="A146" s="737" t="s">
        <v>506</v>
      </c>
      <c r="B146" s="739" t="s">
        <v>507</v>
      </c>
      <c r="C146" s="742" t="s">
        <v>516</v>
      </c>
      <c r="D146" s="769" t="s">
        <v>2967</v>
      </c>
      <c r="E146" s="742" t="s">
        <v>4830</v>
      </c>
      <c r="F146" s="769" t="s">
        <v>4831</v>
      </c>
      <c r="G146" s="742" t="s">
        <v>4806</v>
      </c>
      <c r="H146" s="742" t="s">
        <v>4807</v>
      </c>
      <c r="I146" s="755">
        <v>142.78</v>
      </c>
      <c r="J146" s="755">
        <v>1</v>
      </c>
      <c r="K146" s="756">
        <v>142.78</v>
      </c>
    </row>
    <row r="147" spans="1:11" ht="14.4" customHeight="1" x14ac:dyDescent="0.3">
      <c r="A147" s="737" t="s">
        <v>506</v>
      </c>
      <c r="B147" s="739" t="s">
        <v>507</v>
      </c>
      <c r="C147" s="742" t="s">
        <v>516</v>
      </c>
      <c r="D147" s="769" t="s">
        <v>2967</v>
      </c>
      <c r="E147" s="742" t="s">
        <v>4832</v>
      </c>
      <c r="F147" s="769" t="s">
        <v>4833</v>
      </c>
      <c r="G147" s="742" t="s">
        <v>4808</v>
      </c>
      <c r="H147" s="742" t="s">
        <v>4809</v>
      </c>
      <c r="I147" s="755">
        <v>15.61</v>
      </c>
      <c r="J147" s="755">
        <v>15</v>
      </c>
      <c r="K147" s="756">
        <v>234.14999999999998</v>
      </c>
    </row>
    <row r="148" spans="1:11" ht="14.4" customHeight="1" x14ac:dyDescent="0.3">
      <c r="A148" s="737" t="s">
        <v>506</v>
      </c>
      <c r="B148" s="739" t="s">
        <v>507</v>
      </c>
      <c r="C148" s="742" t="s">
        <v>519</v>
      </c>
      <c r="D148" s="769" t="s">
        <v>2968</v>
      </c>
      <c r="E148" s="742" t="s">
        <v>4814</v>
      </c>
      <c r="F148" s="769" t="s">
        <v>4815</v>
      </c>
      <c r="G148" s="742" t="s">
        <v>4527</v>
      </c>
      <c r="H148" s="742" t="s">
        <v>4528</v>
      </c>
      <c r="I148" s="755">
        <v>42.44</v>
      </c>
      <c r="J148" s="755">
        <v>3</v>
      </c>
      <c r="K148" s="756">
        <v>127.32</v>
      </c>
    </row>
    <row r="149" spans="1:11" ht="14.4" customHeight="1" x14ac:dyDescent="0.3">
      <c r="A149" s="737" t="s">
        <v>506</v>
      </c>
      <c r="B149" s="739" t="s">
        <v>507</v>
      </c>
      <c r="C149" s="742" t="s">
        <v>519</v>
      </c>
      <c r="D149" s="769" t="s">
        <v>2968</v>
      </c>
      <c r="E149" s="742" t="s">
        <v>4816</v>
      </c>
      <c r="F149" s="769" t="s">
        <v>4817</v>
      </c>
      <c r="G149" s="742" t="s">
        <v>4644</v>
      </c>
      <c r="H149" s="742" t="s">
        <v>4645</v>
      </c>
      <c r="I149" s="755">
        <v>15.29</v>
      </c>
      <c r="J149" s="755">
        <v>100</v>
      </c>
      <c r="K149" s="756">
        <v>1529.44</v>
      </c>
    </row>
    <row r="150" spans="1:11" ht="14.4" customHeight="1" x14ac:dyDescent="0.3">
      <c r="A150" s="737" t="s">
        <v>506</v>
      </c>
      <c r="B150" s="739" t="s">
        <v>507</v>
      </c>
      <c r="C150" s="742" t="s">
        <v>519</v>
      </c>
      <c r="D150" s="769" t="s">
        <v>2968</v>
      </c>
      <c r="E150" s="742" t="s">
        <v>4816</v>
      </c>
      <c r="F150" s="769" t="s">
        <v>4817</v>
      </c>
      <c r="G150" s="742" t="s">
        <v>4646</v>
      </c>
      <c r="H150" s="742" t="s">
        <v>4647</v>
      </c>
      <c r="I150" s="755">
        <v>1.0900000000000001</v>
      </c>
      <c r="J150" s="755">
        <v>400</v>
      </c>
      <c r="K150" s="756">
        <v>436</v>
      </c>
    </row>
    <row r="151" spans="1:11" ht="14.4" customHeight="1" x14ac:dyDescent="0.3">
      <c r="A151" s="737" t="s">
        <v>506</v>
      </c>
      <c r="B151" s="739" t="s">
        <v>507</v>
      </c>
      <c r="C151" s="742" t="s">
        <v>519</v>
      </c>
      <c r="D151" s="769" t="s">
        <v>2968</v>
      </c>
      <c r="E151" s="742" t="s">
        <v>4816</v>
      </c>
      <c r="F151" s="769" t="s">
        <v>4817</v>
      </c>
      <c r="G151" s="742" t="s">
        <v>4810</v>
      </c>
      <c r="H151" s="742" t="s">
        <v>4811</v>
      </c>
      <c r="I151" s="755">
        <v>1.9</v>
      </c>
      <c r="J151" s="755">
        <v>30</v>
      </c>
      <c r="K151" s="756">
        <v>57</v>
      </c>
    </row>
    <row r="152" spans="1:11" ht="14.4" customHeight="1" x14ac:dyDescent="0.3">
      <c r="A152" s="737" t="s">
        <v>506</v>
      </c>
      <c r="B152" s="739" t="s">
        <v>507</v>
      </c>
      <c r="C152" s="742" t="s">
        <v>519</v>
      </c>
      <c r="D152" s="769" t="s">
        <v>2968</v>
      </c>
      <c r="E152" s="742" t="s">
        <v>4816</v>
      </c>
      <c r="F152" s="769" t="s">
        <v>4817</v>
      </c>
      <c r="G152" s="742" t="s">
        <v>4676</v>
      </c>
      <c r="H152" s="742" t="s">
        <v>4677</v>
      </c>
      <c r="I152" s="755">
        <v>2.37</v>
      </c>
      <c r="J152" s="755">
        <v>150</v>
      </c>
      <c r="K152" s="756">
        <v>355.5</v>
      </c>
    </row>
    <row r="153" spans="1:11" ht="14.4" customHeight="1" x14ac:dyDescent="0.3">
      <c r="A153" s="737" t="s">
        <v>506</v>
      </c>
      <c r="B153" s="739" t="s">
        <v>507</v>
      </c>
      <c r="C153" s="742" t="s">
        <v>519</v>
      </c>
      <c r="D153" s="769" t="s">
        <v>2968</v>
      </c>
      <c r="E153" s="742" t="s">
        <v>4816</v>
      </c>
      <c r="F153" s="769" t="s">
        <v>4817</v>
      </c>
      <c r="G153" s="742" t="s">
        <v>4678</v>
      </c>
      <c r="H153" s="742" t="s">
        <v>4679</v>
      </c>
      <c r="I153" s="755">
        <v>1.98</v>
      </c>
      <c r="J153" s="755">
        <v>10</v>
      </c>
      <c r="K153" s="756">
        <v>19.8</v>
      </c>
    </row>
    <row r="154" spans="1:11" ht="14.4" customHeight="1" x14ac:dyDescent="0.3">
      <c r="A154" s="737" t="s">
        <v>506</v>
      </c>
      <c r="B154" s="739" t="s">
        <v>507</v>
      </c>
      <c r="C154" s="742" t="s">
        <v>519</v>
      </c>
      <c r="D154" s="769" t="s">
        <v>2968</v>
      </c>
      <c r="E154" s="742" t="s">
        <v>4816</v>
      </c>
      <c r="F154" s="769" t="s">
        <v>4817</v>
      </c>
      <c r="G154" s="742" t="s">
        <v>4682</v>
      </c>
      <c r="H154" s="742" t="s">
        <v>4683</v>
      </c>
      <c r="I154" s="755">
        <v>3.1</v>
      </c>
      <c r="J154" s="755">
        <v>150</v>
      </c>
      <c r="K154" s="756">
        <v>465</v>
      </c>
    </row>
    <row r="155" spans="1:11" ht="14.4" customHeight="1" x14ac:dyDescent="0.3">
      <c r="A155" s="737" t="s">
        <v>506</v>
      </c>
      <c r="B155" s="739" t="s">
        <v>507</v>
      </c>
      <c r="C155" s="742" t="s">
        <v>519</v>
      </c>
      <c r="D155" s="769" t="s">
        <v>2968</v>
      </c>
      <c r="E155" s="742" t="s">
        <v>4816</v>
      </c>
      <c r="F155" s="769" t="s">
        <v>4817</v>
      </c>
      <c r="G155" s="742" t="s">
        <v>4684</v>
      </c>
      <c r="H155" s="742" t="s">
        <v>4685</v>
      </c>
      <c r="I155" s="755">
        <v>1.93</v>
      </c>
      <c r="J155" s="755">
        <v>50</v>
      </c>
      <c r="K155" s="756">
        <v>96.5</v>
      </c>
    </row>
    <row r="156" spans="1:11" ht="14.4" customHeight="1" x14ac:dyDescent="0.3">
      <c r="A156" s="737" t="s">
        <v>506</v>
      </c>
      <c r="B156" s="739" t="s">
        <v>507</v>
      </c>
      <c r="C156" s="742" t="s">
        <v>519</v>
      </c>
      <c r="D156" s="769" t="s">
        <v>2968</v>
      </c>
      <c r="E156" s="742" t="s">
        <v>4816</v>
      </c>
      <c r="F156" s="769" t="s">
        <v>4817</v>
      </c>
      <c r="G156" s="742" t="s">
        <v>4812</v>
      </c>
      <c r="H156" s="742" t="s">
        <v>4813</v>
      </c>
      <c r="I156" s="755">
        <v>1.93</v>
      </c>
      <c r="J156" s="755">
        <v>50</v>
      </c>
      <c r="K156" s="756">
        <v>96.5</v>
      </c>
    </row>
    <row r="157" spans="1:11" ht="14.4" customHeight="1" x14ac:dyDescent="0.3">
      <c r="A157" s="737" t="s">
        <v>506</v>
      </c>
      <c r="B157" s="739" t="s">
        <v>507</v>
      </c>
      <c r="C157" s="742" t="s">
        <v>519</v>
      </c>
      <c r="D157" s="769" t="s">
        <v>2968</v>
      </c>
      <c r="E157" s="742" t="s">
        <v>4816</v>
      </c>
      <c r="F157" s="769" t="s">
        <v>4817</v>
      </c>
      <c r="G157" s="742" t="s">
        <v>4686</v>
      </c>
      <c r="H157" s="742" t="s">
        <v>4687</v>
      </c>
      <c r="I157" s="755">
        <v>2.5299999999999998</v>
      </c>
      <c r="J157" s="755">
        <v>25</v>
      </c>
      <c r="K157" s="756">
        <v>63.25</v>
      </c>
    </row>
    <row r="158" spans="1:11" ht="14.4" customHeight="1" x14ac:dyDescent="0.3">
      <c r="A158" s="737" t="s">
        <v>506</v>
      </c>
      <c r="B158" s="739" t="s">
        <v>507</v>
      </c>
      <c r="C158" s="742" t="s">
        <v>519</v>
      </c>
      <c r="D158" s="769" t="s">
        <v>2968</v>
      </c>
      <c r="E158" s="742" t="s">
        <v>4816</v>
      </c>
      <c r="F158" s="769" t="s">
        <v>4817</v>
      </c>
      <c r="G158" s="742" t="s">
        <v>4688</v>
      </c>
      <c r="H158" s="742" t="s">
        <v>4689</v>
      </c>
      <c r="I158" s="755">
        <v>0.01</v>
      </c>
      <c r="J158" s="755">
        <v>200</v>
      </c>
      <c r="K158" s="756">
        <v>2</v>
      </c>
    </row>
    <row r="159" spans="1:11" ht="14.4" customHeight="1" x14ac:dyDescent="0.3">
      <c r="A159" s="737" t="s">
        <v>506</v>
      </c>
      <c r="B159" s="739" t="s">
        <v>507</v>
      </c>
      <c r="C159" s="742" t="s">
        <v>519</v>
      </c>
      <c r="D159" s="769" t="s">
        <v>2968</v>
      </c>
      <c r="E159" s="742" t="s">
        <v>4816</v>
      </c>
      <c r="F159" s="769" t="s">
        <v>4817</v>
      </c>
      <c r="G159" s="742" t="s">
        <v>4690</v>
      </c>
      <c r="H159" s="742" t="s">
        <v>4691</v>
      </c>
      <c r="I159" s="755">
        <v>2.17</v>
      </c>
      <c r="J159" s="755">
        <v>50</v>
      </c>
      <c r="K159" s="756">
        <v>108.5</v>
      </c>
    </row>
    <row r="160" spans="1:11" ht="14.4" customHeight="1" x14ac:dyDescent="0.3">
      <c r="A160" s="737" t="s">
        <v>506</v>
      </c>
      <c r="B160" s="739" t="s">
        <v>507</v>
      </c>
      <c r="C160" s="742" t="s">
        <v>519</v>
      </c>
      <c r="D160" s="769" t="s">
        <v>2968</v>
      </c>
      <c r="E160" s="742" t="s">
        <v>4816</v>
      </c>
      <c r="F160" s="769" t="s">
        <v>4817</v>
      </c>
      <c r="G160" s="742" t="s">
        <v>4692</v>
      </c>
      <c r="H160" s="742" t="s">
        <v>4693</v>
      </c>
      <c r="I160" s="755">
        <v>2.6966666666666668</v>
      </c>
      <c r="J160" s="755">
        <v>150</v>
      </c>
      <c r="K160" s="756">
        <v>404.5</v>
      </c>
    </row>
    <row r="161" spans="1:11" ht="14.4" customHeight="1" x14ac:dyDescent="0.3">
      <c r="A161" s="737" t="s">
        <v>506</v>
      </c>
      <c r="B161" s="739" t="s">
        <v>507</v>
      </c>
      <c r="C161" s="742" t="s">
        <v>519</v>
      </c>
      <c r="D161" s="769" t="s">
        <v>2968</v>
      </c>
      <c r="E161" s="742" t="s">
        <v>4816</v>
      </c>
      <c r="F161" s="769" t="s">
        <v>4817</v>
      </c>
      <c r="G161" s="742" t="s">
        <v>4712</v>
      </c>
      <c r="H161" s="742" t="s">
        <v>4713</v>
      </c>
      <c r="I161" s="755">
        <v>1.94</v>
      </c>
      <c r="J161" s="755">
        <v>10</v>
      </c>
      <c r="K161" s="756">
        <v>19.399999999999999</v>
      </c>
    </row>
    <row r="162" spans="1:11" ht="14.4" customHeight="1" x14ac:dyDescent="0.3">
      <c r="A162" s="737" t="s">
        <v>506</v>
      </c>
      <c r="B162" s="739" t="s">
        <v>507</v>
      </c>
      <c r="C162" s="742" t="s">
        <v>519</v>
      </c>
      <c r="D162" s="769" t="s">
        <v>2968</v>
      </c>
      <c r="E162" s="742" t="s">
        <v>4816</v>
      </c>
      <c r="F162" s="769" t="s">
        <v>4817</v>
      </c>
      <c r="G162" s="742" t="s">
        <v>4716</v>
      </c>
      <c r="H162" s="742" t="s">
        <v>4717</v>
      </c>
      <c r="I162" s="755">
        <v>12.11</v>
      </c>
      <c r="J162" s="755">
        <v>20</v>
      </c>
      <c r="K162" s="756">
        <v>242.2</v>
      </c>
    </row>
    <row r="163" spans="1:11" ht="14.4" customHeight="1" x14ac:dyDescent="0.3">
      <c r="A163" s="737" t="s">
        <v>506</v>
      </c>
      <c r="B163" s="739" t="s">
        <v>507</v>
      </c>
      <c r="C163" s="742" t="s">
        <v>519</v>
      </c>
      <c r="D163" s="769" t="s">
        <v>2968</v>
      </c>
      <c r="E163" s="742" t="s">
        <v>4816</v>
      </c>
      <c r="F163" s="769" t="s">
        <v>4817</v>
      </c>
      <c r="G163" s="742" t="s">
        <v>4718</v>
      </c>
      <c r="H163" s="742" t="s">
        <v>4719</v>
      </c>
      <c r="I163" s="755">
        <v>2.5166666666666662</v>
      </c>
      <c r="J163" s="755">
        <v>150</v>
      </c>
      <c r="K163" s="756">
        <v>377.5</v>
      </c>
    </row>
    <row r="164" spans="1:11" ht="14.4" customHeight="1" x14ac:dyDescent="0.3">
      <c r="A164" s="737" t="s">
        <v>506</v>
      </c>
      <c r="B164" s="739" t="s">
        <v>507</v>
      </c>
      <c r="C164" s="742" t="s">
        <v>519</v>
      </c>
      <c r="D164" s="769" t="s">
        <v>2968</v>
      </c>
      <c r="E164" s="742" t="s">
        <v>4816</v>
      </c>
      <c r="F164" s="769" t="s">
        <v>4817</v>
      </c>
      <c r="G164" s="742" t="s">
        <v>4722</v>
      </c>
      <c r="H164" s="742" t="s">
        <v>4723</v>
      </c>
      <c r="I164" s="755">
        <v>21.234999999999999</v>
      </c>
      <c r="J164" s="755">
        <v>30</v>
      </c>
      <c r="K164" s="756">
        <v>637</v>
      </c>
    </row>
    <row r="165" spans="1:11" ht="14.4" customHeight="1" x14ac:dyDescent="0.3">
      <c r="A165" s="737" t="s">
        <v>506</v>
      </c>
      <c r="B165" s="739" t="s">
        <v>507</v>
      </c>
      <c r="C165" s="742" t="s">
        <v>519</v>
      </c>
      <c r="D165" s="769" t="s">
        <v>2968</v>
      </c>
      <c r="E165" s="742" t="s">
        <v>4816</v>
      </c>
      <c r="F165" s="769" t="s">
        <v>4817</v>
      </c>
      <c r="G165" s="742" t="s">
        <v>4724</v>
      </c>
      <c r="H165" s="742" t="s">
        <v>4725</v>
      </c>
      <c r="I165" s="755">
        <v>21.23</v>
      </c>
      <c r="J165" s="755">
        <v>30</v>
      </c>
      <c r="K165" s="756">
        <v>636.9</v>
      </c>
    </row>
    <row r="166" spans="1:11" ht="14.4" customHeight="1" x14ac:dyDescent="0.3">
      <c r="A166" s="737" t="s">
        <v>506</v>
      </c>
      <c r="B166" s="739" t="s">
        <v>507</v>
      </c>
      <c r="C166" s="742" t="s">
        <v>519</v>
      </c>
      <c r="D166" s="769" t="s">
        <v>2968</v>
      </c>
      <c r="E166" s="742" t="s">
        <v>4816</v>
      </c>
      <c r="F166" s="769" t="s">
        <v>4817</v>
      </c>
      <c r="G166" s="742" t="s">
        <v>4746</v>
      </c>
      <c r="H166" s="742" t="s">
        <v>4747</v>
      </c>
      <c r="I166" s="755">
        <v>9.1999999999999993</v>
      </c>
      <c r="J166" s="755">
        <v>50</v>
      </c>
      <c r="K166" s="756">
        <v>460</v>
      </c>
    </row>
    <row r="167" spans="1:11" ht="14.4" customHeight="1" x14ac:dyDescent="0.3">
      <c r="A167" s="737" t="s">
        <v>506</v>
      </c>
      <c r="B167" s="739" t="s">
        <v>507</v>
      </c>
      <c r="C167" s="742" t="s">
        <v>519</v>
      </c>
      <c r="D167" s="769" t="s">
        <v>2968</v>
      </c>
      <c r="E167" s="742" t="s">
        <v>4822</v>
      </c>
      <c r="F167" s="769" t="s">
        <v>4823</v>
      </c>
      <c r="G167" s="742" t="s">
        <v>4778</v>
      </c>
      <c r="H167" s="742" t="s">
        <v>4779</v>
      </c>
      <c r="I167" s="755">
        <v>8.17</v>
      </c>
      <c r="J167" s="755">
        <v>100</v>
      </c>
      <c r="K167" s="756">
        <v>817</v>
      </c>
    </row>
    <row r="168" spans="1:11" ht="14.4" customHeight="1" x14ac:dyDescent="0.3">
      <c r="A168" s="737" t="s">
        <v>506</v>
      </c>
      <c r="B168" s="739" t="s">
        <v>507</v>
      </c>
      <c r="C168" s="742" t="s">
        <v>519</v>
      </c>
      <c r="D168" s="769" t="s">
        <v>2968</v>
      </c>
      <c r="E168" s="742" t="s">
        <v>4826</v>
      </c>
      <c r="F168" s="769" t="s">
        <v>4827</v>
      </c>
      <c r="G168" s="742" t="s">
        <v>4790</v>
      </c>
      <c r="H168" s="742" t="s">
        <v>4791</v>
      </c>
      <c r="I168" s="755">
        <v>0.48666666666666664</v>
      </c>
      <c r="J168" s="755">
        <v>300</v>
      </c>
      <c r="K168" s="756">
        <v>146</v>
      </c>
    </row>
    <row r="169" spans="1:11" ht="14.4" customHeight="1" thickBot="1" x14ac:dyDescent="0.35">
      <c r="A169" s="745" t="s">
        <v>506</v>
      </c>
      <c r="B169" s="746" t="s">
        <v>507</v>
      </c>
      <c r="C169" s="749" t="s">
        <v>519</v>
      </c>
      <c r="D169" s="770" t="s">
        <v>2968</v>
      </c>
      <c r="E169" s="749" t="s">
        <v>4826</v>
      </c>
      <c r="F169" s="770" t="s">
        <v>4827</v>
      </c>
      <c r="G169" s="749" t="s">
        <v>4792</v>
      </c>
      <c r="H169" s="749" t="s">
        <v>4793</v>
      </c>
      <c r="I169" s="757">
        <v>1.8</v>
      </c>
      <c r="J169" s="757">
        <v>200</v>
      </c>
      <c r="K169" s="758">
        <v>360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11" width="13.109375" customWidth="1"/>
  </cols>
  <sheetData>
    <row r="1" spans="1:12" ht="18.600000000000001" thickBot="1" x14ac:dyDescent="0.4">
      <c r="A1" s="539" t="s">
        <v>130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</row>
    <row r="2" spans="1:12" ht="15" thickBot="1" x14ac:dyDescent="0.35">
      <c r="A2" s="382" t="s">
        <v>307</v>
      </c>
      <c r="B2" s="383"/>
      <c r="C2" s="383"/>
      <c r="D2" s="383"/>
      <c r="E2" s="383"/>
      <c r="F2" s="383"/>
      <c r="G2" s="383"/>
      <c r="H2" s="383"/>
      <c r="I2" s="383"/>
    </row>
    <row r="3" spans="1:12" x14ac:dyDescent="0.3">
      <c r="A3" s="399" t="s">
        <v>243</v>
      </c>
      <c r="B3" s="537" t="s">
        <v>227</v>
      </c>
      <c r="C3" s="402">
        <v>101</v>
      </c>
      <c r="D3" s="402">
        <v>302</v>
      </c>
      <c r="E3" s="402">
        <v>303</v>
      </c>
      <c r="F3" s="402">
        <v>304</v>
      </c>
      <c r="G3" s="402">
        <v>305</v>
      </c>
      <c r="H3" s="384">
        <v>629</v>
      </c>
      <c r="I3" s="384">
        <v>636</v>
      </c>
      <c r="J3" s="384">
        <v>642</v>
      </c>
      <c r="K3" s="775">
        <v>930</v>
      </c>
      <c r="L3" s="790"/>
    </row>
    <row r="4" spans="1:12" ht="24.6" outlineLevel="1" thickBot="1" x14ac:dyDescent="0.35">
      <c r="A4" s="400">
        <v>2016</v>
      </c>
      <c r="B4" s="538"/>
      <c r="C4" s="403" t="s">
        <v>274</v>
      </c>
      <c r="D4" s="403" t="s">
        <v>275</v>
      </c>
      <c r="E4" s="403" t="s">
        <v>276</v>
      </c>
      <c r="F4" s="403" t="s">
        <v>277</v>
      </c>
      <c r="G4" s="403" t="s">
        <v>278</v>
      </c>
      <c r="H4" s="385" t="s">
        <v>251</v>
      </c>
      <c r="I4" s="385" t="s">
        <v>252</v>
      </c>
      <c r="J4" s="385" t="s">
        <v>253</v>
      </c>
      <c r="K4" s="776" t="s">
        <v>245</v>
      </c>
      <c r="L4" s="790"/>
    </row>
    <row r="5" spans="1:12" x14ac:dyDescent="0.3">
      <c r="A5" s="386" t="s">
        <v>228</v>
      </c>
      <c r="B5" s="418"/>
      <c r="C5" s="419"/>
      <c r="D5" s="419"/>
      <c r="E5" s="419"/>
      <c r="F5" s="419"/>
      <c r="G5" s="419"/>
      <c r="H5" s="419"/>
      <c r="I5" s="419"/>
      <c r="J5" s="419"/>
      <c r="K5" s="777"/>
      <c r="L5" s="790"/>
    </row>
    <row r="6" spans="1:12" ht="15" collapsed="1" thickBot="1" x14ac:dyDescent="0.35">
      <c r="A6" s="387" t="s">
        <v>94</v>
      </c>
      <c r="B6" s="420">
        <f xml:space="preserve">
TRUNC(IF($A$4&lt;=12,SUMIFS('ON Data'!F:F,'ON Data'!$D:$D,$A$4,'ON Data'!$E:$E,1),SUMIFS('ON Data'!F:F,'ON Data'!$E:$E,1)/'ON Data'!$D$3),1)</f>
        <v>45.5</v>
      </c>
      <c r="C6" s="421">
        <f xml:space="preserve">
TRUNC(IF($A$4&lt;=12,SUMIFS('ON Data'!K:K,'ON Data'!$D:$D,$A$4,'ON Data'!$E:$E,1),SUMIFS('ON Data'!K:K,'ON Data'!$E:$E,1)/'ON Data'!$D$3),1)</f>
        <v>7</v>
      </c>
      <c r="D6" s="421">
        <f xml:space="preserve">
TRUNC(IF($A$4&lt;=12,SUMIFS('ON Data'!O:O,'ON Data'!$D:$D,$A$4,'ON Data'!$E:$E,1),SUMIFS('ON Data'!O:O,'ON Data'!$E:$E,1)/'ON Data'!$D$3),1)</f>
        <v>0</v>
      </c>
      <c r="E6" s="421">
        <f xml:space="preserve">
TRUNC(IF($A$4&lt;=12,SUMIFS('ON Data'!P:P,'ON Data'!$D:$D,$A$4,'ON Data'!$E:$E,1),SUMIFS('ON Data'!P:P,'ON Data'!$E:$E,1)/'ON Data'!$D$3),1)</f>
        <v>7.7</v>
      </c>
      <c r="F6" s="421">
        <f xml:space="preserve">
TRUNC(IF($A$4&lt;=12,SUMIFS('ON Data'!Q:Q,'ON Data'!$D:$D,$A$4,'ON Data'!$E:$E,1),SUMIFS('ON Data'!Q:Q,'ON Data'!$E:$E,1)/'ON Data'!$D$3),1)</f>
        <v>6.5</v>
      </c>
      <c r="G6" s="421">
        <f xml:space="preserve">
TRUNC(IF($A$4&lt;=12,SUMIFS('ON Data'!R:R,'ON Data'!$D:$D,$A$4,'ON Data'!$E:$E,1),SUMIFS('ON Data'!R:R,'ON Data'!$E:$E,1)/'ON Data'!$D$3),1)</f>
        <v>4.3</v>
      </c>
      <c r="H6" s="421">
        <f xml:space="preserve">
TRUNC(IF($A$4&lt;=12,SUMIFS('ON Data'!AM:AM,'ON Data'!$D:$D,$A$4,'ON Data'!$E:$E,1),SUMIFS('ON Data'!AM:AM,'ON Data'!$E:$E,1)/'ON Data'!$D$3),1)</f>
        <v>2</v>
      </c>
      <c r="I6" s="421">
        <f xml:space="preserve">
TRUNC(IF($A$4&lt;=12,SUMIFS('ON Data'!AO:AO,'ON Data'!$D:$D,$A$4,'ON Data'!$E:$E,1),SUMIFS('ON Data'!AO:AO,'ON Data'!$E:$E,1)/'ON Data'!$D$3),1)</f>
        <v>8</v>
      </c>
      <c r="J6" s="421">
        <f xml:space="preserve">
TRUNC(IF($A$4&lt;=12,SUMIFS('ON Data'!AR:AR,'ON Data'!$D:$D,$A$4,'ON Data'!$E:$E,1),SUMIFS('ON Data'!AR:AR,'ON Data'!$E:$E,1)/'ON Data'!$D$3),1)</f>
        <v>8</v>
      </c>
      <c r="K6" s="778">
        <f xml:space="preserve">
TRUNC(IF($A$4&lt;=12,SUMIFS('ON Data'!AW:AW,'ON Data'!$D:$D,$A$4,'ON Data'!$E:$E,1),SUMIFS('ON Data'!AW:AW,'ON Data'!$E:$E,1)/'ON Data'!$D$3),1)</f>
        <v>2</v>
      </c>
      <c r="L6" s="790"/>
    </row>
    <row r="7" spans="1:12" ht="15" hidden="1" outlineLevel="1" thickBot="1" x14ac:dyDescent="0.35">
      <c r="A7" s="387" t="s">
        <v>131</v>
      </c>
      <c r="B7" s="420"/>
      <c r="C7" s="421"/>
      <c r="D7" s="421"/>
      <c r="E7" s="421"/>
      <c r="F7" s="421"/>
      <c r="G7" s="421"/>
      <c r="H7" s="421"/>
      <c r="I7" s="421"/>
      <c r="J7" s="421"/>
      <c r="K7" s="778"/>
      <c r="L7" s="790"/>
    </row>
    <row r="8" spans="1:12" ht="15" hidden="1" outlineLevel="1" thickBot="1" x14ac:dyDescent="0.35">
      <c r="A8" s="387" t="s">
        <v>96</v>
      </c>
      <c r="B8" s="420"/>
      <c r="C8" s="421"/>
      <c r="D8" s="421"/>
      <c r="E8" s="421"/>
      <c r="F8" s="421"/>
      <c r="G8" s="421"/>
      <c r="H8" s="421"/>
      <c r="I8" s="421"/>
      <c r="J8" s="421"/>
      <c r="K8" s="778"/>
      <c r="L8" s="790"/>
    </row>
    <row r="9" spans="1:12" ht="15" hidden="1" outlineLevel="1" thickBot="1" x14ac:dyDescent="0.35">
      <c r="A9" s="388" t="s">
        <v>69</v>
      </c>
      <c r="B9" s="422"/>
      <c r="C9" s="423"/>
      <c r="D9" s="423"/>
      <c r="E9" s="423"/>
      <c r="F9" s="423"/>
      <c r="G9" s="423"/>
      <c r="H9" s="423"/>
      <c r="I9" s="423"/>
      <c r="J9" s="423"/>
      <c r="K9" s="779"/>
      <c r="L9" s="790"/>
    </row>
    <row r="10" spans="1:12" x14ac:dyDescent="0.3">
      <c r="A10" s="389" t="s">
        <v>229</v>
      </c>
      <c r="B10" s="404"/>
      <c r="C10" s="405"/>
      <c r="D10" s="405"/>
      <c r="E10" s="405"/>
      <c r="F10" s="405"/>
      <c r="G10" s="405"/>
      <c r="H10" s="405"/>
      <c r="I10" s="405"/>
      <c r="J10" s="405"/>
      <c r="K10" s="780"/>
      <c r="L10" s="790"/>
    </row>
    <row r="11" spans="1:12" x14ac:dyDescent="0.3">
      <c r="A11" s="390" t="s">
        <v>230</v>
      </c>
      <c r="B11" s="406">
        <f xml:space="preserve">
IF($A$4&lt;=12,SUMIFS('ON Data'!F:F,'ON Data'!$D:$D,$A$4,'ON Data'!$E:$E,2),SUMIFS('ON Data'!F:F,'ON Data'!$E:$E,2))</f>
        <v>39341</v>
      </c>
      <c r="C11" s="407">
        <f xml:space="preserve">
IF($A$4&lt;=12,SUMIFS('ON Data'!K:K,'ON Data'!$D:$D,$A$4,'ON Data'!$E:$E,2),SUMIFS('ON Data'!K:K,'ON Data'!$E:$E,2))</f>
        <v>6828</v>
      </c>
      <c r="D11" s="407">
        <f xml:space="preserve">
IF($A$4&lt;=12,SUMIFS('ON Data'!O:O,'ON Data'!$D:$D,$A$4,'ON Data'!$E:$E,2),SUMIFS('ON Data'!O:O,'ON Data'!$E:$E,2))</f>
        <v>0</v>
      </c>
      <c r="E11" s="407">
        <f xml:space="preserve">
IF($A$4&lt;=12,SUMIFS('ON Data'!P:P,'ON Data'!$D:$D,$A$4,'ON Data'!$E:$E,2),SUMIFS('ON Data'!P:P,'ON Data'!$E:$E,2))</f>
        <v>4774.5</v>
      </c>
      <c r="F11" s="407">
        <f xml:space="preserve">
IF($A$4&lt;=12,SUMIFS('ON Data'!Q:Q,'ON Data'!$D:$D,$A$4,'ON Data'!$E:$E,2),SUMIFS('ON Data'!Q:Q,'ON Data'!$E:$E,2))</f>
        <v>6250</v>
      </c>
      <c r="G11" s="407">
        <f xml:space="preserve">
IF($A$4&lt;=12,SUMIFS('ON Data'!R:R,'ON Data'!$D:$D,$A$4,'ON Data'!$E:$E,2),SUMIFS('ON Data'!R:R,'ON Data'!$E:$E,2))</f>
        <v>4041.5</v>
      </c>
      <c r="H11" s="407">
        <f xml:space="preserve">
IF($A$4&lt;=12,SUMIFS('ON Data'!AM:AM,'ON Data'!$D:$D,$A$4,'ON Data'!$E:$E,2),SUMIFS('ON Data'!AM:AM,'ON Data'!$E:$E,2))</f>
        <v>1729.5</v>
      </c>
      <c r="I11" s="407">
        <f xml:space="preserve">
IF($A$4&lt;=12,SUMIFS('ON Data'!AO:AO,'ON Data'!$D:$D,$A$4,'ON Data'!$E:$E,2),SUMIFS('ON Data'!AO:AO,'ON Data'!$E:$E,2))</f>
        <v>7116</v>
      </c>
      <c r="J11" s="407">
        <f xml:space="preserve">
IF($A$4&lt;=12,SUMIFS('ON Data'!AR:AR,'ON Data'!$D:$D,$A$4,'ON Data'!$E:$E,2),SUMIFS('ON Data'!AR:AR,'ON Data'!$E:$E,2))</f>
        <v>6673.5</v>
      </c>
      <c r="K11" s="781">
        <f xml:space="preserve">
IF($A$4&lt;=12,SUMIFS('ON Data'!AW:AW,'ON Data'!$D:$D,$A$4,'ON Data'!$E:$E,2),SUMIFS('ON Data'!AW:AW,'ON Data'!$E:$E,2))</f>
        <v>1928</v>
      </c>
      <c r="L11" s="790"/>
    </row>
    <row r="12" spans="1:12" x14ac:dyDescent="0.3">
      <c r="A12" s="390" t="s">
        <v>231</v>
      </c>
      <c r="B12" s="406">
        <f xml:space="preserve">
IF($A$4&lt;=12,SUMIFS('ON Data'!F:F,'ON Data'!$D:$D,$A$4,'ON Data'!$E:$E,3),SUMIFS('ON Data'!F:F,'ON Data'!$E:$E,3))</f>
        <v>0</v>
      </c>
      <c r="C12" s="407">
        <f xml:space="preserve">
IF($A$4&lt;=12,SUMIFS('ON Data'!K:K,'ON Data'!$D:$D,$A$4,'ON Data'!$E:$E,3),SUMIFS('ON Data'!K:K,'ON Data'!$E:$E,3))</f>
        <v>0</v>
      </c>
      <c r="D12" s="407">
        <f xml:space="preserve">
IF($A$4&lt;=12,SUMIFS('ON Data'!O:O,'ON Data'!$D:$D,$A$4,'ON Data'!$E:$E,3),SUMIFS('ON Data'!O:O,'ON Data'!$E:$E,3))</f>
        <v>0</v>
      </c>
      <c r="E12" s="407">
        <f xml:space="preserve">
IF($A$4&lt;=12,SUMIFS('ON Data'!P:P,'ON Data'!$D:$D,$A$4,'ON Data'!$E:$E,3),SUMIFS('ON Data'!P:P,'ON Data'!$E:$E,3))</f>
        <v>0</v>
      </c>
      <c r="F12" s="407">
        <f xml:space="preserve">
IF($A$4&lt;=12,SUMIFS('ON Data'!Q:Q,'ON Data'!$D:$D,$A$4,'ON Data'!$E:$E,3),SUMIFS('ON Data'!Q:Q,'ON Data'!$E:$E,3))</f>
        <v>0</v>
      </c>
      <c r="G12" s="407">
        <f xml:space="preserve">
IF($A$4&lt;=12,SUMIFS('ON Data'!R:R,'ON Data'!$D:$D,$A$4,'ON Data'!$E:$E,3),SUMIFS('ON Data'!R:R,'ON Data'!$E:$E,3))</f>
        <v>0</v>
      </c>
      <c r="H12" s="407">
        <f xml:space="preserve">
IF($A$4&lt;=12,SUMIFS('ON Data'!AM:AM,'ON Data'!$D:$D,$A$4,'ON Data'!$E:$E,3),SUMIFS('ON Data'!AM:AM,'ON Data'!$E:$E,3))</f>
        <v>0</v>
      </c>
      <c r="I12" s="407">
        <f xml:space="preserve">
IF($A$4&lt;=12,SUMIFS('ON Data'!AO:AO,'ON Data'!$D:$D,$A$4,'ON Data'!$E:$E,3),SUMIFS('ON Data'!AO:AO,'ON Data'!$E:$E,3))</f>
        <v>0</v>
      </c>
      <c r="J12" s="407">
        <f xml:space="preserve">
IF($A$4&lt;=12,SUMIFS('ON Data'!AR:AR,'ON Data'!$D:$D,$A$4,'ON Data'!$E:$E,3),SUMIFS('ON Data'!AR:AR,'ON Data'!$E:$E,3))</f>
        <v>0</v>
      </c>
      <c r="K12" s="781">
        <f xml:space="preserve">
IF($A$4&lt;=12,SUMIFS('ON Data'!AW:AW,'ON Data'!$D:$D,$A$4,'ON Data'!$E:$E,3),SUMIFS('ON Data'!AW:AW,'ON Data'!$E:$E,3))</f>
        <v>0</v>
      </c>
      <c r="L12" s="790"/>
    </row>
    <row r="13" spans="1:12" x14ac:dyDescent="0.3">
      <c r="A13" s="390" t="s">
        <v>238</v>
      </c>
      <c r="B13" s="406">
        <f xml:space="preserve">
IF($A$4&lt;=12,SUMIFS('ON Data'!F:F,'ON Data'!$D:$D,$A$4,'ON Data'!$E:$E,4),SUMIFS('ON Data'!F:F,'ON Data'!$E:$E,4))</f>
        <v>2047</v>
      </c>
      <c r="C13" s="407">
        <f xml:space="preserve">
IF($A$4&lt;=12,SUMIFS('ON Data'!K:K,'ON Data'!$D:$D,$A$4,'ON Data'!$E:$E,4),SUMIFS('ON Data'!K:K,'ON Data'!$E:$E,4))</f>
        <v>1372</v>
      </c>
      <c r="D13" s="407">
        <f xml:space="preserve">
IF($A$4&lt;=12,SUMIFS('ON Data'!O:O,'ON Data'!$D:$D,$A$4,'ON Data'!$E:$E,4),SUMIFS('ON Data'!O:O,'ON Data'!$E:$E,4))</f>
        <v>0</v>
      </c>
      <c r="E13" s="407">
        <f xml:space="preserve">
IF($A$4&lt;=12,SUMIFS('ON Data'!P:P,'ON Data'!$D:$D,$A$4,'ON Data'!$E:$E,4),SUMIFS('ON Data'!P:P,'ON Data'!$E:$E,4))</f>
        <v>115</v>
      </c>
      <c r="F13" s="407">
        <f xml:space="preserve">
IF($A$4&lt;=12,SUMIFS('ON Data'!Q:Q,'ON Data'!$D:$D,$A$4,'ON Data'!$E:$E,4),SUMIFS('ON Data'!Q:Q,'ON Data'!$E:$E,4))</f>
        <v>141</v>
      </c>
      <c r="G13" s="407">
        <f xml:space="preserve">
IF($A$4&lt;=12,SUMIFS('ON Data'!R:R,'ON Data'!$D:$D,$A$4,'ON Data'!$E:$E,4),SUMIFS('ON Data'!R:R,'ON Data'!$E:$E,4))</f>
        <v>65</v>
      </c>
      <c r="H13" s="407">
        <f xml:space="preserve">
IF($A$4&lt;=12,SUMIFS('ON Data'!AM:AM,'ON Data'!$D:$D,$A$4,'ON Data'!$E:$E,4),SUMIFS('ON Data'!AM:AM,'ON Data'!$E:$E,4))</f>
        <v>60</v>
      </c>
      <c r="I13" s="407">
        <f xml:space="preserve">
IF($A$4&lt;=12,SUMIFS('ON Data'!AO:AO,'ON Data'!$D:$D,$A$4,'ON Data'!$E:$E,4),SUMIFS('ON Data'!AO:AO,'ON Data'!$E:$E,4))</f>
        <v>160</v>
      </c>
      <c r="J13" s="407">
        <f xml:space="preserve">
IF($A$4&lt;=12,SUMIFS('ON Data'!AR:AR,'ON Data'!$D:$D,$A$4,'ON Data'!$E:$E,4),SUMIFS('ON Data'!AR:AR,'ON Data'!$E:$E,4))</f>
        <v>134</v>
      </c>
      <c r="K13" s="781">
        <f xml:space="preserve">
IF($A$4&lt;=12,SUMIFS('ON Data'!AW:AW,'ON Data'!$D:$D,$A$4,'ON Data'!$E:$E,4),SUMIFS('ON Data'!AW:AW,'ON Data'!$E:$E,4))</f>
        <v>0</v>
      </c>
      <c r="L13" s="790"/>
    </row>
    <row r="14" spans="1:12" ht="15" thickBot="1" x14ac:dyDescent="0.35">
      <c r="A14" s="391" t="s">
        <v>232</v>
      </c>
      <c r="B14" s="409">
        <f xml:space="preserve">
IF($A$4&lt;=12,SUMIFS('ON Data'!F:F,'ON Data'!$D:$D,$A$4,'ON Data'!$E:$E,5),SUMIFS('ON Data'!F:F,'ON Data'!$E:$E,5))</f>
        <v>0</v>
      </c>
      <c r="C14" s="410">
        <f xml:space="preserve">
IF($A$4&lt;=12,SUMIFS('ON Data'!K:K,'ON Data'!$D:$D,$A$4,'ON Data'!$E:$E,5),SUMIFS('ON Data'!K:K,'ON Data'!$E:$E,5))</f>
        <v>0</v>
      </c>
      <c r="D14" s="410">
        <f xml:space="preserve">
IF($A$4&lt;=12,SUMIFS('ON Data'!O:O,'ON Data'!$D:$D,$A$4,'ON Data'!$E:$E,5),SUMIFS('ON Data'!O:O,'ON Data'!$E:$E,5))</f>
        <v>0</v>
      </c>
      <c r="E14" s="410">
        <f xml:space="preserve">
IF($A$4&lt;=12,SUMIFS('ON Data'!P:P,'ON Data'!$D:$D,$A$4,'ON Data'!$E:$E,5),SUMIFS('ON Data'!P:P,'ON Data'!$E:$E,5))</f>
        <v>0</v>
      </c>
      <c r="F14" s="410">
        <f xml:space="preserve">
IF($A$4&lt;=12,SUMIFS('ON Data'!Q:Q,'ON Data'!$D:$D,$A$4,'ON Data'!$E:$E,5),SUMIFS('ON Data'!Q:Q,'ON Data'!$E:$E,5))</f>
        <v>0</v>
      </c>
      <c r="G14" s="410">
        <f xml:space="preserve">
IF($A$4&lt;=12,SUMIFS('ON Data'!R:R,'ON Data'!$D:$D,$A$4,'ON Data'!$E:$E,5),SUMIFS('ON Data'!R:R,'ON Data'!$E:$E,5))</f>
        <v>0</v>
      </c>
      <c r="H14" s="410">
        <f xml:space="preserve">
IF($A$4&lt;=12,SUMIFS('ON Data'!AM:AM,'ON Data'!$D:$D,$A$4,'ON Data'!$E:$E,5),SUMIFS('ON Data'!AM:AM,'ON Data'!$E:$E,5))</f>
        <v>0</v>
      </c>
      <c r="I14" s="410">
        <f xml:space="preserve">
IF($A$4&lt;=12,SUMIFS('ON Data'!AO:AO,'ON Data'!$D:$D,$A$4,'ON Data'!$E:$E,5),SUMIFS('ON Data'!AO:AO,'ON Data'!$E:$E,5))</f>
        <v>0</v>
      </c>
      <c r="J14" s="410">
        <f xml:space="preserve">
IF($A$4&lt;=12,SUMIFS('ON Data'!AR:AR,'ON Data'!$D:$D,$A$4,'ON Data'!$E:$E,5),SUMIFS('ON Data'!AR:AR,'ON Data'!$E:$E,5))</f>
        <v>0</v>
      </c>
      <c r="K14" s="782">
        <f xml:space="preserve">
IF($A$4&lt;=12,SUMIFS('ON Data'!AW:AW,'ON Data'!$D:$D,$A$4,'ON Data'!$E:$E,5),SUMIFS('ON Data'!AW:AW,'ON Data'!$E:$E,5))</f>
        <v>0</v>
      </c>
      <c r="L14" s="790"/>
    </row>
    <row r="15" spans="1:12" x14ac:dyDescent="0.3">
      <c r="A15" s="289" t="s">
        <v>242</v>
      </c>
      <c r="B15" s="412"/>
      <c r="C15" s="413"/>
      <c r="D15" s="413"/>
      <c r="E15" s="413"/>
      <c r="F15" s="413"/>
      <c r="G15" s="413"/>
      <c r="H15" s="413"/>
      <c r="I15" s="413"/>
      <c r="J15" s="413"/>
      <c r="K15" s="783"/>
      <c r="L15" s="790"/>
    </row>
    <row r="16" spans="1:12" x14ac:dyDescent="0.3">
      <c r="A16" s="392" t="s">
        <v>233</v>
      </c>
      <c r="B16" s="406">
        <f xml:space="preserve">
IF($A$4&lt;=12,SUMIFS('ON Data'!F:F,'ON Data'!$D:$D,$A$4,'ON Data'!$E:$E,7),SUMIFS('ON Data'!F:F,'ON Data'!$E:$E,7))</f>
        <v>0</v>
      </c>
      <c r="C16" s="407">
        <f xml:space="preserve">
IF($A$4&lt;=12,SUMIFS('ON Data'!K:K,'ON Data'!$D:$D,$A$4,'ON Data'!$E:$E,7),SUMIFS('ON Data'!K:K,'ON Data'!$E:$E,7))</f>
        <v>0</v>
      </c>
      <c r="D16" s="407">
        <f xml:space="preserve">
IF($A$4&lt;=12,SUMIFS('ON Data'!O:O,'ON Data'!$D:$D,$A$4,'ON Data'!$E:$E,7),SUMIFS('ON Data'!O:O,'ON Data'!$E:$E,7))</f>
        <v>0</v>
      </c>
      <c r="E16" s="407">
        <f xml:space="preserve">
IF($A$4&lt;=12,SUMIFS('ON Data'!P:P,'ON Data'!$D:$D,$A$4,'ON Data'!$E:$E,7),SUMIFS('ON Data'!P:P,'ON Data'!$E:$E,7))</f>
        <v>0</v>
      </c>
      <c r="F16" s="407">
        <f xml:space="preserve">
IF($A$4&lt;=12,SUMIFS('ON Data'!Q:Q,'ON Data'!$D:$D,$A$4,'ON Data'!$E:$E,7),SUMIFS('ON Data'!Q:Q,'ON Data'!$E:$E,7))</f>
        <v>0</v>
      </c>
      <c r="G16" s="407">
        <f xml:space="preserve">
IF($A$4&lt;=12,SUMIFS('ON Data'!R:R,'ON Data'!$D:$D,$A$4,'ON Data'!$E:$E,7),SUMIFS('ON Data'!R:R,'ON Data'!$E:$E,7))</f>
        <v>0</v>
      </c>
      <c r="H16" s="407">
        <f xml:space="preserve">
IF($A$4&lt;=12,SUMIFS('ON Data'!AM:AM,'ON Data'!$D:$D,$A$4,'ON Data'!$E:$E,7),SUMIFS('ON Data'!AM:AM,'ON Data'!$E:$E,7))</f>
        <v>0</v>
      </c>
      <c r="I16" s="407">
        <f xml:space="preserve">
IF($A$4&lt;=12,SUMIFS('ON Data'!AO:AO,'ON Data'!$D:$D,$A$4,'ON Data'!$E:$E,7),SUMIFS('ON Data'!AO:AO,'ON Data'!$E:$E,7))</f>
        <v>0</v>
      </c>
      <c r="J16" s="407">
        <f xml:space="preserve">
IF($A$4&lt;=12,SUMIFS('ON Data'!AR:AR,'ON Data'!$D:$D,$A$4,'ON Data'!$E:$E,7),SUMIFS('ON Data'!AR:AR,'ON Data'!$E:$E,7))</f>
        <v>0</v>
      </c>
      <c r="K16" s="781">
        <f xml:space="preserve">
IF($A$4&lt;=12,SUMIFS('ON Data'!AW:AW,'ON Data'!$D:$D,$A$4,'ON Data'!$E:$E,7),SUMIFS('ON Data'!AW:AW,'ON Data'!$E:$E,7))</f>
        <v>0</v>
      </c>
      <c r="L16" s="790"/>
    </row>
    <row r="17" spans="1:12" x14ac:dyDescent="0.3">
      <c r="A17" s="392" t="s">
        <v>234</v>
      </c>
      <c r="B17" s="406">
        <f xml:space="preserve">
IF($A$4&lt;=12,SUMIFS('ON Data'!F:F,'ON Data'!$D:$D,$A$4,'ON Data'!$E:$E,8),SUMIFS('ON Data'!F:F,'ON Data'!$E:$E,8))</f>
        <v>0</v>
      </c>
      <c r="C17" s="407">
        <f xml:space="preserve">
IF($A$4&lt;=12,SUMIFS('ON Data'!K:K,'ON Data'!$D:$D,$A$4,'ON Data'!$E:$E,8),SUMIFS('ON Data'!K:K,'ON Data'!$E:$E,8))</f>
        <v>0</v>
      </c>
      <c r="D17" s="407">
        <f xml:space="preserve">
IF($A$4&lt;=12,SUMIFS('ON Data'!O:O,'ON Data'!$D:$D,$A$4,'ON Data'!$E:$E,8),SUMIFS('ON Data'!O:O,'ON Data'!$E:$E,8))</f>
        <v>0</v>
      </c>
      <c r="E17" s="407">
        <f xml:space="preserve">
IF($A$4&lt;=12,SUMIFS('ON Data'!P:P,'ON Data'!$D:$D,$A$4,'ON Data'!$E:$E,8),SUMIFS('ON Data'!P:P,'ON Data'!$E:$E,8))</f>
        <v>0</v>
      </c>
      <c r="F17" s="407">
        <f xml:space="preserve">
IF($A$4&lt;=12,SUMIFS('ON Data'!Q:Q,'ON Data'!$D:$D,$A$4,'ON Data'!$E:$E,8),SUMIFS('ON Data'!Q:Q,'ON Data'!$E:$E,8))</f>
        <v>0</v>
      </c>
      <c r="G17" s="407">
        <f xml:space="preserve">
IF($A$4&lt;=12,SUMIFS('ON Data'!R:R,'ON Data'!$D:$D,$A$4,'ON Data'!$E:$E,8),SUMIFS('ON Data'!R:R,'ON Data'!$E:$E,8))</f>
        <v>0</v>
      </c>
      <c r="H17" s="407">
        <f xml:space="preserve">
IF($A$4&lt;=12,SUMIFS('ON Data'!AM:AM,'ON Data'!$D:$D,$A$4,'ON Data'!$E:$E,8),SUMIFS('ON Data'!AM:AM,'ON Data'!$E:$E,8))</f>
        <v>0</v>
      </c>
      <c r="I17" s="407">
        <f xml:space="preserve">
IF($A$4&lt;=12,SUMIFS('ON Data'!AO:AO,'ON Data'!$D:$D,$A$4,'ON Data'!$E:$E,8),SUMIFS('ON Data'!AO:AO,'ON Data'!$E:$E,8))</f>
        <v>0</v>
      </c>
      <c r="J17" s="407">
        <f xml:space="preserve">
IF($A$4&lt;=12,SUMIFS('ON Data'!AR:AR,'ON Data'!$D:$D,$A$4,'ON Data'!$E:$E,8),SUMIFS('ON Data'!AR:AR,'ON Data'!$E:$E,8))</f>
        <v>0</v>
      </c>
      <c r="K17" s="781">
        <f xml:space="preserve">
IF($A$4&lt;=12,SUMIFS('ON Data'!AW:AW,'ON Data'!$D:$D,$A$4,'ON Data'!$E:$E,8),SUMIFS('ON Data'!AW:AW,'ON Data'!$E:$E,8))</f>
        <v>0</v>
      </c>
      <c r="L17" s="790"/>
    </row>
    <row r="18" spans="1:12" x14ac:dyDescent="0.3">
      <c r="A18" s="392" t="s">
        <v>235</v>
      </c>
      <c r="B18" s="406">
        <f xml:space="preserve">
B19-B16-B17</f>
        <v>88587</v>
      </c>
      <c r="C18" s="407">
        <f t="shared" ref="C18" si="0" xml:space="preserve">
C19-C16-C17</f>
        <v>5711</v>
      </c>
      <c r="D18" s="407">
        <f t="shared" ref="D18:H18" si="1" xml:space="preserve">
D19-D16-D17</f>
        <v>0</v>
      </c>
      <c r="E18" s="407">
        <f t="shared" si="1"/>
        <v>19724</v>
      </c>
      <c r="F18" s="407">
        <f t="shared" si="1"/>
        <v>27060</v>
      </c>
      <c r="G18" s="407">
        <f t="shared" si="1"/>
        <v>14588</v>
      </c>
      <c r="H18" s="407">
        <f t="shared" si="1"/>
        <v>2500</v>
      </c>
      <c r="I18" s="407">
        <f t="shared" ref="I18:K18" si="2" xml:space="preserve">
I19-I16-I17</f>
        <v>11872</v>
      </c>
      <c r="J18" s="407">
        <f t="shared" si="2"/>
        <v>7132</v>
      </c>
      <c r="K18" s="781">
        <f t="shared" si="2"/>
        <v>0</v>
      </c>
      <c r="L18" s="790"/>
    </row>
    <row r="19" spans="1:12" ht="15" thickBot="1" x14ac:dyDescent="0.35">
      <c r="A19" s="393" t="s">
        <v>236</v>
      </c>
      <c r="B19" s="414">
        <f xml:space="preserve">
IF($A$4&lt;=12,SUMIFS('ON Data'!F:F,'ON Data'!$D:$D,$A$4,'ON Data'!$E:$E,9),SUMIFS('ON Data'!F:F,'ON Data'!$E:$E,9))</f>
        <v>88587</v>
      </c>
      <c r="C19" s="415">
        <f xml:space="preserve">
IF($A$4&lt;=12,SUMIFS('ON Data'!K:K,'ON Data'!$D:$D,$A$4,'ON Data'!$E:$E,9),SUMIFS('ON Data'!K:K,'ON Data'!$E:$E,9))</f>
        <v>5711</v>
      </c>
      <c r="D19" s="415">
        <f xml:space="preserve">
IF($A$4&lt;=12,SUMIFS('ON Data'!O:O,'ON Data'!$D:$D,$A$4,'ON Data'!$E:$E,9),SUMIFS('ON Data'!O:O,'ON Data'!$E:$E,9))</f>
        <v>0</v>
      </c>
      <c r="E19" s="415">
        <f xml:space="preserve">
IF($A$4&lt;=12,SUMIFS('ON Data'!P:P,'ON Data'!$D:$D,$A$4,'ON Data'!$E:$E,9),SUMIFS('ON Data'!P:P,'ON Data'!$E:$E,9))</f>
        <v>19724</v>
      </c>
      <c r="F19" s="415">
        <f xml:space="preserve">
IF($A$4&lt;=12,SUMIFS('ON Data'!Q:Q,'ON Data'!$D:$D,$A$4,'ON Data'!$E:$E,9),SUMIFS('ON Data'!Q:Q,'ON Data'!$E:$E,9))</f>
        <v>27060</v>
      </c>
      <c r="G19" s="415">
        <f xml:space="preserve">
IF($A$4&lt;=12,SUMIFS('ON Data'!R:R,'ON Data'!$D:$D,$A$4,'ON Data'!$E:$E,9),SUMIFS('ON Data'!R:R,'ON Data'!$E:$E,9))</f>
        <v>14588</v>
      </c>
      <c r="H19" s="415">
        <f xml:space="preserve">
IF($A$4&lt;=12,SUMIFS('ON Data'!AM:AM,'ON Data'!$D:$D,$A$4,'ON Data'!$E:$E,9),SUMIFS('ON Data'!AM:AM,'ON Data'!$E:$E,9))</f>
        <v>2500</v>
      </c>
      <c r="I19" s="415">
        <f xml:space="preserve">
IF($A$4&lt;=12,SUMIFS('ON Data'!AO:AO,'ON Data'!$D:$D,$A$4,'ON Data'!$E:$E,9),SUMIFS('ON Data'!AO:AO,'ON Data'!$E:$E,9))</f>
        <v>11872</v>
      </c>
      <c r="J19" s="415">
        <f xml:space="preserve">
IF($A$4&lt;=12,SUMIFS('ON Data'!AR:AR,'ON Data'!$D:$D,$A$4,'ON Data'!$E:$E,9),SUMIFS('ON Data'!AR:AR,'ON Data'!$E:$E,9))</f>
        <v>7132</v>
      </c>
      <c r="K19" s="784">
        <f xml:space="preserve">
IF($A$4&lt;=12,SUMIFS('ON Data'!AW:AW,'ON Data'!$D:$D,$A$4,'ON Data'!$E:$E,9),SUMIFS('ON Data'!AW:AW,'ON Data'!$E:$E,9))</f>
        <v>0</v>
      </c>
      <c r="L19" s="790"/>
    </row>
    <row r="20" spans="1:12" ht="15" collapsed="1" thickBot="1" x14ac:dyDescent="0.35">
      <c r="A20" s="394" t="s">
        <v>94</v>
      </c>
      <c r="B20" s="416">
        <f xml:space="preserve">
IF($A$4&lt;=12,SUMIFS('ON Data'!F:F,'ON Data'!$D:$D,$A$4,'ON Data'!$E:$E,6),SUMIFS('ON Data'!F:F,'ON Data'!$E:$E,6))</f>
        <v>8775662</v>
      </c>
      <c r="C20" s="417">
        <f xml:space="preserve">
IF($A$4&lt;=12,SUMIFS('ON Data'!K:K,'ON Data'!$D:$D,$A$4,'ON Data'!$E:$E,6),SUMIFS('ON Data'!K:K,'ON Data'!$E:$E,6))</f>
        <v>3019916</v>
      </c>
      <c r="D20" s="417">
        <f xml:space="preserve">
IF($A$4&lt;=12,SUMIFS('ON Data'!O:O,'ON Data'!$D:$D,$A$4,'ON Data'!$E:$E,6),SUMIFS('ON Data'!O:O,'ON Data'!$E:$E,6))</f>
        <v>0</v>
      </c>
      <c r="E20" s="417">
        <f xml:space="preserve">
IF($A$4&lt;=12,SUMIFS('ON Data'!P:P,'ON Data'!$D:$D,$A$4,'ON Data'!$E:$E,6),SUMIFS('ON Data'!P:P,'ON Data'!$E:$E,6))</f>
        <v>892742</v>
      </c>
      <c r="F20" s="417">
        <f xml:space="preserve">
IF($A$4&lt;=12,SUMIFS('ON Data'!Q:Q,'ON Data'!$D:$D,$A$4,'ON Data'!$E:$E,6),SUMIFS('ON Data'!Q:Q,'ON Data'!$E:$E,6))</f>
        <v>1430520</v>
      </c>
      <c r="G20" s="417">
        <f xml:space="preserve">
IF($A$4&lt;=12,SUMIFS('ON Data'!R:R,'ON Data'!$D:$D,$A$4,'ON Data'!$E:$E,6),SUMIFS('ON Data'!R:R,'ON Data'!$E:$E,6))</f>
        <v>993680</v>
      </c>
      <c r="H20" s="417">
        <f xml:space="preserve">
IF($A$4&lt;=12,SUMIFS('ON Data'!AM:AM,'ON Data'!$D:$D,$A$4,'ON Data'!$E:$E,6),SUMIFS('ON Data'!AM:AM,'ON Data'!$E:$E,6))</f>
        <v>226538</v>
      </c>
      <c r="I20" s="417">
        <f xml:space="preserve">
IF($A$4&lt;=12,SUMIFS('ON Data'!AO:AO,'ON Data'!$D:$D,$A$4,'ON Data'!$E:$E,6),SUMIFS('ON Data'!AO:AO,'ON Data'!$E:$E,6))</f>
        <v>1131951</v>
      </c>
      <c r="J20" s="417">
        <f xml:space="preserve">
IF($A$4&lt;=12,SUMIFS('ON Data'!AR:AR,'ON Data'!$D:$D,$A$4,'ON Data'!$E:$E,6),SUMIFS('ON Data'!AR:AR,'ON Data'!$E:$E,6))</f>
        <v>868986</v>
      </c>
      <c r="K20" s="785">
        <f xml:space="preserve">
IF($A$4&lt;=12,SUMIFS('ON Data'!AW:AW,'ON Data'!$D:$D,$A$4,'ON Data'!$E:$E,6),SUMIFS('ON Data'!AW:AW,'ON Data'!$E:$E,6))</f>
        <v>211329</v>
      </c>
      <c r="L20" s="790"/>
    </row>
    <row r="21" spans="1:12" ht="15" hidden="1" outlineLevel="1" thickBot="1" x14ac:dyDescent="0.35">
      <c r="A21" s="387" t="s">
        <v>131</v>
      </c>
      <c r="B21" s="406">
        <f xml:space="preserve">
IF($A$4&lt;=12,SUMIFS('ON Data'!F:F,'ON Data'!$D:$D,$A$4,'ON Data'!$E:$E,12),SUMIFS('ON Data'!F:F,'ON Data'!$E:$E,12))</f>
        <v>0</v>
      </c>
      <c r="C21" s="407">
        <f xml:space="preserve">
IF($A$4&lt;=12,SUMIFS('ON Data'!K:K,'ON Data'!$D:$D,$A$4,'ON Data'!$E:$E,12),SUMIFS('ON Data'!K:K,'ON Data'!$E:$E,12))</f>
        <v>0</v>
      </c>
      <c r="D21" s="407">
        <f xml:space="preserve">
IF($A$4&lt;=12,SUMIFS('ON Data'!O:O,'ON Data'!$D:$D,$A$4,'ON Data'!$E:$E,12),SUMIFS('ON Data'!O:O,'ON Data'!$E:$E,12))</f>
        <v>0</v>
      </c>
      <c r="E21" s="407">
        <f xml:space="preserve">
IF($A$4&lt;=12,SUMIFS('ON Data'!P:P,'ON Data'!$D:$D,$A$4,'ON Data'!$E:$E,12),SUMIFS('ON Data'!P:P,'ON Data'!$E:$E,12))</f>
        <v>0</v>
      </c>
      <c r="F21" s="407">
        <f xml:space="preserve">
IF($A$4&lt;=12,SUMIFS('ON Data'!Q:Q,'ON Data'!$D:$D,$A$4,'ON Data'!$E:$E,12),SUMIFS('ON Data'!Q:Q,'ON Data'!$E:$E,12))</f>
        <v>0</v>
      </c>
      <c r="G21" s="407">
        <f xml:space="preserve">
IF($A$4&lt;=12,SUMIFS('ON Data'!R:R,'ON Data'!$D:$D,$A$4,'ON Data'!$E:$E,12),SUMIFS('ON Data'!R:R,'ON Data'!$E:$E,12))</f>
        <v>0</v>
      </c>
      <c r="H21" s="407">
        <f xml:space="preserve">
IF($A$4&lt;=12,SUMIFS('ON Data'!AM:AM,'ON Data'!$D:$D,$A$4,'ON Data'!$E:$E,12),SUMIFS('ON Data'!AM:AM,'ON Data'!$E:$E,12))</f>
        <v>0</v>
      </c>
      <c r="I21" s="408">
        <f xml:space="preserve">
IF($A$4&lt;=12,SUMIFS('ON Data'!AO:AO,'ON Data'!$D:$D,$A$4,'ON Data'!$E:$E,12),SUMIFS('ON Data'!AO:AO,'ON Data'!$E:$E,12))</f>
        <v>0</v>
      </c>
      <c r="L21" s="790"/>
    </row>
    <row r="22" spans="1:12" ht="15" hidden="1" outlineLevel="1" thickBot="1" x14ac:dyDescent="0.35">
      <c r="A22" s="387" t="s">
        <v>96</v>
      </c>
      <c r="B22" s="460" t="str">
        <f xml:space="preserve">
IF(OR(B21="",B21=0),"",B20/B21)</f>
        <v/>
      </c>
      <c r="C22" s="461" t="str">
        <f t="shared" ref="C22" si="3" xml:space="preserve">
IF(OR(C21="",C21=0),"",C20/C21)</f>
        <v/>
      </c>
      <c r="D22" s="461" t="str">
        <f t="shared" ref="D22:I22" si="4" xml:space="preserve">
IF(OR(D21="",D21=0),"",D20/D21)</f>
        <v/>
      </c>
      <c r="E22" s="461" t="str">
        <f t="shared" si="4"/>
        <v/>
      </c>
      <c r="F22" s="461" t="str">
        <f t="shared" si="4"/>
        <v/>
      </c>
      <c r="G22" s="461" t="str">
        <f t="shared" si="4"/>
        <v/>
      </c>
      <c r="H22" s="461" t="str">
        <f t="shared" si="4"/>
        <v/>
      </c>
      <c r="I22" s="462" t="str">
        <f t="shared" si="4"/>
        <v/>
      </c>
      <c r="L22" s="790"/>
    </row>
    <row r="23" spans="1:12" ht="15" hidden="1" outlineLevel="1" thickBot="1" x14ac:dyDescent="0.35">
      <c r="A23" s="395" t="s">
        <v>69</v>
      </c>
      <c r="B23" s="409">
        <f xml:space="preserve">
IF(B21="","",B20-B21)</f>
        <v>8775662</v>
      </c>
      <c r="C23" s="410">
        <f t="shared" ref="C23" si="5" xml:space="preserve">
IF(C21="","",C20-C21)</f>
        <v>3019916</v>
      </c>
      <c r="D23" s="410">
        <f t="shared" ref="D23:I23" si="6" xml:space="preserve">
IF(D21="","",D20-D21)</f>
        <v>0</v>
      </c>
      <c r="E23" s="410">
        <f t="shared" si="6"/>
        <v>892742</v>
      </c>
      <c r="F23" s="410">
        <f t="shared" si="6"/>
        <v>1430520</v>
      </c>
      <c r="G23" s="410">
        <f t="shared" si="6"/>
        <v>993680</v>
      </c>
      <c r="H23" s="410">
        <f t="shared" si="6"/>
        <v>226538</v>
      </c>
      <c r="I23" s="411">
        <f t="shared" si="6"/>
        <v>1131951</v>
      </c>
      <c r="L23" s="790"/>
    </row>
    <row r="24" spans="1:12" x14ac:dyDescent="0.3">
      <c r="A24" s="389" t="s">
        <v>237</v>
      </c>
      <c r="B24" s="428" t="s">
        <v>3</v>
      </c>
      <c r="C24" s="796"/>
      <c r="D24" s="791" t="s">
        <v>248</v>
      </c>
      <c r="E24" s="771"/>
      <c r="F24" s="771"/>
      <c r="G24" s="771"/>
      <c r="H24" s="771"/>
      <c r="I24" s="771"/>
      <c r="J24" s="771"/>
      <c r="K24" s="786" t="s">
        <v>249</v>
      </c>
      <c r="L24" s="790"/>
    </row>
    <row r="25" spans="1:12" x14ac:dyDescent="0.3">
      <c r="A25" s="390" t="s">
        <v>94</v>
      </c>
      <c r="B25" s="406">
        <f xml:space="preserve">
SUM(C25:K25)</f>
        <v>9750</v>
      </c>
      <c r="C25" s="797"/>
      <c r="D25" s="792">
        <f xml:space="preserve">
IF($A$4&lt;=12,SUMIFS('ON Data'!O:O,'ON Data'!$D:$D,$A$4,'ON Data'!$E:$E,10),SUMIFS('ON Data'!O:O,'ON Data'!$E:$E,10))</f>
        <v>9750</v>
      </c>
      <c r="E25" s="772"/>
      <c r="F25" s="772"/>
      <c r="G25" s="772"/>
      <c r="H25" s="772"/>
      <c r="I25" s="772"/>
      <c r="J25" s="772"/>
      <c r="K25" s="787">
        <f xml:space="preserve">
IF($A$4&lt;=12,SUMIFS('ON Data'!AW:AW,'ON Data'!$D:$D,$A$4,'ON Data'!$E:$E,10),SUMIFS('ON Data'!AW:AW,'ON Data'!$E:$E,10))</f>
        <v>0</v>
      </c>
      <c r="L25" s="790"/>
    </row>
    <row r="26" spans="1:12" x14ac:dyDescent="0.3">
      <c r="A26" s="396" t="s">
        <v>247</v>
      </c>
      <c r="B26" s="414">
        <f xml:space="preserve">
SUM(C26:K26)</f>
        <v>7500</v>
      </c>
      <c r="C26" s="797"/>
      <c r="D26" s="793">
        <f xml:space="preserve">
IF($A$4&lt;=12,SUMIFS('ON Data'!O:O,'ON Data'!$D:$D,$A$4,'ON Data'!$E:$E,11),SUMIFS('ON Data'!O:O,'ON Data'!$E:$E,11))</f>
        <v>7500</v>
      </c>
      <c r="E26" s="773"/>
      <c r="F26" s="773"/>
      <c r="G26" s="773"/>
      <c r="H26" s="773"/>
      <c r="I26" s="773"/>
      <c r="J26" s="773"/>
      <c r="K26" s="787">
        <f xml:space="preserve">
IF($A$4&lt;=12,SUMIFS('ON Data'!AW:AW,'ON Data'!$D:$D,$A$4,'ON Data'!$E:$E,11),SUMIFS('ON Data'!AW:AW,'ON Data'!$E:$E,11))</f>
        <v>0</v>
      </c>
      <c r="L26" s="790"/>
    </row>
    <row r="27" spans="1:12" x14ac:dyDescent="0.3">
      <c r="A27" s="396" t="s">
        <v>96</v>
      </c>
      <c r="B27" s="429">
        <f xml:space="preserve">
IF(B26=0,0,B25/B26)</f>
        <v>1.3</v>
      </c>
      <c r="C27" s="797"/>
      <c r="D27" s="794">
        <f xml:space="preserve">
IF(D26=0,0,D25/D26)</f>
        <v>1.3</v>
      </c>
      <c r="E27" s="772"/>
      <c r="F27" s="772"/>
      <c r="G27" s="772"/>
      <c r="H27" s="772"/>
      <c r="I27" s="772"/>
      <c r="J27" s="772"/>
      <c r="K27" s="788">
        <f xml:space="preserve">
IF(K26=0,0,K25/K26)</f>
        <v>0</v>
      </c>
      <c r="L27" s="790"/>
    </row>
    <row r="28" spans="1:12" ht="15" thickBot="1" x14ac:dyDescent="0.35">
      <c r="A28" s="396" t="s">
        <v>246</v>
      </c>
      <c r="B28" s="414">
        <f xml:space="preserve">
SUM(C28:K28)</f>
        <v>-2250</v>
      </c>
      <c r="C28" s="798"/>
      <c r="D28" s="795">
        <f xml:space="preserve">
D26-D25</f>
        <v>-2250</v>
      </c>
      <c r="E28" s="774"/>
      <c r="F28" s="774"/>
      <c r="G28" s="774"/>
      <c r="H28" s="774"/>
      <c r="I28" s="774"/>
      <c r="J28" s="774"/>
      <c r="K28" s="789">
        <f xml:space="preserve">
K26-K25</f>
        <v>0</v>
      </c>
      <c r="L28" s="790"/>
    </row>
    <row r="29" spans="1:12" x14ac:dyDescent="0.3">
      <c r="A29" s="397"/>
      <c r="B29" s="397"/>
      <c r="C29" s="398"/>
      <c r="D29" s="398"/>
      <c r="E29" s="398"/>
      <c r="F29" s="398"/>
      <c r="G29" s="398"/>
      <c r="H29" s="397"/>
      <c r="I29" s="397"/>
    </row>
    <row r="30" spans="1:12" x14ac:dyDescent="0.3">
      <c r="A30" s="226" t="s">
        <v>202</v>
      </c>
      <c r="B30" s="254"/>
      <c r="C30" s="254"/>
      <c r="D30" s="254"/>
      <c r="E30" s="254"/>
      <c r="F30" s="254"/>
      <c r="G30" s="254"/>
      <c r="H30" s="277"/>
      <c r="I30" s="277"/>
    </row>
    <row r="31" spans="1:12" x14ac:dyDescent="0.3">
      <c r="A31" s="227" t="s">
        <v>244</v>
      </c>
      <c r="B31" s="254"/>
      <c r="C31" s="254"/>
      <c r="D31" s="254"/>
      <c r="E31" s="254"/>
      <c r="F31" s="254"/>
      <c r="G31" s="254"/>
      <c r="H31" s="277"/>
      <c r="I31" s="277"/>
    </row>
    <row r="32" spans="1:12" ht="14.4" customHeight="1" x14ac:dyDescent="0.3">
      <c r="A32" s="425" t="s">
        <v>241</v>
      </c>
      <c r="B32" s="426"/>
      <c r="C32" s="426"/>
      <c r="D32" s="426"/>
      <c r="E32" s="426"/>
      <c r="F32" s="426"/>
      <c r="G32" s="426"/>
    </row>
    <row r="33" spans="1:1" x14ac:dyDescent="0.3">
      <c r="A33" s="427" t="s">
        <v>279</v>
      </c>
    </row>
    <row r="34" spans="1:1" x14ac:dyDescent="0.3">
      <c r="A34" s="427" t="s">
        <v>280</v>
      </c>
    </row>
    <row r="35" spans="1:1" x14ac:dyDescent="0.3">
      <c r="A35" s="427" t="s">
        <v>281</v>
      </c>
    </row>
    <row r="36" spans="1:1" x14ac:dyDescent="0.3">
      <c r="A36" s="427" t="s">
        <v>250</v>
      </c>
    </row>
  </sheetData>
  <mergeCells count="7">
    <mergeCell ref="B3:B4"/>
    <mergeCell ref="A1:K1"/>
    <mergeCell ref="D27:J27"/>
    <mergeCell ref="D28:J28"/>
    <mergeCell ref="D24:J24"/>
    <mergeCell ref="D25:J25"/>
    <mergeCell ref="D26:J26"/>
  </mergeCells>
  <conditionalFormatting sqref="B22:I22">
    <cfRule type="cellIs" dxfId="24" priority="6" operator="greaterThan">
      <formula>1</formula>
    </cfRule>
  </conditionalFormatting>
  <conditionalFormatting sqref="B23:I23">
    <cfRule type="cellIs" dxfId="23" priority="5" operator="greaterThan">
      <formula>0</formula>
    </cfRule>
  </conditionalFormatting>
  <conditionalFormatting sqref="K27">
    <cfRule type="cellIs" dxfId="22" priority="4" operator="greaterThan">
      <formula>1</formula>
    </cfRule>
  </conditionalFormatting>
  <conditionalFormatting sqref="K28">
    <cfRule type="cellIs" dxfId="21" priority="3" operator="lessThan">
      <formula>0</formula>
    </cfRule>
  </conditionalFormatting>
  <conditionalFormatting sqref="D28">
    <cfRule type="cellIs" dxfId="20" priority="1" operator="lessThan">
      <formula>0</formula>
    </cfRule>
  </conditionalFormatting>
  <conditionalFormatting sqref="D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68" t="s">
        <v>151</v>
      </c>
      <c r="B1" s="468"/>
      <c r="C1" s="469"/>
      <c r="D1" s="469"/>
      <c r="E1" s="469"/>
    </row>
    <row r="2" spans="1:5" ht="14.4" customHeight="1" thickBot="1" x14ac:dyDescent="0.35">
      <c r="A2" s="382" t="s">
        <v>307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15724.973519584986</v>
      </c>
      <c r="D4" s="287">
        <f ca="1">IF(ISERROR(VLOOKUP("Náklady celkem",INDIRECT("HI!$A:$G"),5,0)),0,VLOOKUP("Náklady celkem",INDIRECT("HI!$A:$G"),5,0))</f>
        <v>15803.738850000002</v>
      </c>
      <c r="E4" s="288">
        <f ca="1">IF(C4=0,0,D4/C4)</f>
        <v>1.0050089324676392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1261.6843654053898</v>
      </c>
      <c r="D7" s="295">
        <f>IF(ISERROR(HI!E5),"",HI!E5)</f>
        <v>1276.46793</v>
      </c>
      <c r="E7" s="292">
        <f t="shared" ref="E7:E15" si="0">IF(C7=0,0,D7/C7)</f>
        <v>1.0117173240788</v>
      </c>
    </row>
    <row r="8" spans="1:5" ht="14.4" customHeight="1" x14ac:dyDescent="0.3">
      <c r="A8" s="45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0.96624267941814923</v>
      </c>
      <c r="E8" s="292">
        <f t="shared" si="0"/>
        <v>1.0736029771312769</v>
      </c>
    </row>
    <row r="9" spans="1:5" ht="14.4" customHeight="1" x14ac:dyDescent="0.3">
      <c r="A9" s="454" t="str">
        <f>HYPERLINK("#'LŽ Statim'!A1","Podíl statimových žádanek (max. 30%)")</f>
        <v>Podíl statimových žádanek (max. 30%)</v>
      </c>
      <c r="B9" s="452" t="s">
        <v>267</v>
      </c>
      <c r="C9" s="453">
        <v>0.3</v>
      </c>
      <c r="D9" s="453">
        <f>IF('LŽ Statim'!G3="",0,'LŽ Statim'!G3)</f>
        <v>0.27746243739565946</v>
      </c>
      <c r="E9" s="292">
        <f>IF(C9=0,0,D9/C9)</f>
        <v>0.92487479131886485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5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0.29525271524876023</v>
      </c>
      <c r="E11" s="292">
        <f t="shared" si="0"/>
        <v>0.49208785874793376</v>
      </c>
    </row>
    <row r="12" spans="1:5" ht="14.4" customHeight="1" x14ac:dyDescent="0.3">
      <c r="A12" s="45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0.95077969550116259</v>
      </c>
      <c r="E12" s="292">
        <f t="shared" si="0"/>
        <v>1.1884746193764533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398.60791798233902</v>
      </c>
      <c r="D15" s="295">
        <f>IF(ISERROR(HI!E6),"",HI!E6)</f>
        <v>380.25033000000002</v>
      </c>
      <c r="E15" s="292">
        <f t="shared" si="0"/>
        <v>0.95394575181732255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11881.001072610665</v>
      </c>
      <c r="D16" s="291">
        <f ca="1">IF(ISERROR(VLOOKUP("Osobní náklady (Kč) *",INDIRECT("HI!$A:$G"),5,0)),0,VLOOKUP("Osobní náklady (Kč) *",INDIRECT("HI!$A:$G"),5,0))</f>
        <v>11886.809150000001</v>
      </c>
      <c r="E16" s="292">
        <f ca="1">IF(C16=0,0,D16/C16)</f>
        <v>1.0004888542096613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21704.804</v>
      </c>
      <c r="D18" s="310">
        <f ca="1">IF(ISERROR(VLOOKUP("Výnosy celkem",INDIRECT("HI!$A:$G"),5,0)),0,VLOOKUP("Výnosy celkem",INDIRECT("HI!$A:$G"),5,0))</f>
        <v>25876.219670000002</v>
      </c>
      <c r="E18" s="311">
        <f t="shared" ref="E18:E28" ca="1" si="1">IF(C18=0,0,D18/C18)</f>
        <v>1.1921885896781192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113.804</v>
      </c>
      <c r="D19" s="291">
        <f ca="1">IF(ISERROR(VLOOKUP("Ambulance *",INDIRECT("HI!$A:$G"),5,0)),0,VLOOKUP("Ambulance *",INDIRECT("HI!$A:$G"),5,0))</f>
        <v>113.89967000000001</v>
      </c>
      <c r="E19" s="292">
        <f t="shared" ca="1" si="1"/>
        <v>1.0008406558644689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1.0008406558644689</v>
      </c>
      <c r="E20" s="292">
        <f t="shared" si="1"/>
        <v>1.0008406558644689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1.0353101183477842</v>
      </c>
      <c r="E21" s="292">
        <f t="shared" si="1"/>
        <v>1.2180119039385697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21591</v>
      </c>
      <c r="D22" s="291">
        <f ca="1">IF(ISERROR(VLOOKUP("Hospitalizace *",INDIRECT("HI!$A:$G"),5,0)),0,VLOOKUP("Hospitalizace *",INDIRECT("HI!$A:$G"),5,0))</f>
        <v>25762.320000000003</v>
      </c>
      <c r="E22" s="292">
        <f ca="1">IF(C22=0,0,D22/C22)</f>
        <v>1.1931971654856193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1.193197165485619</v>
      </c>
      <c r="E23" s="292">
        <f t="shared" si="1"/>
        <v>1.193197165485619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1.1546748569808793</v>
      </c>
      <c r="E24" s="292">
        <f t="shared" si="1"/>
        <v>1.1546748569808793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1.435275899761143</v>
      </c>
      <c r="E25" s="292">
        <f t="shared" si="1"/>
        <v>1.435275899761143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1.469208211143695</v>
      </c>
      <c r="E26" s="292">
        <f t="shared" si="1"/>
        <v>1.5465349590986264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2.6506904955320878</v>
      </c>
      <c r="E27" s="292">
        <f t="shared" si="1"/>
        <v>2.6506904955320878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1.0692650112697017</v>
      </c>
      <c r="E28" s="292">
        <f t="shared" si="1"/>
        <v>1.1255421171260018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1" priority="20" operator="lessThan">
      <formula>1</formula>
    </cfRule>
  </conditionalFormatting>
  <conditionalFormatting sqref="E9">
    <cfRule type="cellIs" dxfId="8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3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4835</v>
      </c>
    </row>
    <row r="2" spans="1:49" x14ac:dyDescent="0.3">
      <c r="A2" s="382" t="s">
        <v>307</v>
      </c>
    </row>
    <row r="3" spans="1:49" x14ac:dyDescent="0.3">
      <c r="A3" s="378" t="s">
        <v>214</v>
      </c>
      <c r="B3" s="401">
        <v>2016</v>
      </c>
      <c r="D3" s="379">
        <f>MAX(D5:D1048576)</f>
        <v>6</v>
      </c>
      <c r="F3" s="379">
        <f>SUMIF($E5:$E1048576,"&lt;10",F5:F1048576)</f>
        <v>8905910.5</v>
      </c>
      <c r="G3" s="379">
        <f t="shared" ref="G3:AW3" si="0">SUMIF($E5:$E1048576,"&lt;10",G5:G1048576)</f>
        <v>0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3033869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917402</v>
      </c>
      <c r="Q3" s="379">
        <f t="shared" si="0"/>
        <v>1464010</v>
      </c>
      <c r="R3" s="379">
        <f t="shared" si="0"/>
        <v>1012400.5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230839.5</v>
      </c>
      <c r="AN3" s="379">
        <f t="shared" si="0"/>
        <v>0</v>
      </c>
      <c r="AO3" s="379">
        <f t="shared" si="0"/>
        <v>1151147</v>
      </c>
      <c r="AP3" s="379">
        <f t="shared" si="0"/>
        <v>0</v>
      </c>
      <c r="AQ3" s="379">
        <f t="shared" si="0"/>
        <v>0</v>
      </c>
      <c r="AR3" s="379">
        <f t="shared" si="0"/>
        <v>882973.5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213269</v>
      </c>
    </row>
    <row r="4" spans="1:49" x14ac:dyDescent="0.3">
      <c r="A4" s="378" t="s">
        <v>215</v>
      </c>
      <c r="B4" s="401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1">
        <v>2</v>
      </c>
      <c r="C5" s="378">
        <v>30</v>
      </c>
      <c r="D5" s="378">
        <v>1</v>
      </c>
      <c r="E5" s="378">
        <v>1</v>
      </c>
      <c r="F5" s="378">
        <v>45</v>
      </c>
      <c r="G5" s="378">
        <v>0</v>
      </c>
      <c r="H5" s="378">
        <v>0</v>
      </c>
      <c r="I5" s="378">
        <v>0</v>
      </c>
      <c r="J5" s="378">
        <v>0</v>
      </c>
      <c r="K5" s="378">
        <v>7</v>
      </c>
      <c r="L5" s="378">
        <v>0</v>
      </c>
      <c r="M5" s="378">
        <v>0</v>
      </c>
      <c r="N5" s="378">
        <v>0</v>
      </c>
      <c r="O5" s="378">
        <v>0</v>
      </c>
      <c r="P5" s="378">
        <v>7</v>
      </c>
      <c r="Q5" s="378">
        <v>7</v>
      </c>
      <c r="R5" s="378">
        <v>4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</v>
      </c>
      <c r="AN5" s="378">
        <v>0</v>
      </c>
      <c r="AO5" s="378">
        <v>8</v>
      </c>
      <c r="AP5" s="378">
        <v>0</v>
      </c>
      <c r="AQ5" s="378">
        <v>0</v>
      </c>
      <c r="AR5" s="378">
        <v>8</v>
      </c>
      <c r="AS5" s="378">
        <v>0</v>
      </c>
      <c r="AT5" s="378">
        <v>0</v>
      </c>
      <c r="AU5" s="378">
        <v>0</v>
      </c>
      <c r="AV5" s="378">
        <v>0</v>
      </c>
      <c r="AW5" s="378">
        <v>2</v>
      </c>
    </row>
    <row r="6" spans="1:49" x14ac:dyDescent="0.3">
      <c r="A6" s="378" t="s">
        <v>217</v>
      </c>
      <c r="B6" s="401">
        <v>3</v>
      </c>
      <c r="C6" s="378">
        <v>30</v>
      </c>
      <c r="D6" s="378">
        <v>1</v>
      </c>
      <c r="E6" s="378">
        <v>2</v>
      </c>
      <c r="F6" s="378">
        <v>6006.5</v>
      </c>
      <c r="G6" s="378">
        <v>0</v>
      </c>
      <c r="H6" s="378">
        <v>0</v>
      </c>
      <c r="I6" s="378">
        <v>0</v>
      </c>
      <c r="J6" s="378">
        <v>0</v>
      </c>
      <c r="K6" s="378">
        <v>1140</v>
      </c>
      <c r="L6" s="378">
        <v>0</v>
      </c>
      <c r="M6" s="378">
        <v>0</v>
      </c>
      <c r="N6" s="378">
        <v>0</v>
      </c>
      <c r="O6" s="378">
        <v>0</v>
      </c>
      <c r="P6" s="378">
        <v>633</v>
      </c>
      <c r="Q6" s="378">
        <v>1041.5</v>
      </c>
      <c r="R6" s="378">
        <v>541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163.5</v>
      </c>
      <c r="AN6" s="378">
        <v>0</v>
      </c>
      <c r="AO6" s="378">
        <v>1032</v>
      </c>
      <c r="AP6" s="378">
        <v>0</v>
      </c>
      <c r="AQ6" s="378">
        <v>0</v>
      </c>
      <c r="AR6" s="378">
        <v>1135.5</v>
      </c>
      <c r="AS6" s="378">
        <v>0</v>
      </c>
      <c r="AT6" s="378">
        <v>0</v>
      </c>
      <c r="AU6" s="378">
        <v>0</v>
      </c>
      <c r="AV6" s="378">
        <v>0</v>
      </c>
      <c r="AW6" s="378">
        <v>320</v>
      </c>
    </row>
    <row r="7" spans="1:49" x14ac:dyDescent="0.3">
      <c r="A7" s="378" t="s">
        <v>218</v>
      </c>
      <c r="B7" s="401">
        <v>4</v>
      </c>
      <c r="C7" s="378">
        <v>30</v>
      </c>
      <c r="D7" s="378">
        <v>1</v>
      </c>
      <c r="E7" s="378">
        <v>4</v>
      </c>
      <c r="F7" s="378">
        <v>271</v>
      </c>
      <c r="G7" s="378">
        <v>0</v>
      </c>
      <c r="H7" s="378">
        <v>0</v>
      </c>
      <c r="I7" s="378">
        <v>0</v>
      </c>
      <c r="J7" s="378">
        <v>0</v>
      </c>
      <c r="K7" s="378">
        <v>235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16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20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1">
        <v>5</v>
      </c>
      <c r="C8" s="378">
        <v>30</v>
      </c>
      <c r="D8" s="378">
        <v>1</v>
      </c>
      <c r="E8" s="378">
        <v>6</v>
      </c>
      <c r="F8" s="378">
        <v>1427058</v>
      </c>
      <c r="G8" s="378">
        <v>0</v>
      </c>
      <c r="H8" s="378">
        <v>0</v>
      </c>
      <c r="I8" s="378">
        <v>0</v>
      </c>
      <c r="J8" s="378">
        <v>0</v>
      </c>
      <c r="K8" s="378">
        <v>514723</v>
      </c>
      <c r="L8" s="378">
        <v>0</v>
      </c>
      <c r="M8" s="378">
        <v>0</v>
      </c>
      <c r="N8" s="378">
        <v>0</v>
      </c>
      <c r="O8" s="378">
        <v>0</v>
      </c>
      <c r="P8" s="378">
        <v>144624</v>
      </c>
      <c r="Q8" s="378">
        <v>233968</v>
      </c>
      <c r="R8" s="378">
        <v>148468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22754</v>
      </c>
      <c r="AN8" s="378">
        <v>0</v>
      </c>
      <c r="AO8" s="378">
        <v>177182</v>
      </c>
      <c r="AP8" s="378">
        <v>0</v>
      </c>
      <c r="AQ8" s="378">
        <v>0</v>
      </c>
      <c r="AR8" s="378">
        <v>149631</v>
      </c>
      <c r="AS8" s="378">
        <v>0</v>
      </c>
      <c r="AT8" s="378">
        <v>0</v>
      </c>
      <c r="AU8" s="378">
        <v>0</v>
      </c>
      <c r="AV8" s="378">
        <v>0</v>
      </c>
      <c r="AW8" s="378">
        <v>35708</v>
      </c>
    </row>
    <row r="9" spans="1:49" x14ac:dyDescent="0.3">
      <c r="A9" s="378" t="s">
        <v>220</v>
      </c>
      <c r="B9" s="401">
        <v>6</v>
      </c>
      <c r="C9" s="378">
        <v>30</v>
      </c>
      <c r="D9" s="378">
        <v>1</v>
      </c>
      <c r="E9" s="378">
        <v>9</v>
      </c>
      <c r="F9" s="378">
        <v>18815</v>
      </c>
      <c r="G9" s="378">
        <v>0</v>
      </c>
      <c r="H9" s="378">
        <v>0</v>
      </c>
      <c r="I9" s="378">
        <v>0</v>
      </c>
      <c r="J9" s="378">
        <v>0</v>
      </c>
      <c r="K9" s="378">
        <v>5711</v>
      </c>
      <c r="L9" s="378">
        <v>0</v>
      </c>
      <c r="M9" s="378">
        <v>0</v>
      </c>
      <c r="N9" s="378">
        <v>0</v>
      </c>
      <c r="O9" s="378">
        <v>0</v>
      </c>
      <c r="P9" s="378">
        <v>1500</v>
      </c>
      <c r="Q9" s="378">
        <v>7016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1500</v>
      </c>
      <c r="AN9" s="378">
        <v>0</v>
      </c>
      <c r="AO9" s="378">
        <v>0</v>
      </c>
      <c r="AP9" s="378">
        <v>0</v>
      </c>
      <c r="AQ9" s="378">
        <v>0</v>
      </c>
      <c r="AR9" s="378">
        <v>3088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1">
        <v>7</v>
      </c>
      <c r="C10" s="378">
        <v>30</v>
      </c>
      <c r="D10" s="378">
        <v>1</v>
      </c>
      <c r="E10" s="378">
        <v>11</v>
      </c>
      <c r="F10" s="378">
        <v>2585.8778625954201</v>
      </c>
      <c r="G10" s="378">
        <v>0</v>
      </c>
      <c r="H10" s="378">
        <v>0</v>
      </c>
      <c r="I10" s="378">
        <v>0</v>
      </c>
      <c r="J10" s="378">
        <v>1335.8778625954199</v>
      </c>
      <c r="K10" s="378">
        <v>0</v>
      </c>
      <c r="L10" s="378">
        <v>0</v>
      </c>
      <c r="M10" s="378">
        <v>0</v>
      </c>
      <c r="N10" s="378">
        <v>0</v>
      </c>
      <c r="O10" s="378">
        <v>1250</v>
      </c>
      <c r="P10" s="378">
        <v>0</v>
      </c>
      <c r="Q10" s="378">
        <v>0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0</v>
      </c>
      <c r="AS10" s="378">
        <v>0</v>
      </c>
      <c r="AT10" s="378">
        <v>0</v>
      </c>
      <c r="AU10" s="378">
        <v>0</v>
      </c>
      <c r="AV10" s="378">
        <v>0</v>
      </c>
      <c r="AW10" s="378">
        <v>0</v>
      </c>
    </row>
    <row r="11" spans="1:49" x14ac:dyDescent="0.3">
      <c r="A11" s="378" t="s">
        <v>222</v>
      </c>
      <c r="B11" s="401">
        <v>8</v>
      </c>
      <c r="C11" s="378">
        <v>30</v>
      </c>
      <c r="D11" s="378">
        <v>2</v>
      </c>
      <c r="E11" s="378">
        <v>1</v>
      </c>
      <c r="F11" s="378">
        <v>45.5</v>
      </c>
      <c r="G11" s="378">
        <v>0</v>
      </c>
      <c r="H11" s="378">
        <v>0</v>
      </c>
      <c r="I11" s="378">
        <v>0</v>
      </c>
      <c r="J11" s="378">
        <v>0</v>
      </c>
      <c r="K11" s="378">
        <v>7</v>
      </c>
      <c r="L11" s="378">
        <v>0</v>
      </c>
      <c r="M11" s="378">
        <v>0</v>
      </c>
      <c r="N11" s="378">
        <v>0</v>
      </c>
      <c r="O11" s="378">
        <v>0</v>
      </c>
      <c r="P11" s="378">
        <v>7.5</v>
      </c>
      <c r="Q11" s="378">
        <v>7</v>
      </c>
      <c r="R11" s="378">
        <v>4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2</v>
      </c>
      <c r="AN11" s="378">
        <v>0</v>
      </c>
      <c r="AO11" s="378">
        <v>8</v>
      </c>
      <c r="AP11" s="378">
        <v>0</v>
      </c>
      <c r="AQ11" s="378">
        <v>0</v>
      </c>
      <c r="AR11" s="378">
        <v>8</v>
      </c>
      <c r="AS11" s="378">
        <v>0</v>
      </c>
      <c r="AT11" s="378">
        <v>0</v>
      </c>
      <c r="AU11" s="378">
        <v>0</v>
      </c>
      <c r="AV11" s="378">
        <v>0</v>
      </c>
      <c r="AW11" s="378">
        <v>2</v>
      </c>
    </row>
    <row r="12" spans="1:49" x14ac:dyDescent="0.3">
      <c r="A12" s="378" t="s">
        <v>223</v>
      </c>
      <c r="B12" s="401">
        <v>9</v>
      </c>
      <c r="C12" s="378">
        <v>30</v>
      </c>
      <c r="D12" s="378">
        <v>2</v>
      </c>
      <c r="E12" s="378">
        <v>2</v>
      </c>
      <c r="F12" s="378">
        <v>6384</v>
      </c>
      <c r="G12" s="378">
        <v>0</v>
      </c>
      <c r="H12" s="378">
        <v>0</v>
      </c>
      <c r="I12" s="378">
        <v>0</v>
      </c>
      <c r="J12" s="378">
        <v>0</v>
      </c>
      <c r="K12" s="378">
        <v>1144</v>
      </c>
      <c r="L12" s="378">
        <v>0</v>
      </c>
      <c r="M12" s="378">
        <v>0</v>
      </c>
      <c r="N12" s="378">
        <v>0</v>
      </c>
      <c r="O12" s="378">
        <v>0</v>
      </c>
      <c r="P12" s="378">
        <v>702</v>
      </c>
      <c r="Q12" s="378">
        <v>1084</v>
      </c>
      <c r="R12" s="378">
        <v>612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276</v>
      </c>
      <c r="AN12" s="378">
        <v>0</v>
      </c>
      <c r="AO12" s="378">
        <v>1224</v>
      </c>
      <c r="AP12" s="378">
        <v>0</v>
      </c>
      <c r="AQ12" s="378">
        <v>0</v>
      </c>
      <c r="AR12" s="378">
        <v>1038</v>
      </c>
      <c r="AS12" s="378">
        <v>0</v>
      </c>
      <c r="AT12" s="378">
        <v>0</v>
      </c>
      <c r="AU12" s="378">
        <v>0</v>
      </c>
      <c r="AV12" s="378">
        <v>0</v>
      </c>
      <c r="AW12" s="378">
        <v>304</v>
      </c>
    </row>
    <row r="13" spans="1:49" x14ac:dyDescent="0.3">
      <c r="A13" s="378" t="s">
        <v>224</v>
      </c>
      <c r="B13" s="401">
        <v>10</v>
      </c>
      <c r="C13" s="378">
        <v>30</v>
      </c>
      <c r="D13" s="378">
        <v>2</v>
      </c>
      <c r="E13" s="378">
        <v>4</v>
      </c>
      <c r="F13" s="378">
        <v>288</v>
      </c>
      <c r="G13" s="378">
        <v>0</v>
      </c>
      <c r="H13" s="378">
        <v>0</v>
      </c>
      <c r="I13" s="378">
        <v>0</v>
      </c>
      <c r="J13" s="378">
        <v>0</v>
      </c>
      <c r="K13" s="378">
        <v>216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12</v>
      </c>
      <c r="R13" s="378">
        <v>20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20</v>
      </c>
      <c r="AP13" s="378">
        <v>0</v>
      </c>
      <c r="AQ13" s="378">
        <v>0</v>
      </c>
      <c r="AR13" s="378">
        <v>20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1">
        <v>11</v>
      </c>
      <c r="C14" s="378">
        <v>30</v>
      </c>
      <c r="D14" s="378">
        <v>2</v>
      </c>
      <c r="E14" s="378">
        <v>6</v>
      </c>
      <c r="F14" s="378">
        <v>1393013</v>
      </c>
      <c r="G14" s="378">
        <v>0</v>
      </c>
      <c r="H14" s="378">
        <v>0</v>
      </c>
      <c r="I14" s="378">
        <v>0</v>
      </c>
      <c r="J14" s="378">
        <v>0</v>
      </c>
      <c r="K14" s="378">
        <v>488301</v>
      </c>
      <c r="L14" s="378">
        <v>0</v>
      </c>
      <c r="M14" s="378">
        <v>0</v>
      </c>
      <c r="N14" s="378">
        <v>0</v>
      </c>
      <c r="O14" s="378">
        <v>0</v>
      </c>
      <c r="P14" s="378">
        <v>139035</v>
      </c>
      <c r="Q14" s="378">
        <v>222067</v>
      </c>
      <c r="R14" s="378">
        <v>151701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38114</v>
      </c>
      <c r="AN14" s="378">
        <v>0</v>
      </c>
      <c r="AO14" s="378">
        <v>185399</v>
      </c>
      <c r="AP14" s="378">
        <v>0</v>
      </c>
      <c r="AQ14" s="378">
        <v>0</v>
      </c>
      <c r="AR14" s="378">
        <v>132636</v>
      </c>
      <c r="AS14" s="378">
        <v>0</v>
      </c>
      <c r="AT14" s="378">
        <v>0</v>
      </c>
      <c r="AU14" s="378">
        <v>0</v>
      </c>
      <c r="AV14" s="378">
        <v>0</v>
      </c>
      <c r="AW14" s="378">
        <v>35760</v>
      </c>
    </row>
    <row r="15" spans="1:49" x14ac:dyDescent="0.3">
      <c r="A15" s="378" t="s">
        <v>226</v>
      </c>
      <c r="B15" s="401">
        <v>12</v>
      </c>
      <c r="C15" s="378">
        <v>30</v>
      </c>
      <c r="D15" s="378">
        <v>2</v>
      </c>
      <c r="E15" s="378">
        <v>9</v>
      </c>
      <c r="F15" s="378">
        <v>13632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  <c r="O15" s="378">
        <v>0</v>
      </c>
      <c r="P15" s="378">
        <v>3224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8364</v>
      </c>
      <c r="AP15" s="378">
        <v>0</v>
      </c>
      <c r="AQ15" s="378">
        <v>0</v>
      </c>
      <c r="AR15" s="378">
        <v>2044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1">
        <v>2016</v>
      </c>
      <c r="C16" s="378">
        <v>30</v>
      </c>
      <c r="D16" s="378">
        <v>2</v>
      </c>
      <c r="E16" s="378">
        <v>10</v>
      </c>
      <c r="F16" s="378">
        <v>3400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3400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30</v>
      </c>
      <c r="D17" s="378">
        <v>2</v>
      </c>
      <c r="E17" s="378">
        <v>11</v>
      </c>
      <c r="F17" s="378">
        <v>2585.8778625954201</v>
      </c>
      <c r="G17" s="378">
        <v>0</v>
      </c>
      <c r="H17" s="378">
        <v>0</v>
      </c>
      <c r="I17" s="378">
        <v>0</v>
      </c>
      <c r="J17" s="378">
        <v>1335.8778625954199</v>
      </c>
      <c r="K17" s="378">
        <v>0</v>
      </c>
      <c r="L17" s="378">
        <v>0</v>
      </c>
      <c r="M17" s="378">
        <v>0</v>
      </c>
      <c r="N17" s="378">
        <v>0</v>
      </c>
      <c r="O17" s="378">
        <v>1250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30</v>
      </c>
      <c r="D18" s="378">
        <v>3</v>
      </c>
      <c r="E18" s="378">
        <v>1</v>
      </c>
      <c r="F18" s="378">
        <v>45.5</v>
      </c>
      <c r="G18" s="378">
        <v>0</v>
      </c>
      <c r="H18" s="378">
        <v>0</v>
      </c>
      <c r="I18" s="378">
        <v>0</v>
      </c>
      <c r="J18" s="378">
        <v>0</v>
      </c>
      <c r="K18" s="378">
        <v>7</v>
      </c>
      <c r="L18" s="378">
        <v>0</v>
      </c>
      <c r="M18" s="378">
        <v>0</v>
      </c>
      <c r="N18" s="378">
        <v>0</v>
      </c>
      <c r="O18" s="378">
        <v>0</v>
      </c>
      <c r="P18" s="378">
        <v>7.5</v>
      </c>
      <c r="Q18" s="378">
        <v>7</v>
      </c>
      <c r="R18" s="378">
        <v>4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2</v>
      </c>
      <c r="AN18" s="378">
        <v>0</v>
      </c>
      <c r="AO18" s="378">
        <v>8</v>
      </c>
      <c r="AP18" s="378">
        <v>0</v>
      </c>
      <c r="AQ18" s="378">
        <v>0</v>
      </c>
      <c r="AR18" s="378">
        <v>8</v>
      </c>
      <c r="AS18" s="378">
        <v>0</v>
      </c>
      <c r="AT18" s="378">
        <v>0</v>
      </c>
      <c r="AU18" s="378">
        <v>0</v>
      </c>
      <c r="AV18" s="378">
        <v>0</v>
      </c>
      <c r="AW18" s="378">
        <v>2</v>
      </c>
    </row>
    <row r="19" spans="3:49" x14ac:dyDescent="0.3">
      <c r="C19" s="378">
        <v>30</v>
      </c>
      <c r="D19" s="378">
        <v>3</v>
      </c>
      <c r="E19" s="378">
        <v>2</v>
      </c>
      <c r="F19" s="378">
        <v>6800</v>
      </c>
      <c r="G19" s="378">
        <v>0</v>
      </c>
      <c r="H19" s="378">
        <v>0</v>
      </c>
      <c r="I19" s="378">
        <v>0</v>
      </c>
      <c r="J19" s="378">
        <v>0</v>
      </c>
      <c r="K19" s="378">
        <v>1212</v>
      </c>
      <c r="L19" s="378">
        <v>0</v>
      </c>
      <c r="M19" s="378">
        <v>0</v>
      </c>
      <c r="N19" s="378">
        <v>0</v>
      </c>
      <c r="O19" s="378">
        <v>0</v>
      </c>
      <c r="P19" s="378">
        <v>732</v>
      </c>
      <c r="Q19" s="378">
        <v>1100</v>
      </c>
      <c r="R19" s="378">
        <v>640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324</v>
      </c>
      <c r="AN19" s="378">
        <v>0</v>
      </c>
      <c r="AO19" s="378">
        <v>1200</v>
      </c>
      <c r="AP19" s="378">
        <v>0</v>
      </c>
      <c r="AQ19" s="378">
        <v>0</v>
      </c>
      <c r="AR19" s="378">
        <v>1256</v>
      </c>
      <c r="AS19" s="378">
        <v>0</v>
      </c>
      <c r="AT19" s="378">
        <v>0</v>
      </c>
      <c r="AU19" s="378">
        <v>0</v>
      </c>
      <c r="AV19" s="378">
        <v>0</v>
      </c>
      <c r="AW19" s="378">
        <v>336</v>
      </c>
    </row>
    <row r="20" spans="3:49" x14ac:dyDescent="0.3">
      <c r="C20" s="378">
        <v>30</v>
      </c>
      <c r="D20" s="378">
        <v>3</v>
      </c>
      <c r="E20" s="378">
        <v>4</v>
      </c>
      <c r="F20" s="378">
        <v>688</v>
      </c>
      <c r="G20" s="378">
        <v>0</v>
      </c>
      <c r="H20" s="378">
        <v>0</v>
      </c>
      <c r="I20" s="378">
        <v>0</v>
      </c>
      <c r="J20" s="378">
        <v>0</v>
      </c>
      <c r="K20" s="378">
        <v>225</v>
      </c>
      <c r="L20" s="378">
        <v>0</v>
      </c>
      <c r="M20" s="378">
        <v>0</v>
      </c>
      <c r="N20" s="378">
        <v>0</v>
      </c>
      <c r="O20" s="378">
        <v>0</v>
      </c>
      <c r="P20" s="378">
        <v>95</v>
      </c>
      <c r="Q20" s="378">
        <v>92</v>
      </c>
      <c r="R20" s="378">
        <v>45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40</v>
      </c>
      <c r="AN20" s="378">
        <v>0</v>
      </c>
      <c r="AO20" s="378">
        <v>120</v>
      </c>
      <c r="AP20" s="378">
        <v>0</v>
      </c>
      <c r="AQ20" s="378">
        <v>0</v>
      </c>
      <c r="AR20" s="378">
        <v>71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30</v>
      </c>
      <c r="D21" s="378">
        <v>3</v>
      </c>
      <c r="E21" s="378">
        <v>6</v>
      </c>
      <c r="F21" s="378">
        <v>1560237</v>
      </c>
      <c r="G21" s="378">
        <v>0</v>
      </c>
      <c r="H21" s="378">
        <v>0</v>
      </c>
      <c r="I21" s="378">
        <v>0</v>
      </c>
      <c r="J21" s="378">
        <v>0</v>
      </c>
      <c r="K21" s="378">
        <v>498522</v>
      </c>
      <c r="L21" s="378">
        <v>0</v>
      </c>
      <c r="M21" s="378">
        <v>0</v>
      </c>
      <c r="N21" s="378">
        <v>0</v>
      </c>
      <c r="O21" s="378">
        <v>0</v>
      </c>
      <c r="P21" s="378">
        <v>175146</v>
      </c>
      <c r="Q21" s="378">
        <v>260574</v>
      </c>
      <c r="R21" s="378">
        <v>172906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46056</v>
      </c>
      <c r="AN21" s="378">
        <v>0</v>
      </c>
      <c r="AO21" s="378">
        <v>206206</v>
      </c>
      <c r="AP21" s="378">
        <v>0</v>
      </c>
      <c r="AQ21" s="378">
        <v>0</v>
      </c>
      <c r="AR21" s="378">
        <v>164848</v>
      </c>
      <c r="AS21" s="378">
        <v>0</v>
      </c>
      <c r="AT21" s="378">
        <v>0</v>
      </c>
      <c r="AU21" s="378">
        <v>0</v>
      </c>
      <c r="AV21" s="378">
        <v>0</v>
      </c>
      <c r="AW21" s="378">
        <v>35979</v>
      </c>
    </row>
    <row r="22" spans="3:49" x14ac:dyDescent="0.3">
      <c r="C22" s="378">
        <v>30</v>
      </c>
      <c r="D22" s="378">
        <v>3</v>
      </c>
      <c r="E22" s="378">
        <v>9</v>
      </c>
      <c r="F22" s="378">
        <v>25588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0</v>
      </c>
      <c r="M22" s="378">
        <v>0</v>
      </c>
      <c r="N22" s="378">
        <v>0</v>
      </c>
      <c r="O22" s="378">
        <v>0</v>
      </c>
      <c r="P22" s="378">
        <v>7500</v>
      </c>
      <c r="Q22" s="378">
        <v>11000</v>
      </c>
      <c r="R22" s="378">
        <v>7088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30</v>
      </c>
      <c r="D23" s="378">
        <v>3</v>
      </c>
      <c r="E23" s="378">
        <v>10</v>
      </c>
      <c r="F23" s="378">
        <v>3620</v>
      </c>
      <c r="G23" s="378">
        <v>0</v>
      </c>
      <c r="H23" s="378">
        <v>0</v>
      </c>
      <c r="I23" s="378">
        <v>0</v>
      </c>
      <c r="J23" s="378">
        <v>220</v>
      </c>
      <c r="K23" s="378">
        <v>0</v>
      </c>
      <c r="L23" s="378">
        <v>0</v>
      </c>
      <c r="M23" s="378">
        <v>0</v>
      </c>
      <c r="N23" s="378">
        <v>0</v>
      </c>
      <c r="O23" s="378">
        <v>3400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30</v>
      </c>
      <c r="D24" s="378">
        <v>3</v>
      </c>
      <c r="E24" s="378">
        <v>11</v>
      </c>
      <c r="F24" s="378">
        <v>2585.8778625954201</v>
      </c>
      <c r="G24" s="378">
        <v>0</v>
      </c>
      <c r="H24" s="378">
        <v>0</v>
      </c>
      <c r="I24" s="378">
        <v>0</v>
      </c>
      <c r="J24" s="378">
        <v>1335.8778625954199</v>
      </c>
      <c r="K24" s="378">
        <v>0</v>
      </c>
      <c r="L24" s="378">
        <v>0</v>
      </c>
      <c r="M24" s="378">
        <v>0</v>
      </c>
      <c r="N24" s="378">
        <v>0</v>
      </c>
      <c r="O24" s="378">
        <v>1250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30</v>
      </c>
      <c r="D25" s="378">
        <v>4</v>
      </c>
      <c r="E25" s="378">
        <v>1</v>
      </c>
      <c r="F25" s="378">
        <v>45.5</v>
      </c>
      <c r="G25" s="378">
        <v>0</v>
      </c>
      <c r="H25" s="378">
        <v>0</v>
      </c>
      <c r="I25" s="378">
        <v>0</v>
      </c>
      <c r="J25" s="378">
        <v>0</v>
      </c>
      <c r="K25" s="378">
        <v>7</v>
      </c>
      <c r="L25" s="378">
        <v>0</v>
      </c>
      <c r="M25" s="378">
        <v>0</v>
      </c>
      <c r="N25" s="378">
        <v>0</v>
      </c>
      <c r="O25" s="378">
        <v>0</v>
      </c>
      <c r="P25" s="378">
        <v>10.5</v>
      </c>
      <c r="Q25" s="378">
        <v>4</v>
      </c>
      <c r="R25" s="378">
        <v>4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2</v>
      </c>
      <c r="AN25" s="378">
        <v>0</v>
      </c>
      <c r="AO25" s="378">
        <v>8</v>
      </c>
      <c r="AP25" s="378">
        <v>0</v>
      </c>
      <c r="AQ25" s="378">
        <v>0</v>
      </c>
      <c r="AR25" s="378">
        <v>8</v>
      </c>
      <c r="AS25" s="378">
        <v>0</v>
      </c>
      <c r="AT25" s="378">
        <v>0</v>
      </c>
      <c r="AU25" s="378">
        <v>0</v>
      </c>
      <c r="AV25" s="378">
        <v>0</v>
      </c>
      <c r="AW25" s="378">
        <v>2</v>
      </c>
    </row>
    <row r="26" spans="3:49" x14ac:dyDescent="0.3">
      <c r="C26" s="378">
        <v>30</v>
      </c>
      <c r="D26" s="378">
        <v>4</v>
      </c>
      <c r="E26" s="378">
        <v>2</v>
      </c>
      <c r="F26" s="378">
        <v>6602</v>
      </c>
      <c r="G26" s="378">
        <v>0</v>
      </c>
      <c r="H26" s="378">
        <v>0</v>
      </c>
      <c r="I26" s="378">
        <v>0</v>
      </c>
      <c r="J26" s="378">
        <v>0</v>
      </c>
      <c r="K26" s="378">
        <v>1092</v>
      </c>
      <c r="L26" s="378">
        <v>0</v>
      </c>
      <c r="M26" s="378">
        <v>0</v>
      </c>
      <c r="N26" s="378">
        <v>0</v>
      </c>
      <c r="O26" s="378">
        <v>0</v>
      </c>
      <c r="P26" s="378">
        <v>1195.5</v>
      </c>
      <c r="Q26" s="378">
        <v>664.5</v>
      </c>
      <c r="R26" s="378">
        <v>640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306</v>
      </c>
      <c r="AN26" s="378">
        <v>0</v>
      </c>
      <c r="AO26" s="378">
        <v>1236</v>
      </c>
      <c r="AP26" s="378">
        <v>0</v>
      </c>
      <c r="AQ26" s="378">
        <v>0</v>
      </c>
      <c r="AR26" s="378">
        <v>1152</v>
      </c>
      <c r="AS26" s="378">
        <v>0</v>
      </c>
      <c r="AT26" s="378">
        <v>0</v>
      </c>
      <c r="AU26" s="378">
        <v>0</v>
      </c>
      <c r="AV26" s="378">
        <v>0</v>
      </c>
      <c r="AW26" s="378">
        <v>316</v>
      </c>
    </row>
    <row r="27" spans="3:49" x14ac:dyDescent="0.3">
      <c r="C27" s="378">
        <v>30</v>
      </c>
      <c r="D27" s="378">
        <v>4</v>
      </c>
      <c r="E27" s="378">
        <v>4</v>
      </c>
      <c r="F27" s="378">
        <v>291.5</v>
      </c>
      <c r="G27" s="378">
        <v>0</v>
      </c>
      <c r="H27" s="378">
        <v>0</v>
      </c>
      <c r="I27" s="378">
        <v>0</v>
      </c>
      <c r="J27" s="378">
        <v>0</v>
      </c>
      <c r="K27" s="378">
        <v>239.5</v>
      </c>
      <c r="L27" s="378">
        <v>0</v>
      </c>
      <c r="M27" s="378">
        <v>0</v>
      </c>
      <c r="N27" s="378">
        <v>0</v>
      </c>
      <c r="O27" s="378">
        <v>0</v>
      </c>
      <c r="P27" s="378">
        <v>20</v>
      </c>
      <c r="Q27" s="378">
        <v>-8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20</v>
      </c>
      <c r="AN27" s="378">
        <v>0</v>
      </c>
      <c r="AO27" s="378">
        <v>0</v>
      </c>
      <c r="AP27" s="378">
        <v>0</v>
      </c>
      <c r="AQ27" s="378">
        <v>0</v>
      </c>
      <c r="AR27" s="378">
        <v>20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30</v>
      </c>
      <c r="D28" s="378">
        <v>4</v>
      </c>
      <c r="E28" s="378">
        <v>6</v>
      </c>
      <c r="F28" s="378">
        <v>1414007</v>
      </c>
      <c r="G28" s="378">
        <v>0</v>
      </c>
      <c r="H28" s="378">
        <v>0</v>
      </c>
      <c r="I28" s="378">
        <v>0</v>
      </c>
      <c r="J28" s="378">
        <v>0</v>
      </c>
      <c r="K28" s="378">
        <v>503406</v>
      </c>
      <c r="L28" s="378">
        <v>0</v>
      </c>
      <c r="M28" s="378">
        <v>0</v>
      </c>
      <c r="N28" s="378">
        <v>0</v>
      </c>
      <c r="O28" s="378">
        <v>0</v>
      </c>
      <c r="P28" s="378">
        <v>132785</v>
      </c>
      <c r="Q28" s="378">
        <v>230547</v>
      </c>
      <c r="R28" s="378">
        <v>146305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41120</v>
      </c>
      <c r="AN28" s="378">
        <v>0</v>
      </c>
      <c r="AO28" s="378">
        <v>177737</v>
      </c>
      <c r="AP28" s="378">
        <v>0</v>
      </c>
      <c r="AQ28" s="378">
        <v>0</v>
      </c>
      <c r="AR28" s="378">
        <v>146337</v>
      </c>
      <c r="AS28" s="378">
        <v>0</v>
      </c>
      <c r="AT28" s="378">
        <v>0</v>
      </c>
      <c r="AU28" s="378">
        <v>0</v>
      </c>
      <c r="AV28" s="378">
        <v>0</v>
      </c>
      <c r="AW28" s="378">
        <v>35770</v>
      </c>
    </row>
    <row r="29" spans="3:49" x14ac:dyDescent="0.3">
      <c r="C29" s="378">
        <v>30</v>
      </c>
      <c r="D29" s="378">
        <v>4</v>
      </c>
      <c r="E29" s="378">
        <v>10</v>
      </c>
      <c r="F29" s="378">
        <v>3900</v>
      </c>
      <c r="G29" s="378">
        <v>0</v>
      </c>
      <c r="H29" s="378">
        <v>0</v>
      </c>
      <c r="I29" s="378">
        <v>0</v>
      </c>
      <c r="J29" s="378">
        <v>3300</v>
      </c>
      <c r="K29" s="378">
        <v>0</v>
      </c>
      <c r="L29" s="378">
        <v>0</v>
      </c>
      <c r="M29" s="378">
        <v>0</v>
      </c>
      <c r="N29" s="378">
        <v>0</v>
      </c>
      <c r="O29" s="378">
        <v>600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30</v>
      </c>
      <c r="D30" s="378">
        <v>4</v>
      </c>
      <c r="E30" s="378">
        <v>11</v>
      </c>
      <c r="F30" s="378">
        <v>2585.8778625954201</v>
      </c>
      <c r="G30" s="378">
        <v>0</v>
      </c>
      <c r="H30" s="378">
        <v>0</v>
      </c>
      <c r="I30" s="378">
        <v>0</v>
      </c>
      <c r="J30" s="378">
        <v>1335.8778625954199</v>
      </c>
      <c r="K30" s="378">
        <v>0</v>
      </c>
      <c r="L30" s="378">
        <v>0</v>
      </c>
      <c r="M30" s="378">
        <v>0</v>
      </c>
      <c r="N30" s="378">
        <v>0</v>
      </c>
      <c r="O30" s="378">
        <v>1250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0</v>
      </c>
      <c r="AS30" s="378">
        <v>0</v>
      </c>
      <c r="AT30" s="378">
        <v>0</v>
      </c>
      <c r="AU30" s="378">
        <v>0</v>
      </c>
      <c r="AV30" s="378">
        <v>0</v>
      </c>
      <c r="AW30" s="378">
        <v>0</v>
      </c>
    </row>
    <row r="31" spans="3:49" x14ac:dyDescent="0.3">
      <c r="C31" s="378">
        <v>30</v>
      </c>
      <c r="D31" s="378">
        <v>5</v>
      </c>
      <c r="E31" s="378">
        <v>1</v>
      </c>
      <c r="F31" s="378">
        <v>46.5</v>
      </c>
      <c r="G31" s="378">
        <v>0</v>
      </c>
      <c r="H31" s="378">
        <v>0</v>
      </c>
      <c r="I31" s="378">
        <v>0</v>
      </c>
      <c r="J31" s="378">
        <v>0</v>
      </c>
      <c r="K31" s="378">
        <v>7</v>
      </c>
      <c r="L31" s="378">
        <v>0</v>
      </c>
      <c r="M31" s="378">
        <v>0</v>
      </c>
      <c r="N31" s="378">
        <v>0</v>
      </c>
      <c r="O31" s="378">
        <v>0</v>
      </c>
      <c r="P31" s="378">
        <v>7.5</v>
      </c>
      <c r="Q31" s="378">
        <v>7</v>
      </c>
      <c r="R31" s="378">
        <v>5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2</v>
      </c>
      <c r="AN31" s="378">
        <v>0</v>
      </c>
      <c r="AO31" s="378">
        <v>8</v>
      </c>
      <c r="AP31" s="378">
        <v>0</v>
      </c>
      <c r="AQ31" s="378">
        <v>0</v>
      </c>
      <c r="AR31" s="378">
        <v>8</v>
      </c>
      <c r="AS31" s="378">
        <v>0</v>
      </c>
      <c r="AT31" s="378">
        <v>0</v>
      </c>
      <c r="AU31" s="378">
        <v>0</v>
      </c>
      <c r="AV31" s="378">
        <v>0</v>
      </c>
      <c r="AW31" s="378">
        <v>2</v>
      </c>
    </row>
    <row r="32" spans="3:49" x14ac:dyDescent="0.3">
      <c r="C32" s="378">
        <v>30</v>
      </c>
      <c r="D32" s="378">
        <v>5</v>
      </c>
      <c r="E32" s="378">
        <v>2</v>
      </c>
      <c r="F32" s="378">
        <v>6804.5</v>
      </c>
      <c r="G32" s="378">
        <v>0</v>
      </c>
      <c r="H32" s="378">
        <v>0</v>
      </c>
      <c r="I32" s="378">
        <v>0</v>
      </c>
      <c r="J32" s="378">
        <v>0</v>
      </c>
      <c r="K32" s="378">
        <v>1144</v>
      </c>
      <c r="L32" s="378">
        <v>0</v>
      </c>
      <c r="M32" s="378">
        <v>0</v>
      </c>
      <c r="N32" s="378">
        <v>0</v>
      </c>
      <c r="O32" s="378">
        <v>0</v>
      </c>
      <c r="P32" s="378">
        <v>780</v>
      </c>
      <c r="Q32" s="378">
        <v>1168</v>
      </c>
      <c r="R32" s="378">
        <v>804.5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324</v>
      </c>
      <c r="AN32" s="378">
        <v>0</v>
      </c>
      <c r="AO32" s="378">
        <v>1200</v>
      </c>
      <c r="AP32" s="378">
        <v>0</v>
      </c>
      <c r="AQ32" s="378">
        <v>0</v>
      </c>
      <c r="AR32" s="378">
        <v>1076</v>
      </c>
      <c r="AS32" s="378">
        <v>0</v>
      </c>
      <c r="AT32" s="378">
        <v>0</v>
      </c>
      <c r="AU32" s="378">
        <v>0</v>
      </c>
      <c r="AV32" s="378">
        <v>0</v>
      </c>
      <c r="AW32" s="378">
        <v>308</v>
      </c>
    </row>
    <row r="33" spans="3:49" x14ac:dyDescent="0.3">
      <c r="C33" s="378">
        <v>30</v>
      </c>
      <c r="D33" s="378">
        <v>5</v>
      </c>
      <c r="E33" s="378">
        <v>4</v>
      </c>
      <c r="F33" s="378">
        <v>244</v>
      </c>
      <c r="G33" s="378">
        <v>0</v>
      </c>
      <c r="H33" s="378">
        <v>0</v>
      </c>
      <c r="I33" s="378">
        <v>0</v>
      </c>
      <c r="J33" s="378">
        <v>0</v>
      </c>
      <c r="K33" s="378">
        <v>232</v>
      </c>
      <c r="L33" s="378">
        <v>0</v>
      </c>
      <c r="M33" s="378">
        <v>0</v>
      </c>
      <c r="N33" s="378">
        <v>0</v>
      </c>
      <c r="O33" s="378">
        <v>0</v>
      </c>
      <c r="P33" s="378">
        <v>0</v>
      </c>
      <c r="Q33" s="378">
        <v>12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0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30</v>
      </c>
      <c r="D34" s="378">
        <v>5</v>
      </c>
      <c r="E34" s="378">
        <v>6</v>
      </c>
      <c r="F34" s="378">
        <v>1489420</v>
      </c>
      <c r="G34" s="378">
        <v>0</v>
      </c>
      <c r="H34" s="378">
        <v>0</v>
      </c>
      <c r="I34" s="378">
        <v>0</v>
      </c>
      <c r="J34" s="378">
        <v>0</v>
      </c>
      <c r="K34" s="378">
        <v>505021</v>
      </c>
      <c r="L34" s="378">
        <v>0</v>
      </c>
      <c r="M34" s="378">
        <v>0</v>
      </c>
      <c r="N34" s="378">
        <v>0</v>
      </c>
      <c r="O34" s="378">
        <v>0</v>
      </c>
      <c r="P34" s="378">
        <v>141096</v>
      </c>
      <c r="Q34" s="378">
        <v>244612</v>
      </c>
      <c r="R34" s="378">
        <v>191141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39242</v>
      </c>
      <c r="AN34" s="378">
        <v>0</v>
      </c>
      <c r="AO34" s="378">
        <v>201051</v>
      </c>
      <c r="AP34" s="378">
        <v>0</v>
      </c>
      <c r="AQ34" s="378">
        <v>0</v>
      </c>
      <c r="AR34" s="378">
        <v>134907</v>
      </c>
      <c r="AS34" s="378">
        <v>0</v>
      </c>
      <c r="AT34" s="378">
        <v>0</v>
      </c>
      <c r="AU34" s="378">
        <v>0</v>
      </c>
      <c r="AV34" s="378">
        <v>0</v>
      </c>
      <c r="AW34" s="378">
        <v>32350</v>
      </c>
    </row>
    <row r="35" spans="3:49" x14ac:dyDescent="0.3">
      <c r="C35" s="378">
        <v>30</v>
      </c>
      <c r="D35" s="378">
        <v>5</v>
      </c>
      <c r="E35" s="378">
        <v>9</v>
      </c>
      <c r="F35" s="378">
        <v>6044</v>
      </c>
      <c r="G35" s="378">
        <v>0</v>
      </c>
      <c r="H35" s="378">
        <v>0</v>
      </c>
      <c r="I35" s="378">
        <v>0</v>
      </c>
      <c r="J35" s="378">
        <v>0</v>
      </c>
      <c r="K35" s="378">
        <v>0</v>
      </c>
      <c r="L35" s="378">
        <v>0</v>
      </c>
      <c r="M35" s="378">
        <v>0</v>
      </c>
      <c r="N35" s="378">
        <v>0</v>
      </c>
      <c r="O35" s="378">
        <v>0</v>
      </c>
      <c r="P35" s="378">
        <v>0</v>
      </c>
      <c r="Q35" s="378">
        <v>1544</v>
      </c>
      <c r="R35" s="378">
        <v>4500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0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0</v>
      </c>
      <c r="AP35" s="378">
        <v>0</v>
      </c>
      <c r="AQ35" s="378">
        <v>0</v>
      </c>
      <c r="AR35" s="378">
        <v>0</v>
      </c>
      <c r="AS35" s="378">
        <v>0</v>
      </c>
      <c r="AT35" s="378">
        <v>0</v>
      </c>
      <c r="AU35" s="378">
        <v>0</v>
      </c>
      <c r="AV35" s="378">
        <v>0</v>
      </c>
      <c r="AW35" s="378">
        <v>0</v>
      </c>
    </row>
    <row r="36" spans="3:49" x14ac:dyDescent="0.3">
      <c r="C36" s="378">
        <v>30</v>
      </c>
      <c r="D36" s="378">
        <v>5</v>
      </c>
      <c r="E36" s="378">
        <v>10</v>
      </c>
      <c r="F36" s="378">
        <v>2950</v>
      </c>
      <c r="G36" s="378">
        <v>0</v>
      </c>
      <c r="H36" s="378">
        <v>0</v>
      </c>
      <c r="I36" s="378">
        <v>0</v>
      </c>
      <c r="J36" s="378">
        <v>600</v>
      </c>
      <c r="K36" s="378">
        <v>0</v>
      </c>
      <c r="L36" s="378">
        <v>0</v>
      </c>
      <c r="M36" s="378">
        <v>0</v>
      </c>
      <c r="N36" s="378">
        <v>0</v>
      </c>
      <c r="O36" s="378">
        <v>2350</v>
      </c>
      <c r="P36" s="378">
        <v>0</v>
      </c>
      <c r="Q36" s="378">
        <v>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0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30</v>
      </c>
      <c r="D37" s="378">
        <v>5</v>
      </c>
      <c r="E37" s="378">
        <v>11</v>
      </c>
      <c r="F37" s="378">
        <v>2585.8778625954201</v>
      </c>
      <c r="G37" s="378">
        <v>0</v>
      </c>
      <c r="H37" s="378">
        <v>0</v>
      </c>
      <c r="I37" s="378">
        <v>0</v>
      </c>
      <c r="J37" s="378">
        <v>1335.8778625954199</v>
      </c>
      <c r="K37" s="378">
        <v>0</v>
      </c>
      <c r="L37" s="378">
        <v>0</v>
      </c>
      <c r="M37" s="378">
        <v>0</v>
      </c>
      <c r="N37" s="378">
        <v>0</v>
      </c>
      <c r="O37" s="378">
        <v>1250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30</v>
      </c>
      <c r="D38" s="378">
        <v>6</v>
      </c>
      <c r="E38" s="378">
        <v>1</v>
      </c>
      <c r="F38" s="378">
        <v>45.5</v>
      </c>
      <c r="G38" s="378">
        <v>0</v>
      </c>
      <c r="H38" s="378">
        <v>0</v>
      </c>
      <c r="I38" s="378">
        <v>0</v>
      </c>
      <c r="J38" s="378">
        <v>0</v>
      </c>
      <c r="K38" s="378">
        <v>7</v>
      </c>
      <c r="L38" s="378">
        <v>0</v>
      </c>
      <c r="M38" s="378">
        <v>0</v>
      </c>
      <c r="N38" s="378">
        <v>0</v>
      </c>
      <c r="O38" s="378">
        <v>0</v>
      </c>
      <c r="P38" s="378">
        <v>6.5</v>
      </c>
      <c r="Q38" s="378">
        <v>7</v>
      </c>
      <c r="R38" s="378">
        <v>5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2</v>
      </c>
      <c r="AN38" s="378">
        <v>0</v>
      </c>
      <c r="AO38" s="378">
        <v>8</v>
      </c>
      <c r="AP38" s="378">
        <v>0</v>
      </c>
      <c r="AQ38" s="378">
        <v>0</v>
      </c>
      <c r="AR38" s="378">
        <v>8</v>
      </c>
      <c r="AS38" s="378">
        <v>0</v>
      </c>
      <c r="AT38" s="378">
        <v>0</v>
      </c>
      <c r="AU38" s="378">
        <v>0</v>
      </c>
      <c r="AV38" s="378">
        <v>0</v>
      </c>
      <c r="AW38" s="378">
        <v>2</v>
      </c>
    </row>
    <row r="39" spans="3:49" x14ac:dyDescent="0.3">
      <c r="C39" s="378">
        <v>30</v>
      </c>
      <c r="D39" s="378">
        <v>6</v>
      </c>
      <c r="E39" s="378">
        <v>2</v>
      </c>
      <c r="F39" s="378">
        <v>6744</v>
      </c>
      <c r="G39" s="378">
        <v>0</v>
      </c>
      <c r="H39" s="378">
        <v>0</v>
      </c>
      <c r="I39" s="378">
        <v>0</v>
      </c>
      <c r="J39" s="378">
        <v>0</v>
      </c>
      <c r="K39" s="378">
        <v>1096</v>
      </c>
      <c r="L39" s="378">
        <v>0</v>
      </c>
      <c r="M39" s="378">
        <v>0</v>
      </c>
      <c r="N39" s="378">
        <v>0</v>
      </c>
      <c r="O39" s="378">
        <v>0</v>
      </c>
      <c r="P39" s="378">
        <v>732</v>
      </c>
      <c r="Q39" s="378">
        <v>1192</v>
      </c>
      <c r="R39" s="378">
        <v>804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0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336</v>
      </c>
      <c r="AN39" s="378">
        <v>0</v>
      </c>
      <c r="AO39" s="378">
        <v>1224</v>
      </c>
      <c r="AP39" s="378">
        <v>0</v>
      </c>
      <c r="AQ39" s="378">
        <v>0</v>
      </c>
      <c r="AR39" s="378">
        <v>1016</v>
      </c>
      <c r="AS39" s="378">
        <v>0</v>
      </c>
      <c r="AT39" s="378">
        <v>0</v>
      </c>
      <c r="AU39" s="378">
        <v>0</v>
      </c>
      <c r="AV39" s="378">
        <v>0</v>
      </c>
      <c r="AW39" s="378">
        <v>344</v>
      </c>
    </row>
    <row r="40" spans="3:49" x14ac:dyDescent="0.3">
      <c r="C40" s="378">
        <v>30</v>
      </c>
      <c r="D40" s="378">
        <v>6</v>
      </c>
      <c r="E40" s="378">
        <v>4</v>
      </c>
      <c r="F40" s="378">
        <v>264.5</v>
      </c>
      <c r="G40" s="378">
        <v>0</v>
      </c>
      <c r="H40" s="378">
        <v>0</v>
      </c>
      <c r="I40" s="378">
        <v>0</v>
      </c>
      <c r="J40" s="378">
        <v>0</v>
      </c>
      <c r="K40" s="378">
        <v>224.5</v>
      </c>
      <c r="L40" s="378">
        <v>0</v>
      </c>
      <c r="M40" s="378">
        <v>0</v>
      </c>
      <c r="N40" s="378">
        <v>0</v>
      </c>
      <c r="O40" s="378">
        <v>0</v>
      </c>
      <c r="P40" s="378">
        <v>0</v>
      </c>
      <c r="Q40" s="378">
        <v>17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0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23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30</v>
      </c>
      <c r="D41" s="378">
        <v>6</v>
      </c>
      <c r="E41" s="378">
        <v>6</v>
      </c>
      <c r="F41" s="378">
        <v>1491927</v>
      </c>
      <c r="G41" s="378">
        <v>0</v>
      </c>
      <c r="H41" s="378">
        <v>0</v>
      </c>
      <c r="I41" s="378">
        <v>0</v>
      </c>
      <c r="J41" s="378">
        <v>0</v>
      </c>
      <c r="K41" s="378">
        <v>509943</v>
      </c>
      <c r="L41" s="378">
        <v>0</v>
      </c>
      <c r="M41" s="378">
        <v>0</v>
      </c>
      <c r="N41" s="378">
        <v>0</v>
      </c>
      <c r="O41" s="378">
        <v>0</v>
      </c>
      <c r="P41" s="378">
        <v>160056</v>
      </c>
      <c r="Q41" s="378">
        <v>238752</v>
      </c>
      <c r="R41" s="378">
        <v>183159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39252</v>
      </c>
      <c r="AN41" s="378">
        <v>0</v>
      </c>
      <c r="AO41" s="378">
        <v>184376</v>
      </c>
      <c r="AP41" s="378">
        <v>0</v>
      </c>
      <c r="AQ41" s="378">
        <v>0</v>
      </c>
      <c r="AR41" s="378">
        <v>140627</v>
      </c>
      <c r="AS41" s="378">
        <v>0</v>
      </c>
      <c r="AT41" s="378">
        <v>0</v>
      </c>
      <c r="AU41" s="378">
        <v>0</v>
      </c>
      <c r="AV41" s="378">
        <v>0</v>
      </c>
      <c r="AW41" s="378">
        <v>35762</v>
      </c>
    </row>
    <row r="42" spans="3:49" x14ac:dyDescent="0.3">
      <c r="C42" s="378">
        <v>30</v>
      </c>
      <c r="D42" s="378">
        <v>6</v>
      </c>
      <c r="E42" s="378">
        <v>9</v>
      </c>
      <c r="F42" s="378">
        <v>24508</v>
      </c>
      <c r="G42" s="378">
        <v>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7500</v>
      </c>
      <c r="Q42" s="378">
        <v>7500</v>
      </c>
      <c r="R42" s="378">
        <v>3000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1000</v>
      </c>
      <c r="AN42" s="378">
        <v>0</v>
      </c>
      <c r="AO42" s="378">
        <v>3508</v>
      </c>
      <c r="AP42" s="378">
        <v>0</v>
      </c>
      <c r="AQ42" s="378">
        <v>0</v>
      </c>
      <c r="AR42" s="378">
        <v>2000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30</v>
      </c>
      <c r="D43" s="378">
        <v>6</v>
      </c>
      <c r="E43" s="378">
        <v>11</v>
      </c>
      <c r="F43" s="378">
        <v>2585.8778625954201</v>
      </c>
      <c r="G43" s="378">
        <v>0</v>
      </c>
      <c r="H43" s="378">
        <v>0</v>
      </c>
      <c r="I43" s="378">
        <v>0</v>
      </c>
      <c r="J43" s="378">
        <v>1335.8778625954199</v>
      </c>
      <c r="K43" s="378">
        <v>0</v>
      </c>
      <c r="L43" s="378">
        <v>0</v>
      </c>
      <c r="M43" s="378">
        <v>0</v>
      </c>
      <c r="N43" s="378">
        <v>0</v>
      </c>
      <c r="O43" s="378">
        <v>1250</v>
      </c>
      <c r="P43" s="378">
        <v>0</v>
      </c>
      <c r="Q43" s="378">
        <v>0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0</v>
      </c>
      <c r="AP43" s="378">
        <v>0</v>
      </c>
      <c r="AQ43" s="378">
        <v>0</v>
      </c>
      <c r="AR43" s="378">
        <v>0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41" t="s">
        <v>4838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113804</v>
      </c>
      <c r="C3" s="351">
        <f t="shared" ref="C3:R3" si="0">SUBTOTAL(9,C6:C1048576)</f>
        <v>3</v>
      </c>
      <c r="D3" s="351">
        <f>SUBTOTAL(9,D6:D1048576)/2</f>
        <v>98188</v>
      </c>
      <c r="E3" s="351">
        <f t="shared" si="0"/>
        <v>2.5897084719278309</v>
      </c>
      <c r="F3" s="351">
        <f>SUBTOTAL(9,F6:F1048576)/2</f>
        <v>113899.67000000001</v>
      </c>
      <c r="G3" s="352">
        <f>IF(B3&lt;&gt;0,F3/B3,"")</f>
        <v>1.0008406558644689</v>
      </c>
      <c r="H3" s="353">
        <f t="shared" si="0"/>
        <v>21459.89</v>
      </c>
      <c r="I3" s="351">
        <f t="shared" si="0"/>
        <v>2</v>
      </c>
      <c r="J3" s="351">
        <f t="shared" si="0"/>
        <v>13351.300000000001</v>
      </c>
      <c r="K3" s="351">
        <f t="shared" si="0"/>
        <v>1.357373547145192</v>
      </c>
      <c r="L3" s="351">
        <f t="shared" si="0"/>
        <v>53036.719999999994</v>
      </c>
      <c r="M3" s="354">
        <f>IF(H3&lt;&gt;0,L3/H3,"")</f>
        <v>2.4714348489204743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272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99"/>
      <c r="B5" s="800">
        <v>2014</v>
      </c>
      <c r="C5" s="801"/>
      <c r="D5" s="801">
        <v>2015</v>
      </c>
      <c r="E5" s="801"/>
      <c r="F5" s="801">
        <v>2016</v>
      </c>
      <c r="G5" s="802" t="s">
        <v>2</v>
      </c>
      <c r="H5" s="800">
        <v>2014</v>
      </c>
      <c r="I5" s="801"/>
      <c r="J5" s="801">
        <v>2015</v>
      </c>
      <c r="K5" s="801"/>
      <c r="L5" s="801">
        <v>2016</v>
      </c>
      <c r="M5" s="802" t="s">
        <v>2</v>
      </c>
      <c r="N5" s="800">
        <v>2014</v>
      </c>
      <c r="O5" s="801"/>
      <c r="P5" s="801">
        <v>2015</v>
      </c>
      <c r="Q5" s="801"/>
      <c r="R5" s="801">
        <v>2016</v>
      </c>
      <c r="S5" s="802" t="s">
        <v>2</v>
      </c>
    </row>
    <row r="6" spans="1:19" ht="14.4" customHeight="1" x14ac:dyDescent="0.3">
      <c r="A6" s="762" t="s">
        <v>4836</v>
      </c>
      <c r="B6" s="803">
        <v>44642</v>
      </c>
      <c r="C6" s="731">
        <v>1</v>
      </c>
      <c r="D6" s="803">
        <v>38688</v>
      </c>
      <c r="E6" s="731">
        <v>0.8666278392545137</v>
      </c>
      <c r="F6" s="803">
        <v>39061.340000000004</v>
      </c>
      <c r="G6" s="736">
        <v>0.87499081582366389</v>
      </c>
      <c r="H6" s="803">
        <v>4409.1399999999994</v>
      </c>
      <c r="I6" s="731">
        <v>1</v>
      </c>
      <c r="J6" s="803">
        <v>3415.58</v>
      </c>
      <c r="K6" s="731">
        <v>0.77465900379665886</v>
      </c>
      <c r="L6" s="803">
        <v>1692.6</v>
      </c>
      <c r="M6" s="736">
        <v>0.38388438561714988</v>
      </c>
      <c r="N6" s="803"/>
      <c r="O6" s="731"/>
      <c r="P6" s="803"/>
      <c r="Q6" s="731"/>
      <c r="R6" s="803"/>
      <c r="S6" s="235"/>
    </row>
    <row r="7" spans="1:19" ht="14.4" customHeight="1" thickBot="1" x14ac:dyDescent="0.35">
      <c r="A7" s="805" t="s">
        <v>4837</v>
      </c>
      <c r="B7" s="804">
        <v>69162</v>
      </c>
      <c r="C7" s="746">
        <v>1</v>
      </c>
      <c r="D7" s="804">
        <v>59500</v>
      </c>
      <c r="E7" s="746">
        <v>0.86029900812584947</v>
      </c>
      <c r="F7" s="804">
        <v>74838.33</v>
      </c>
      <c r="G7" s="751">
        <v>1.0820729591394118</v>
      </c>
      <c r="H7" s="804">
        <v>17050.75</v>
      </c>
      <c r="I7" s="746">
        <v>1</v>
      </c>
      <c r="J7" s="804">
        <v>9935.7200000000012</v>
      </c>
      <c r="K7" s="746">
        <v>0.58271454334853312</v>
      </c>
      <c r="L7" s="804">
        <v>51344.119999999995</v>
      </c>
      <c r="M7" s="751">
        <v>3.0112528774394085</v>
      </c>
      <c r="N7" s="804"/>
      <c r="O7" s="746"/>
      <c r="P7" s="804"/>
      <c r="Q7" s="746"/>
      <c r="R7" s="804"/>
      <c r="S7" s="752"/>
    </row>
    <row r="8" spans="1:19" ht="14.4" customHeight="1" thickBot="1" x14ac:dyDescent="0.35"/>
    <row r="9" spans="1:19" ht="14.4" customHeight="1" thickBot="1" x14ac:dyDescent="0.35">
      <c r="A9" s="808" t="s">
        <v>519</v>
      </c>
      <c r="B9" s="806">
        <v>113804</v>
      </c>
      <c r="C9" s="807">
        <v>1</v>
      </c>
      <c r="D9" s="806">
        <v>98188</v>
      </c>
      <c r="E9" s="807">
        <v>0.86278162454746754</v>
      </c>
      <c r="F9" s="806">
        <v>113899.67</v>
      </c>
      <c r="G9" s="445">
        <v>1.0008406558644687</v>
      </c>
      <c r="H9" s="806"/>
      <c r="I9" s="807"/>
      <c r="J9" s="806"/>
      <c r="K9" s="807"/>
      <c r="L9" s="806"/>
      <c r="M9" s="445"/>
      <c r="N9" s="806"/>
      <c r="O9" s="807"/>
      <c r="P9" s="806"/>
      <c r="Q9" s="807"/>
      <c r="R9" s="806"/>
      <c r="S9" s="446"/>
    </row>
    <row r="10" spans="1:19" ht="14.4" customHeight="1" x14ac:dyDescent="0.3">
      <c r="A10" s="710" t="s">
        <v>3351</v>
      </c>
    </row>
    <row r="11" spans="1:19" ht="14.4" customHeight="1" x14ac:dyDescent="0.3">
      <c r="A11" s="711" t="s">
        <v>3352</v>
      </c>
    </row>
    <row r="12" spans="1:19" ht="14.4" customHeight="1" x14ac:dyDescent="0.3">
      <c r="A12" s="710" t="s">
        <v>4839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41" t="s">
        <v>4841</v>
      </c>
      <c r="B1" s="468"/>
      <c r="C1" s="468"/>
      <c r="D1" s="468"/>
      <c r="E1" s="468"/>
      <c r="F1" s="468"/>
      <c r="G1" s="468"/>
    </row>
    <row r="2" spans="1:7" ht="14.4" customHeight="1" thickBot="1" x14ac:dyDescent="0.35">
      <c r="A2" s="382" t="s">
        <v>307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57">
        <f t="shared" ref="B3:G3" si="0">SUBTOTAL(9,B6:B1048576)</f>
        <v>1439</v>
      </c>
      <c r="C3" s="458">
        <f t="shared" si="0"/>
        <v>1208</v>
      </c>
      <c r="D3" s="458">
        <f t="shared" si="0"/>
        <v>1269</v>
      </c>
      <c r="E3" s="353">
        <f t="shared" si="0"/>
        <v>113804</v>
      </c>
      <c r="F3" s="351">
        <f t="shared" si="0"/>
        <v>98188</v>
      </c>
      <c r="G3" s="459">
        <f t="shared" si="0"/>
        <v>113899.67</v>
      </c>
    </row>
    <row r="4" spans="1:7" ht="14.4" customHeight="1" x14ac:dyDescent="0.3">
      <c r="A4" s="542" t="s">
        <v>167</v>
      </c>
      <c r="B4" s="543" t="s">
        <v>269</v>
      </c>
      <c r="C4" s="544"/>
      <c r="D4" s="544"/>
      <c r="E4" s="546" t="s">
        <v>123</v>
      </c>
      <c r="F4" s="547"/>
      <c r="G4" s="548"/>
    </row>
    <row r="5" spans="1:7" ht="14.4" customHeight="1" thickBot="1" x14ac:dyDescent="0.35">
      <c r="A5" s="799"/>
      <c r="B5" s="800">
        <v>2014</v>
      </c>
      <c r="C5" s="801">
        <v>2015</v>
      </c>
      <c r="D5" s="801">
        <v>2016</v>
      </c>
      <c r="E5" s="800">
        <v>2014</v>
      </c>
      <c r="F5" s="801">
        <v>2015</v>
      </c>
      <c r="G5" s="801">
        <v>2016</v>
      </c>
    </row>
    <row r="6" spans="1:7" ht="14.4" customHeight="1" x14ac:dyDescent="0.3">
      <c r="A6" s="762" t="s">
        <v>4840</v>
      </c>
      <c r="B6" s="229">
        <v>87</v>
      </c>
      <c r="C6" s="229">
        <v>166</v>
      </c>
      <c r="D6" s="229">
        <v>5</v>
      </c>
      <c r="E6" s="803">
        <v>5291</v>
      </c>
      <c r="F6" s="803">
        <v>5781.01</v>
      </c>
      <c r="G6" s="809">
        <v>270</v>
      </c>
    </row>
    <row r="7" spans="1:7" ht="14.4" customHeight="1" x14ac:dyDescent="0.3">
      <c r="A7" s="763" t="s">
        <v>3354</v>
      </c>
      <c r="B7" s="755">
        <v>819</v>
      </c>
      <c r="C7" s="755">
        <v>654</v>
      </c>
      <c r="D7" s="755">
        <v>592</v>
      </c>
      <c r="E7" s="810">
        <v>63229</v>
      </c>
      <c r="F7" s="810">
        <v>59455.34</v>
      </c>
      <c r="G7" s="811">
        <v>54715.01</v>
      </c>
    </row>
    <row r="8" spans="1:7" ht="14.4" customHeight="1" x14ac:dyDescent="0.3">
      <c r="A8" s="763" t="s">
        <v>3357</v>
      </c>
      <c r="B8" s="755">
        <v>35</v>
      </c>
      <c r="C8" s="755">
        <v>23</v>
      </c>
      <c r="D8" s="755">
        <v>59</v>
      </c>
      <c r="E8" s="810">
        <v>1310</v>
      </c>
      <c r="F8" s="810">
        <v>900</v>
      </c>
      <c r="G8" s="811">
        <v>5563.66</v>
      </c>
    </row>
    <row r="9" spans="1:7" ht="14.4" customHeight="1" x14ac:dyDescent="0.3">
      <c r="A9" s="763" t="s">
        <v>3358</v>
      </c>
      <c r="B9" s="755">
        <v>10</v>
      </c>
      <c r="C9" s="755">
        <v>5</v>
      </c>
      <c r="D9" s="755">
        <v>4</v>
      </c>
      <c r="E9" s="810">
        <v>965</v>
      </c>
      <c r="F9" s="810">
        <v>267</v>
      </c>
      <c r="G9" s="811">
        <v>148</v>
      </c>
    </row>
    <row r="10" spans="1:7" ht="14.4" customHeight="1" x14ac:dyDescent="0.3">
      <c r="A10" s="763" t="s">
        <v>3359</v>
      </c>
      <c r="B10" s="755">
        <v>7</v>
      </c>
      <c r="C10" s="755">
        <v>5</v>
      </c>
      <c r="D10" s="755">
        <v>9</v>
      </c>
      <c r="E10" s="810">
        <v>337</v>
      </c>
      <c r="F10" s="810">
        <v>178</v>
      </c>
      <c r="G10" s="811">
        <v>790.67000000000007</v>
      </c>
    </row>
    <row r="11" spans="1:7" ht="14.4" customHeight="1" x14ac:dyDescent="0.3">
      <c r="A11" s="763" t="s">
        <v>3360</v>
      </c>
      <c r="B11" s="755">
        <v>213</v>
      </c>
      <c r="C11" s="755">
        <v>169</v>
      </c>
      <c r="D11" s="755">
        <v>329</v>
      </c>
      <c r="E11" s="810">
        <v>18189</v>
      </c>
      <c r="F11" s="810">
        <v>16830.989999999998</v>
      </c>
      <c r="G11" s="811">
        <v>29368</v>
      </c>
    </row>
    <row r="12" spans="1:7" ht="14.4" customHeight="1" x14ac:dyDescent="0.3">
      <c r="A12" s="763" t="s">
        <v>3361</v>
      </c>
      <c r="B12" s="755">
        <v>64</v>
      </c>
      <c r="C12" s="755">
        <v>46</v>
      </c>
      <c r="D12" s="755">
        <v>81</v>
      </c>
      <c r="E12" s="810">
        <v>4149</v>
      </c>
      <c r="F12" s="810">
        <v>2431</v>
      </c>
      <c r="G12" s="811">
        <v>6003.34</v>
      </c>
    </row>
    <row r="13" spans="1:7" ht="14.4" customHeight="1" thickBot="1" x14ac:dyDescent="0.35">
      <c r="A13" s="805" t="s">
        <v>3362</v>
      </c>
      <c r="B13" s="757">
        <v>204</v>
      </c>
      <c r="C13" s="757">
        <v>140</v>
      </c>
      <c r="D13" s="757">
        <v>190</v>
      </c>
      <c r="E13" s="804">
        <v>20334</v>
      </c>
      <c r="F13" s="804">
        <v>12344.66</v>
      </c>
      <c r="G13" s="812">
        <v>17040.990000000002</v>
      </c>
    </row>
    <row r="14" spans="1:7" ht="14.4" customHeight="1" x14ac:dyDescent="0.3">
      <c r="A14" s="710" t="s">
        <v>3351</v>
      </c>
    </row>
    <row r="15" spans="1:7" ht="14.4" customHeight="1" x14ac:dyDescent="0.3">
      <c r="A15" s="711" t="s">
        <v>3352</v>
      </c>
    </row>
    <row r="16" spans="1:7" ht="14.4" customHeight="1" x14ac:dyDescent="0.3">
      <c r="A16" s="710" t="s">
        <v>4839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4887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463"/>
      <c r="C2" s="255"/>
      <c r="D2" s="45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1747.8</v>
      </c>
      <c r="G3" s="212">
        <f t="shared" si="0"/>
        <v>135263.89000000001</v>
      </c>
      <c r="H3" s="78"/>
      <c r="I3" s="78"/>
      <c r="J3" s="212">
        <f t="shared" si="0"/>
        <v>1404</v>
      </c>
      <c r="K3" s="212">
        <f t="shared" si="0"/>
        <v>111539.3</v>
      </c>
      <c r="L3" s="78"/>
      <c r="M3" s="78"/>
      <c r="N3" s="212">
        <f t="shared" si="0"/>
        <v>1523.5</v>
      </c>
      <c r="O3" s="212">
        <f t="shared" si="0"/>
        <v>166936.39000000001</v>
      </c>
      <c r="P3" s="79">
        <f>IF(G3=0,0,O3/G3)</f>
        <v>1.2341534019168012</v>
      </c>
      <c r="Q3" s="213">
        <f>IF(N3=0,0,O3/N3)</f>
        <v>109.57426320971449</v>
      </c>
    </row>
    <row r="4" spans="1:17" ht="14.4" customHeight="1" x14ac:dyDescent="0.3">
      <c r="A4" s="550" t="s">
        <v>119</v>
      </c>
      <c r="B4" s="557" t="s">
        <v>0</v>
      </c>
      <c r="C4" s="551" t="s">
        <v>120</v>
      </c>
      <c r="D4" s="556" t="s">
        <v>90</v>
      </c>
      <c r="E4" s="552" t="s">
        <v>81</v>
      </c>
      <c r="F4" s="553">
        <v>2014</v>
      </c>
      <c r="G4" s="554"/>
      <c r="H4" s="210"/>
      <c r="I4" s="210"/>
      <c r="J4" s="553">
        <v>2015</v>
      </c>
      <c r="K4" s="554"/>
      <c r="L4" s="210"/>
      <c r="M4" s="210"/>
      <c r="N4" s="553">
        <v>2016</v>
      </c>
      <c r="O4" s="554"/>
      <c r="P4" s="555" t="s">
        <v>2</v>
      </c>
      <c r="Q4" s="549" t="s">
        <v>122</v>
      </c>
    </row>
    <row r="5" spans="1:17" ht="14.4" customHeight="1" thickBot="1" x14ac:dyDescent="0.35">
      <c r="A5" s="813"/>
      <c r="B5" s="814"/>
      <c r="C5" s="815"/>
      <c r="D5" s="816"/>
      <c r="E5" s="817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22"/>
    </row>
    <row r="6" spans="1:17" ht="14.4" customHeight="1" x14ac:dyDescent="0.3">
      <c r="A6" s="730" t="s">
        <v>4842</v>
      </c>
      <c r="B6" s="731" t="s">
        <v>519</v>
      </c>
      <c r="C6" s="731" t="s">
        <v>4843</v>
      </c>
      <c r="D6" s="731" t="s">
        <v>4844</v>
      </c>
      <c r="E6" s="731" t="s">
        <v>4845</v>
      </c>
      <c r="F6" s="229">
        <v>14.8</v>
      </c>
      <c r="G6" s="229">
        <v>1675.3600000000001</v>
      </c>
      <c r="H6" s="731">
        <v>1</v>
      </c>
      <c r="I6" s="731">
        <v>113.2</v>
      </c>
      <c r="J6" s="229">
        <v>15.8</v>
      </c>
      <c r="K6" s="229">
        <v>1710.38</v>
      </c>
      <c r="L6" s="731">
        <v>1.0209029701079171</v>
      </c>
      <c r="M6" s="731">
        <v>108.25189873417722</v>
      </c>
      <c r="N6" s="229">
        <v>4</v>
      </c>
      <c r="O6" s="229">
        <v>433</v>
      </c>
      <c r="P6" s="736">
        <v>0.25845191481233881</v>
      </c>
      <c r="Q6" s="754">
        <v>108.25</v>
      </c>
    </row>
    <row r="7" spans="1:17" ht="14.4" customHeight="1" x14ac:dyDescent="0.3">
      <c r="A7" s="737" t="s">
        <v>4842</v>
      </c>
      <c r="B7" s="739" t="s">
        <v>519</v>
      </c>
      <c r="C7" s="739" t="s">
        <v>4843</v>
      </c>
      <c r="D7" s="739" t="s">
        <v>4846</v>
      </c>
      <c r="E7" s="739" t="s">
        <v>4260</v>
      </c>
      <c r="F7" s="755"/>
      <c r="G7" s="755"/>
      <c r="H7" s="739"/>
      <c r="I7" s="739"/>
      <c r="J7" s="755"/>
      <c r="K7" s="755"/>
      <c r="L7" s="739"/>
      <c r="M7" s="739"/>
      <c r="N7" s="755">
        <v>2</v>
      </c>
      <c r="O7" s="755">
        <v>122.8</v>
      </c>
      <c r="P7" s="744"/>
      <c r="Q7" s="756">
        <v>61.4</v>
      </c>
    </row>
    <row r="8" spans="1:17" ht="14.4" customHeight="1" x14ac:dyDescent="0.3">
      <c r="A8" s="737" t="s">
        <v>4842</v>
      </c>
      <c r="B8" s="739" t="s">
        <v>519</v>
      </c>
      <c r="C8" s="739" t="s">
        <v>4843</v>
      </c>
      <c r="D8" s="739" t="s">
        <v>4847</v>
      </c>
      <c r="E8" s="739" t="s">
        <v>4848</v>
      </c>
      <c r="F8" s="755">
        <v>46</v>
      </c>
      <c r="G8" s="755">
        <v>2733.78</v>
      </c>
      <c r="H8" s="739">
        <v>1</v>
      </c>
      <c r="I8" s="739">
        <v>59.430000000000007</v>
      </c>
      <c r="J8" s="755">
        <v>30</v>
      </c>
      <c r="K8" s="755">
        <v>1705.1999999999998</v>
      </c>
      <c r="L8" s="739">
        <v>0.62375172837609449</v>
      </c>
      <c r="M8" s="739">
        <v>56.839999999999996</v>
      </c>
      <c r="N8" s="755">
        <v>20</v>
      </c>
      <c r="O8" s="755">
        <v>1136.8</v>
      </c>
      <c r="P8" s="744">
        <v>0.41583448558406305</v>
      </c>
      <c r="Q8" s="756">
        <v>56.839999999999996</v>
      </c>
    </row>
    <row r="9" spans="1:17" ht="14.4" customHeight="1" x14ac:dyDescent="0.3">
      <c r="A9" s="737" t="s">
        <v>4842</v>
      </c>
      <c r="B9" s="739" t="s">
        <v>519</v>
      </c>
      <c r="C9" s="739" t="s">
        <v>4849</v>
      </c>
      <c r="D9" s="739" t="s">
        <v>4850</v>
      </c>
      <c r="E9" s="739" t="s">
        <v>4851</v>
      </c>
      <c r="F9" s="755">
        <v>248</v>
      </c>
      <c r="G9" s="755">
        <v>8564</v>
      </c>
      <c r="H9" s="739">
        <v>1</v>
      </c>
      <c r="I9" s="739">
        <v>34.532258064516128</v>
      </c>
      <c r="J9" s="755">
        <v>173</v>
      </c>
      <c r="K9" s="755">
        <v>6055</v>
      </c>
      <c r="L9" s="739">
        <v>0.70702942550210179</v>
      </c>
      <c r="M9" s="739">
        <v>35</v>
      </c>
      <c r="N9" s="755">
        <v>208</v>
      </c>
      <c r="O9" s="755">
        <v>7696</v>
      </c>
      <c r="P9" s="744">
        <v>0.89864549276039229</v>
      </c>
      <c r="Q9" s="756">
        <v>37</v>
      </c>
    </row>
    <row r="10" spans="1:17" ht="14.4" customHeight="1" x14ac:dyDescent="0.3">
      <c r="A10" s="737" t="s">
        <v>4842</v>
      </c>
      <c r="B10" s="739" t="s">
        <v>519</v>
      </c>
      <c r="C10" s="739" t="s">
        <v>4849</v>
      </c>
      <c r="D10" s="739" t="s">
        <v>4852</v>
      </c>
      <c r="E10" s="739" t="s">
        <v>4853</v>
      </c>
      <c r="F10" s="755"/>
      <c r="G10" s="755"/>
      <c r="H10" s="739"/>
      <c r="I10" s="739"/>
      <c r="J10" s="755"/>
      <c r="K10" s="755"/>
      <c r="L10" s="739"/>
      <c r="M10" s="739"/>
      <c r="N10" s="755">
        <v>1</v>
      </c>
      <c r="O10" s="755">
        <v>5</v>
      </c>
      <c r="P10" s="744"/>
      <c r="Q10" s="756">
        <v>5</v>
      </c>
    </row>
    <row r="11" spans="1:17" ht="14.4" customHeight="1" x14ac:dyDescent="0.3">
      <c r="A11" s="737" t="s">
        <v>4842</v>
      </c>
      <c r="B11" s="739" t="s">
        <v>519</v>
      </c>
      <c r="C11" s="739" t="s">
        <v>4849</v>
      </c>
      <c r="D11" s="739" t="s">
        <v>4854</v>
      </c>
      <c r="E11" s="739" t="s">
        <v>4855</v>
      </c>
      <c r="F11" s="755"/>
      <c r="G11" s="755"/>
      <c r="H11" s="739"/>
      <c r="I11" s="739"/>
      <c r="J11" s="755"/>
      <c r="K11" s="755"/>
      <c r="L11" s="739"/>
      <c r="M11" s="739"/>
      <c r="N11" s="755">
        <v>1</v>
      </c>
      <c r="O11" s="755">
        <v>5</v>
      </c>
      <c r="P11" s="744"/>
      <c r="Q11" s="756">
        <v>5</v>
      </c>
    </row>
    <row r="12" spans="1:17" ht="14.4" customHeight="1" x14ac:dyDescent="0.3">
      <c r="A12" s="737" t="s">
        <v>4842</v>
      </c>
      <c r="B12" s="739" t="s">
        <v>519</v>
      </c>
      <c r="C12" s="739" t="s">
        <v>4849</v>
      </c>
      <c r="D12" s="739" t="s">
        <v>4856</v>
      </c>
      <c r="E12" s="739" t="s">
        <v>4857</v>
      </c>
      <c r="F12" s="755">
        <v>15</v>
      </c>
      <c r="G12" s="755">
        <v>4926</v>
      </c>
      <c r="H12" s="739">
        <v>1</v>
      </c>
      <c r="I12" s="739">
        <v>328.4</v>
      </c>
      <c r="J12" s="755">
        <v>9</v>
      </c>
      <c r="K12" s="755">
        <v>3942</v>
      </c>
      <c r="L12" s="739">
        <v>0.80024360535931793</v>
      </c>
      <c r="M12" s="739">
        <v>438</v>
      </c>
      <c r="N12" s="755">
        <v>11</v>
      </c>
      <c r="O12" s="755">
        <v>5159</v>
      </c>
      <c r="P12" s="744">
        <v>1.0473000406008932</v>
      </c>
      <c r="Q12" s="756">
        <v>469</v>
      </c>
    </row>
    <row r="13" spans="1:17" ht="14.4" customHeight="1" x14ac:dyDescent="0.3">
      <c r="A13" s="737" t="s">
        <v>4842</v>
      </c>
      <c r="B13" s="739" t="s">
        <v>519</v>
      </c>
      <c r="C13" s="739" t="s">
        <v>4849</v>
      </c>
      <c r="D13" s="739" t="s">
        <v>4858</v>
      </c>
      <c r="E13" s="739" t="s">
        <v>4859</v>
      </c>
      <c r="F13" s="755">
        <v>24</v>
      </c>
      <c r="G13" s="755">
        <v>0</v>
      </c>
      <c r="H13" s="739"/>
      <c r="I13" s="739">
        <v>0</v>
      </c>
      <c r="J13" s="755">
        <v>49</v>
      </c>
      <c r="K13" s="755">
        <v>1000</v>
      </c>
      <c r="L13" s="739"/>
      <c r="M13" s="739">
        <v>20.408163265306122</v>
      </c>
      <c r="N13" s="755">
        <v>64</v>
      </c>
      <c r="O13" s="755">
        <v>2133.3399999999997</v>
      </c>
      <c r="P13" s="744"/>
      <c r="Q13" s="756">
        <v>33.333437499999995</v>
      </c>
    </row>
    <row r="14" spans="1:17" ht="14.4" customHeight="1" x14ac:dyDescent="0.3">
      <c r="A14" s="737" t="s">
        <v>4842</v>
      </c>
      <c r="B14" s="739" t="s">
        <v>519</v>
      </c>
      <c r="C14" s="739" t="s">
        <v>4849</v>
      </c>
      <c r="D14" s="739" t="s">
        <v>4860</v>
      </c>
      <c r="E14" s="739" t="s">
        <v>4861</v>
      </c>
      <c r="F14" s="755"/>
      <c r="G14" s="755"/>
      <c r="H14" s="739"/>
      <c r="I14" s="739"/>
      <c r="J14" s="755"/>
      <c r="K14" s="755"/>
      <c r="L14" s="739"/>
      <c r="M14" s="739"/>
      <c r="N14" s="755">
        <v>1</v>
      </c>
      <c r="O14" s="755">
        <v>354</v>
      </c>
      <c r="P14" s="744"/>
      <c r="Q14" s="756">
        <v>354</v>
      </c>
    </row>
    <row r="15" spans="1:17" ht="14.4" customHeight="1" x14ac:dyDescent="0.3">
      <c r="A15" s="737" t="s">
        <v>4842</v>
      </c>
      <c r="B15" s="739" t="s">
        <v>519</v>
      </c>
      <c r="C15" s="739" t="s">
        <v>4849</v>
      </c>
      <c r="D15" s="739" t="s">
        <v>4862</v>
      </c>
      <c r="E15" s="739" t="s">
        <v>4863</v>
      </c>
      <c r="F15" s="755">
        <v>117</v>
      </c>
      <c r="G15" s="755">
        <v>4155</v>
      </c>
      <c r="H15" s="739">
        <v>1</v>
      </c>
      <c r="I15" s="739">
        <v>35.512820512820511</v>
      </c>
      <c r="J15" s="755">
        <v>92</v>
      </c>
      <c r="K15" s="755">
        <v>3312</v>
      </c>
      <c r="L15" s="739">
        <v>0.79711191335740073</v>
      </c>
      <c r="M15" s="739">
        <v>36</v>
      </c>
      <c r="N15" s="755">
        <v>80</v>
      </c>
      <c r="O15" s="755">
        <v>2960</v>
      </c>
      <c r="P15" s="744">
        <v>0.71239470517448855</v>
      </c>
      <c r="Q15" s="756">
        <v>37</v>
      </c>
    </row>
    <row r="16" spans="1:17" ht="14.4" customHeight="1" x14ac:dyDescent="0.3">
      <c r="A16" s="737" t="s">
        <v>4842</v>
      </c>
      <c r="B16" s="739" t="s">
        <v>519</v>
      </c>
      <c r="C16" s="739" t="s">
        <v>4849</v>
      </c>
      <c r="D16" s="739" t="s">
        <v>4864</v>
      </c>
      <c r="E16" s="739" t="s">
        <v>4865</v>
      </c>
      <c r="F16" s="755">
        <v>56</v>
      </c>
      <c r="G16" s="755">
        <v>6974</v>
      </c>
      <c r="H16" s="739">
        <v>1</v>
      </c>
      <c r="I16" s="739">
        <v>124.53571428571429</v>
      </c>
      <c r="J16" s="755">
        <v>42</v>
      </c>
      <c r="K16" s="755">
        <v>5250</v>
      </c>
      <c r="L16" s="739">
        <v>0.75279609979925433</v>
      </c>
      <c r="M16" s="739">
        <v>125</v>
      </c>
      <c r="N16" s="755">
        <v>34</v>
      </c>
      <c r="O16" s="755">
        <v>4522</v>
      </c>
      <c r="P16" s="744">
        <v>0.64840837396042439</v>
      </c>
      <c r="Q16" s="756">
        <v>133</v>
      </c>
    </row>
    <row r="17" spans="1:17" ht="14.4" customHeight="1" x14ac:dyDescent="0.3">
      <c r="A17" s="737" t="s">
        <v>4842</v>
      </c>
      <c r="B17" s="739" t="s">
        <v>519</v>
      </c>
      <c r="C17" s="739" t="s">
        <v>4849</v>
      </c>
      <c r="D17" s="739" t="s">
        <v>4866</v>
      </c>
      <c r="E17" s="739" t="s">
        <v>4867</v>
      </c>
      <c r="F17" s="755">
        <v>2</v>
      </c>
      <c r="G17" s="755">
        <v>62</v>
      </c>
      <c r="H17" s="739">
        <v>1</v>
      </c>
      <c r="I17" s="739">
        <v>31</v>
      </c>
      <c r="J17" s="755">
        <v>7</v>
      </c>
      <c r="K17" s="755">
        <v>217</v>
      </c>
      <c r="L17" s="739">
        <v>3.5</v>
      </c>
      <c r="M17" s="739">
        <v>31</v>
      </c>
      <c r="N17" s="755"/>
      <c r="O17" s="755"/>
      <c r="P17" s="744"/>
      <c r="Q17" s="756"/>
    </row>
    <row r="18" spans="1:17" ht="14.4" customHeight="1" x14ac:dyDescent="0.3">
      <c r="A18" s="737" t="s">
        <v>4842</v>
      </c>
      <c r="B18" s="739" t="s">
        <v>519</v>
      </c>
      <c r="C18" s="739" t="s">
        <v>4849</v>
      </c>
      <c r="D18" s="739" t="s">
        <v>4868</v>
      </c>
      <c r="E18" s="739" t="s">
        <v>4869</v>
      </c>
      <c r="F18" s="755">
        <v>88</v>
      </c>
      <c r="G18" s="755">
        <v>11784</v>
      </c>
      <c r="H18" s="739">
        <v>1</v>
      </c>
      <c r="I18" s="739">
        <v>133.90909090909091</v>
      </c>
      <c r="J18" s="755">
        <v>77</v>
      </c>
      <c r="K18" s="755">
        <v>9933</v>
      </c>
      <c r="L18" s="739">
        <v>0.8429226069246436</v>
      </c>
      <c r="M18" s="739">
        <v>129</v>
      </c>
      <c r="N18" s="755">
        <v>27</v>
      </c>
      <c r="O18" s="755">
        <v>3537</v>
      </c>
      <c r="P18" s="744">
        <v>0.30015274949083504</v>
      </c>
      <c r="Q18" s="756">
        <v>131</v>
      </c>
    </row>
    <row r="19" spans="1:17" ht="14.4" customHeight="1" x14ac:dyDescent="0.3">
      <c r="A19" s="737" t="s">
        <v>4842</v>
      </c>
      <c r="B19" s="739" t="s">
        <v>519</v>
      </c>
      <c r="C19" s="739" t="s">
        <v>4849</v>
      </c>
      <c r="D19" s="739" t="s">
        <v>4870</v>
      </c>
      <c r="E19" s="739" t="s">
        <v>4871</v>
      </c>
      <c r="F19" s="755">
        <v>50</v>
      </c>
      <c r="G19" s="755">
        <v>8177</v>
      </c>
      <c r="H19" s="739">
        <v>1</v>
      </c>
      <c r="I19" s="739">
        <v>163.54</v>
      </c>
      <c r="J19" s="755">
        <v>41</v>
      </c>
      <c r="K19" s="755">
        <v>8979</v>
      </c>
      <c r="L19" s="739">
        <v>1.0980799804329215</v>
      </c>
      <c r="M19" s="739">
        <v>219</v>
      </c>
      <c r="N19" s="755">
        <v>54</v>
      </c>
      <c r="O19" s="755">
        <v>12690</v>
      </c>
      <c r="P19" s="744">
        <v>1.5519139048550814</v>
      </c>
      <c r="Q19" s="756">
        <v>235</v>
      </c>
    </row>
    <row r="20" spans="1:17" ht="14.4" customHeight="1" x14ac:dyDescent="0.3">
      <c r="A20" s="737" t="s">
        <v>4872</v>
      </c>
      <c r="B20" s="739" t="s">
        <v>519</v>
      </c>
      <c r="C20" s="739" t="s">
        <v>4843</v>
      </c>
      <c r="D20" s="739" t="s">
        <v>4844</v>
      </c>
      <c r="E20" s="739" t="s">
        <v>4845</v>
      </c>
      <c r="F20" s="755">
        <v>43</v>
      </c>
      <c r="G20" s="755">
        <v>4867.5999999999995</v>
      </c>
      <c r="H20" s="739">
        <v>1</v>
      </c>
      <c r="I20" s="739">
        <v>113.19999999999999</v>
      </c>
      <c r="J20" s="755">
        <v>27.2</v>
      </c>
      <c r="K20" s="755">
        <v>2944.4</v>
      </c>
      <c r="L20" s="739">
        <v>0.60489769085380896</v>
      </c>
      <c r="M20" s="739">
        <v>108.25</v>
      </c>
      <c r="N20" s="755">
        <v>34.4</v>
      </c>
      <c r="O20" s="755">
        <v>3723.8</v>
      </c>
      <c r="P20" s="744">
        <v>0.76501766784452307</v>
      </c>
      <c r="Q20" s="756">
        <v>108.25000000000001</v>
      </c>
    </row>
    <row r="21" spans="1:17" ht="14.4" customHeight="1" x14ac:dyDescent="0.3">
      <c r="A21" s="737" t="s">
        <v>4872</v>
      </c>
      <c r="B21" s="739" t="s">
        <v>519</v>
      </c>
      <c r="C21" s="739" t="s">
        <v>4843</v>
      </c>
      <c r="D21" s="739" t="s">
        <v>4846</v>
      </c>
      <c r="E21" s="739" t="s">
        <v>4260</v>
      </c>
      <c r="F21" s="755"/>
      <c r="G21" s="755"/>
      <c r="H21" s="739"/>
      <c r="I21" s="739"/>
      <c r="J21" s="755"/>
      <c r="K21" s="755"/>
      <c r="L21" s="739"/>
      <c r="M21" s="739"/>
      <c r="N21" s="755">
        <v>11.7</v>
      </c>
      <c r="O21" s="755">
        <v>718.38</v>
      </c>
      <c r="P21" s="744"/>
      <c r="Q21" s="756">
        <v>61.400000000000006</v>
      </c>
    </row>
    <row r="22" spans="1:17" ht="14.4" customHeight="1" x14ac:dyDescent="0.3">
      <c r="A22" s="737" t="s">
        <v>4872</v>
      </c>
      <c r="B22" s="739" t="s">
        <v>519</v>
      </c>
      <c r="C22" s="739" t="s">
        <v>4843</v>
      </c>
      <c r="D22" s="739" t="s">
        <v>4873</v>
      </c>
      <c r="E22" s="739" t="s">
        <v>4260</v>
      </c>
      <c r="F22" s="755"/>
      <c r="G22" s="755"/>
      <c r="H22" s="739"/>
      <c r="I22" s="739"/>
      <c r="J22" s="755"/>
      <c r="K22" s="755"/>
      <c r="L22" s="739"/>
      <c r="M22" s="739"/>
      <c r="N22" s="755">
        <v>0.4</v>
      </c>
      <c r="O22" s="755">
        <v>30.74</v>
      </c>
      <c r="P22" s="744"/>
      <c r="Q22" s="756">
        <v>76.849999999999994</v>
      </c>
    </row>
    <row r="23" spans="1:17" ht="14.4" customHeight="1" x14ac:dyDescent="0.3">
      <c r="A23" s="737" t="s">
        <v>4872</v>
      </c>
      <c r="B23" s="739" t="s">
        <v>519</v>
      </c>
      <c r="C23" s="739" t="s">
        <v>4843</v>
      </c>
      <c r="D23" s="739" t="s">
        <v>4847</v>
      </c>
      <c r="E23" s="739" t="s">
        <v>4848</v>
      </c>
      <c r="F23" s="755">
        <v>205</v>
      </c>
      <c r="G23" s="755">
        <v>12183.149999999998</v>
      </c>
      <c r="H23" s="739">
        <v>1</v>
      </c>
      <c r="I23" s="739">
        <v>59.429999999999993</v>
      </c>
      <c r="J23" s="755">
        <v>123</v>
      </c>
      <c r="K23" s="755">
        <v>6991.32</v>
      </c>
      <c r="L23" s="739">
        <v>0.57385159010600717</v>
      </c>
      <c r="M23" s="739">
        <v>56.839999999999996</v>
      </c>
      <c r="N23" s="755">
        <v>159</v>
      </c>
      <c r="O23" s="755">
        <v>12226.759999999998</v>
      </c>
      <c r="P23" s="744">
        <v>1.0035795340285558</v>
      </c>
      <c r="Q23" s="756">
        <v>76.89786163522011</v>
      </c>
    </row>
    <row r="24" spans="1:17" ht="14.4" customHeight="1" x14ac:dyDescent="0.3">
      <c r="A24" s="737" t="s">
        <v>4872</v>
      </c>
      <c r="B24" s="739" t="s">
        <v>519</v>
      </c>
      <c r="C24" s="739" t="s">
        <v>4843</v>
      </c>
      <c r="D24" s="739" t="s">
        <v>4874</v>
      </c>
      <c r="E24" s="739" t="s">
        <v>2007</v>
      </c>
      <c r="F24" s="755"/>
      <c r="G24" s="755"/>
      <c r="H24" s="739"/>
      <c r="I24" s="739"/>
      <c r="J24" s="755"/>
      <c r="K24" s="755"/>
      <c r="L24" s="739"/>
      <c r="M24" s="739"/>
      <c r="N24" s="755">
        <v>23</v>
      </c>
      <c r="O24" s="755">
        <v>34644.44</v>
      </c>
      <c r="P24" s="744"/>
      <c r="Q24" s="756">
        <v>1506.2800000000002</v>
      </c>
    </row>
    <row r="25" spans="1:17" ht="14.4" customHeight="1" x14ac:dyDescent="0.3">
      <c r="A25" s="737" t="s">
        <v>4872</v>
      </c>
      <c r="B25" s="739" t="s">
        <v>519</v>
      </c>
      <c r="C25" s="739" t="s">
        <v>4849</v>
      </c>
      <c r="D25" s="739" t="s">
        <v>4875</v>
      </c>
      <c r="E25" s="739" t="s">
        <v>4876</v>
      </c>
      <c r="F25" s="755">
        <v>62</v>
      </c>
      <c r="G25" s="755">
        <v>6966</v>
      </c>
      <c r="H25" s="739">
        <v>1</v>
      </c>
      <c r="I25" s="739">
        <v>112.35483870967742</v>
      </c>
      <c r="J25" s="755">
        <v>63</v>
      </c>
      <c r="K25" s="755">
        <v>7119</v>
      </c>
      <c r="L25" s="739">
        <v>1.0219638242894056</v>
      </c>
      <c r="M25" s="739">
        <v>113</v>
      </c>
      <c r="N25" s="755">
        <v>71</v>
      </c>
      <c r="O25" s="755">
        <v>8662</v>
      </c>
      <c r="P25" s="744">
        <v>1.2434682744760264</v>
      </c>
      <c r="Q25" s="756">
        <v>122</v>
      </c>
    </row>
    <row r="26" spans="1:17" ht="14.4" customHeight="1" x14ac:dyDescent="0.3">
      <c r="A26" s="737" t="s">
        <v>4872</v>
      </c>
      <c r="B26" s="739" t="s">
        <v>519</v>
      </c>
      <c r="C26" s="739" t="s">
        <v>4849</v>
      </c>
      <c r="D26" s="739" t="s">
        <v>4877</v>
      </c>
      <c r="E26" s="739" t="s">
        <v>4878</v>
      </c>
      <c r="F26" s="755">
        <v>14</v>
      </c>
      <c r="G26" s="755">
        <v>1122</v>
      </c>
      <c r="H26" s="739">
        <v>1</v>
      </c>
      <c r="I26" s="739">
        <v>80.142857142857139</v>
      </c>
      <c r="J26" s="755">
        <v>5</v>
      </c>
      <c r="K26" s="755">
        <v>405</v>
      </c>
      <c r="L26" s="739">
        <v>0.36096256684491979</v>
      </c>
      <c r="M26" s="739">
        <v>81</v>
      </c>
      <c r="N26" s="755">
        <v>5</v>
      </c>
      <c r="O26" s="755">
        <v>415</v>
      </c>
      <c r="P26" s="744">
        <v>0.36987522281639929</v>
      </c>
      <c r="Q26" s="756">
        <v>83</v>
      </c>
    </row>
    <row r="27" spans="1:17" ht="14.4" customHeight="1" x14ac:dyDescent="0.3">
      <c r="A27" s="737" t="s">
        <v>4872</v>
      </c>
      <c r="B27" s="739" t="s">
        <v>519</v>
      </c>
      <c r="C27" s="739" t="s">
        <v>4849</v>
      </c>
      <c r="D27" s="739" t="s">
        <v>4850</v>
      </c>
      <c r="E27" s="739" t="s">
        <v>4851</v>
      </c>
      <c r="F27" s="755">
        <v>211</v>
      </c>
      <c r="G27" s="755">
        <v>7267</v>
      </c>
      <c r="H27" s="739">
        <v>1</v>
      </c>
      <c r="I27" s="739">
        <v>34.440758293838861</v>
      </c>
      <c r="J27" s="755">
        <v>239</v>
      </c>
      <c r="K27" s="755">
        <v>8365</v>
      </c>
      <c r="L27" s="739">
        <v>1.1510939865143801</v>
      </c>
      <c r="M27" s="739">
        <v>35</v>
      </c>
      <c r="N27" s="755">
        <v>204</v>
      </c>
      <c r="O27" s="755">
        <v>7548</v>
      </c>
      <c r="P27" s="744">
        <v>1.0386679510114214</v>
      </c>
      <c r="Q27" s="756">
        <v>37</v>
      </c>
    </row>
    <row r="28" spans="1:17" ht="14.4" customHeight="1" x14ac:dyDescent="0.3">
      <c r="A28" s="737" t="s">
        <v>4872</v>
      </c>
      <c r="B28" s="739" t="s">
        <v>519</v>
      </c>
      <c r="C28" s="739" t="s">
        <v>4849</v>
      </c>
      <c r="D28" s="739" t="s">
        <v>4879</v>
      </c>
      <c r="E28" s="739" t="s">
        <v>4880</v>
      </c>
      <c r="F28" s="755"/>
      <c r="G28" s="755"/>
      <c r="H28" s="739"/>
      <c r="I28" s="739"/>
      <c r="J28" s="755"/>
      <c r="K28" s="755"/>
      <c r="L28" s="739"/>
      <c r="M28" s="739"/>
      <c r="N28" s="755">
        <v>1</v>
      </c>
      <c r="O28" s="755">
        <v>701</v>
      </c>
      <c r="P28" s="744"/>
      <c r="Q28" s="756">
        <v>701</v>
      </c>
    </row>
    <row r="29" spans="1:17" ht="14.4" customHeight="1" x14ac:dyDescent="0.3">
      <c r="A29" s="737" t="s">
        <v>4872</v>
      </c>
      <c r="B29" s="739" t="s">
        <v>519</v>
      </c>
      <c r="C29" s="739" t="s">
        <v>4849</v>
      </c>
      <c r="D29" s="739" t="s">
        <v>4881</v>
      </c>
      <c r="E29" s="739" t="s">
        <v>4882</v>
      </c>
      <c r="F29" s="755">
        <v>5</v>
      </c>
      <c r="G29" s="755">
        <v>2055</v>
      </c>
      <c r="H29" s="739">
        <v>1</v>
      </c>
      <c r="I29" s="739">
        <v>411</v>
      </c>
      <c r="J29" s="755">
        <v>6</v>
      </c>
      <c r="K29" s="755">
        <v>2514</v>
      </c>
      <c r="L29" s="739">
        <v>1.2233576642335766</v>
      </c>
      <c r="M29" s="739">
        <v>419</v>
      </c>
      <c r="N29" s="755">
        <v>8</v>
      </c>
      <c r="O29" s="755">
        <v>3552</v>
      </c>
      <c r="P29" s="744">
        <v>1.7284671532846716</v>
      </c>
      <c r="Q29" s="756">
        <v>444</v>
      </c>
    </row>
    <row r="30" spans="1:17" ht="14.4" customHeight="1" x14ac:dyDescent="0.3">
      <c r="A30" s="737" t="s">
        <v>4872</v>
      </c>
      <c r="B30" s="739" t="s">
        <v>519</v>
      </c>
      <c r="C30" s="739" t="s">
        <v>4849</v>
      </c>
      <c r="D30" s="739" t="s">
        <v>4883</v>
      </c>
      <c r="E30" s="739" t="s">
        <v>4884</v>
      </c>
      <c r="F30" s="755">
        <v>11</v>
      </c>
      <c r="G30" s="755">
        <v>2266</v>
      </c>
      <c r="H30" s="739">
        <v>1</v>
      </c>
      <c r="I30" s="739">
        <v>206</v>
      </c>
      <c r="J30" s="755">
        <v>15</v>
      </c>
      <c r="K30" s="755">
        <v>3150</v>
      </c>
      <c r="L30" s="739">
        <v>1.3901147396293028</v>
      </c>
      <c r="M30" s="739">
        <v>210</v>
      </c>
      <c r="N30" s="755">
        <v>11</v>
      </c>
      <c r="O30" s="755">
        <v>2442</v>
      </c>
      <c r="P30" s="744">
        <v>1.0776699029126213</v>
      </c>
      <c r="Q30" s="756">
        <v>222</v>
      </c>
    </row>
    <row r="31" spans="1:17" ht="14.4" customHeight="1" x14ac:dyDescent="0.3">
      <c r="A31" s="737" t="s">
        <v>4872</v>
      </c>
      <c r="B31" s="739" t="s">
        <v>519</v>
      </c>
      <c r="C31" s="739" t="s">
        <v>4849</v>
      </c>
      <c r="D31" s="739" t="s">
        <v>4858</v>
      </c>
      <c r="E31" s="739" t="s">
        <v>4859</v>
      </c>
      <c r="F31" s="755">
        <v>123</v>
      </c>
      <c r="G31" s="755">
        <v>0</v>
      </c>
      <c r="H31" s="739"/>
      <c r="I31" s="739">
        <v>0</v>
      </c>
      <c r="J31" s="755">
        <v>66</v>
      </c>
      <c r="K31" s="755">
        <v>1200</v>
      </c>
      <c r="L31" s="739"/>
      <c r="M31" s="739">
        <v>18.181818181818183</v>
      </c>
      <c r="N31" s="755">
        <v>76</v>
      </c>
      <c r="O31" s="755">
        <v>2533.33</v>
      </c>
      <c r="P31" s="744"/>
      <c r="Q31" s="756">
        <v>33.333289473684211</v>
      </c>
    </row>
    <row r="32" spans="1:17" ht="14.4" customHeight="1" x14ac:dyDescent="0.3">
      <c r="A32" s="737" t="s">
        <v>4872</v>
      </c>
      <c r="B32" s="739" t="s">
        <v>519</v>
      </c>
      <c r="C32" s="739" t="s">
        <v>4849</v>
      </c>
      <c r="D32" s="739" t="s">
        <v>4860</v>
      </c>
      <c r="E32" s="739" t="s">
        <v>4861</v>
      </c>
      <c r="F32" s="755">
        <v>15</v>
      </c>
      <c r="G32" s="755">
        <v>4920</v>
      </c>
      <c r="H32" s="739">
        <v>1</v>
      </c>
      <c r="I32" s="739">
        <v>328</v>
      </c>
      <c r="J32" s="755">
        <v>6</v>
      </c>
      <c r="K32" s="755">
        <v>1986</v>
      </c>
      <c r="L32" s="739">
        <v>0.40365853658536588</v>
      </c>
      <c r="M32" s="739">
        <v>331</v>
      </c>
      <c r="N32" s="755">
        <v>12</v>
      </c>
      <c r="O32" s="755">
        <v>4248</v>
      </c>
      <c r="P32" s="744">
        <v>0.86341463414634145</v>
      </c>
      <c r="Q32" s="756">
        <v>354</v>
      </c>
    </row>
    <row r="33" spans="1:17" ht="14.4" customHeight="1" x14ac:dyDescent="0.3">
      <c r="A33" s="737" t="s">
        <v>4872</v>
      </c>
      <c r="B33" s="739" t="s">
        <v>519</v>
      </c>
      <c r="C33" s="739" t="s">
        <v>4849</v>
      </c>
      <c r="D33" s="739" t="s">
        <v>4862</v>
      </c>
      <c r="E33" s="739" t="s">
        <v>4863</v>
      </c>
      <c r="F33" s="755">
        <v>104</v>
      </c>
      <c r="G33" s="755">
        <v>3677</v>
      </c>
      <c r="H33" s="739">
        <v>1</v>
      </c>
      <c r="I33" s="739">
        <v>35.355769230769234</v>
      </c>
      <c r="J33" s="755">
        <v>87</v>
      </c>
      <c r="K33" s="755">
        <v>3132</v>
      </c>
      <c r="L33" s="739">
        <v>0.85178134348653789</v>
      </c>
      <c r="M33" s="739">
        <v>36</v>
      </c>
      <c r="N33" s="755">
        <v>104</v>
      </c>
      <c r="O33" s="755">
        <v>3848</v>
      </c>
      <c r="P33" s="744">
        <v>1.0465053032363341</v>
      </c>
      <c r="Q33" s="756">
        <v>37</v>
      </c>
    </row>
    <row r="34" spans="1:17" ht="14.4" customHeight="1" x14ac:dyDescent="0.3">
      <c r="A34" s="737" t="s">
        <v>4872</v>
      </c>
      <c r="B34" s="739" t="s">
        <v>519</v>
      </c>
      <c r="C34" s="739" t="s">
        <v>4849</v>
      </c>
      <c r="D34" s="739" t="s">
        <v>4864</v>
      </c>
      <c r="E34" s="739" t="s">
        <v>4865</v>
      </c>
      <c r="F34" s="755"/>
      <c r="G34" s="755"/>
      <c r="H34" s="739"/>
      <c r="I34" s="739"/>
      <c r="J34" s="755"/>
      <c r="K34" s="755"/>
      <c r="L34" s="739"/>
      <c r="M34" s="739"/>
      <c r="N34" s="755">
        <v>0</v>
      </c>
      <c r="O34" s="755">
        <v>0</v>
      </c>
      <c r="P34" s="744"/>
      <c r="Q34" s="756"/>
    </row>
    <row r="35" spans="1:17" ht="14.4" customHeight="1" x14ac:dyDescent="0.3">
      <c r="A35" s="737" t="s">
        <v>4872</v>
      </c>
      <c r="B35" s="739" t="s">
        <v>519</v>
      </c>
      <c r="C35" s="739" t="s">
        <v>4849</v>
      </c>
      <c r="D35" s="739" t="s">
        <v>4866</v>
      </c>
      <c r="E35" s="739" t="s">
        <v>4867</v>
      </c>
      <c r="F35" s="755">
        <v>10</v>
      </c>
      <c r="G35" s="755">
        <v>307</v>
      </c>
      <c r="H35" s="739">
        <v>1</v>
      </c>
      <c r="I35" s="739">
        <v>30.7</v>
      </c>
      <c r="J35" s="755">
        <v>3</v>
      </c>
      <c r="K35" s="755">
        <v>93</v>
      </c>
      <c r="L35" s="739">
        <v>0.30293159609120524</v>
      </c>
      <c r="M35" s="739">
        <v>31</v>
      </c>
      <c r="N35" s="755">
        <v>7</v>
      </c>
      <c r="O35" s="755">
        <v>224</v>
      </c>
      <c r="P35" s="744">
        <v>0.72964169381107491</v>
      </c>
      <c r="Q35" s="756">
        <v>32</v>
      </c>
    </row>
    <row r="36" spans="1:17" ht="14.4" customHeight="1" x14ac:dyDescent="0.3">
      <c r="A36" s="737" t="s">
        <v>4872</v>
      </c>
      <c r="B36" s="739" t="s">
        <v>519</v>
      </c>
      <c r="C36" s="739" t="s">
        <v>4849</v>
      </c>
      <c r="D36" s="739" t="s">
        <v>4868</v>
      </c>
      <c r="E36" s="739" t="s">
        <v>4869</v>
      </c>
      <c r="F36" s="755">
        <v>221</v>
      </c>
      <c r="G36" s="755">
        <v>30290</v>
      </c>
      <c r="H36" s="739">
        <v>1</v>
      </c>
      <c r="I36" s="739">
        <v>137.05882352941177</v>
      </c>
      <c r="J36" s="755">
        <v>169</v>
      </c>
      <c r="K36" s="755">
        <v>21801</v>
      </c>
      <c r="L36" s="739">
        <v>0.71974248927038631</v>
      </c>
      <c r="M36" s="739">
        <v>129</v>
      </c>
      <c r="N36" s="755">
        <v>228</v>
      </c>
      <c r="O36" s="755">
        <v>29868</v>
      </c>
      <c r="P36" s="744">
        <v>0.98606800924397486</v>
      </c>
      <c r="Q36" s="756">
        <v>131</v>
      </c>
    </row>
    <row r="37" spans="1:17" ht="14.4" customHeight="1" thickBot="1" x14ac:dyDescent="0.35">
      <c r="A37" s="745" t="s">
        <v>4872</v>
      </c>
      <c r="B37" s="746" t="s">
        <v>519</v>
      </c>
      <c r="C37" s="746" t="s">
        <v>4849</v>
      </c>
      <c r="D37" s="746" t="s">
        <v>4885</v>
      </c>
      <c r="E37" s="746" t="s">
        <v>4886</v>
      </c>
      <c r="F37" s="757">
        <v>63</v>
      </c>
      <c r="G37" s="757">
        <v>10292</v>
      </c>
      <c r="H37" s="746">
        <v>1</v>
      </c>
      <c r="I37" s="746">
        <v>163.36507936507937</v>
      </c>
      <c r="J37" s="757">
        <v>59</v>
      </c>
      <c r="K37" s="757">
        <v>9735</v>
      </c>
      <c r="L37" s="746">
        <v>0.94588029537504859</v>
      </c>
      <c r="M37" s="746">
        <v>165</v>
      </c>
      <c r="N37" s="757">
        <v>61</v>
      </c>
      <c r="O37" s="757">
        <v>10797</v>
      </c>
      <c r="P37" s="751">
        <v>1.0490672366886902</v>
      </c>
      <c r="Q37" s="758">
        <v>177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77" t="s">
        <v>157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307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7388647</v>
      </c>
      <c r="C3" s="351">
        <f t="shared" ref="C3:R3" si="0">SUBTOTAL(9,C6:C1048576)</f>
        <v>17</v>
      </c>
      <c r="D3" s="351">
        <f t="shared" si="0"/>
        <v>8052983</v>
      </c>
      <c r="E3" s="351">
        <f t="shared" si="0"/>
        <v>18.073935330274828</v>
      </c>
      <c r="F3" s="351">
        <f t="shared" si="0"/>
        <v>7649541</v>
      </c>
      <c r="G3" s="354">
        <f>IF(B3&lt;&gt;0,F3/B3,"")</f>
        <v>1.0353101183477842</v>
      </c>
      <c r="H3" s="350">
        <f t="shared" si="0"/>
        <v>168947.81999999998</v>
      </c>
      <c r="I3" s="351">
        <f t="shared" si="0"/>
        <v>1</v>
      </c>
      <c r="J3" s="351">
        <f t="shared" si="0"/>
        <v>263024.4499999999</v>
      </c>
      <c r="K3" s="351">
        <f t="shared" si="0"/>
        <v>1.5568383776718748</v>
      </c>
      <c r="L3" s="351">
        <f t="shared" si="0"/>
        <v>452142.27999999991</v>
      </c>
      <c r="M3" s="352">
        <f>IF(H3&lt;&gt;0,L3/H3,"")</f>
        <v>2.6762244105902044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129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99"/>
      <c r="B5" s="800">
        <v>2014</v>
      </c>
      <c r="C5" s="801"/>
      <c r="D5" s="801">
        <v>2015</v>
      </c>
      <c r="E5" s="801"/>
      <c r="F5" s="801">
        <v>2016</v>
      </c>
      <c r="G5" s="802" t="s">
        <v>2</v>
      </c>
      <c r="H5" s="800">
        <v>2014</v>
      </c>
      <c r="I5" s="801"/>
      <c r="J5" s="801">
        <v>2015</v>
      </c>
      <c r="K5" s="801"/>
      <c r="L5" s="801">
        <v>2016</v>
      </c>
      <c r="M5" s="802" t="s">
        <v>2</v>
      </c>
      <c r="N5" s="800">
        <v>2014</v>
      </c>
      <c r="O5" s="801"/>
      <c r="P5" s="801">
        <v>2015</v>
      </c>
      <c r="Q5" s="801"/>
      <c r="R5" s="801">
        <v>2016</v>
      </c>
      <c r="S5" s="802" t="s">
        <v>2</v>
      </c>
    </row>
    <row r="6" spans="1:19" ht="14.4" customHeight="1" x14ac:dyDescent="0.3">
      <c r="A6" s="762" t="s">
        <v>4888</v>
      </c>
      <c r="B6" s="803">
        <v>14156</v>
      </c>
      <c r="C6" s="731">
        <v>1</v>
      </c>
      <c r="D6" s="803">
        <v>16219</v>
      </c>
      <c r="E6" s="731">
        <v>1.1457332579824808</v>
      </c>
      <c r="F6" s="803">
        <v>8850</v>
      </c>
      <c r="G6" s="736">
        <v>0.62517660356032778</v>
      </c>
      <c r="H6" s="803"/>
      <c r="I6" s="731"/>
      <c r="J6" s="803"/>
      <c r="K6" s="731"/>
      <c r="L6" s="803"/>
      <c r="M6" s="736"/>
      <c r="N6" s="803"/>
      <c r="O6" s="731"/>
      <c r="P6" s="803"/>
      <c r="Q6" s="731"/>
      <c r="R6" s="803"/>
      <c r="S6" s="235"/>
    </row>
    <row r="7" spans="1:19" ht="14.4" customHeight="1" x14ac:dyDescent="0.3">
      <c r="A7" s="763" t="s">
        <v>4889</v>
      </c>
      <c r="B7" s="810">
        <v>38553</v>
      </c>
      <c r="C7" s="739">
        <v>1</v>
      </c>
      <c r="D7" s="810">
        <v>53326</v>
      </c>
      <c r="E7" s="739">
        <v>1.3831867818328016</v>
      </c>
      <c r="F7" s="810">
        <v>50836</v>
      </c>
      <c r="G7" s="744">
        <v>1.3186003683241252</v>
      </c>
      <c r="H7" s="810"/>
      <c r="I7" s="739"/>
      <c r="J7" s="810"/>
      <c r="K7" s="739"/>
      <c r="L7" s="810"/>
      <c r="M7" s="744"/>
      <c r="N7" s="810"/>
      <c r="O7" s="739"/>
      <c r="P7" s="810"/>
      <c r="Q7" s="739"/>
      <c r="R7" s="810"/>
      <c r="S7" s="738"/>
    </row>
    <row r="8" spans="1:19" ht="14.4" customHeight="1" x14ac:dyDescent="0.3">
      <c r="A8" s="763" t="s">
        <v>4890</v>
      </c>
      <c r="B8" s="810">
        <v>49140</v>
      </c>
      <c r="C8" s="739">
        <v>1</v>
      </c>
      <c r="D8" s="810">
        <v>53100</v>
      </c>
      <c r="E8" s="739">
        <v>1.0805860805860805</v>
      </c>
      <c r="F8" s="810">
        <v>53528</v>
      </c>
      <c r="G8" s="744">
        <v>1.0892958892958893</v>
      </c>
      <c r="H8" s="810"/>
      <c r="I8" s="739"/>
      <c r="J8" s="810"/>
      <c r="K8" s="739"/>
      <c r="L8" s="810"/>
      <c r="M8" s="744"/>
      <c r="N8" s="810"/>
      <c r="O8" s="739"/>
      <c r="P8" s="810"/>
      <c r="Q8" s="739"/>
      <c r="R8" s="810"/>
      <c r="S8" s="738"/>
    </row>
    <row r="9" spans="1:19" ht="14.4" customHeight="1" x14ac:dyDescent="0.3">
      <c r="A9" s="763" t="s">
        <v>4891</v>
      </c>
      <c r="B9" s="810">
        <v>6234</v>
      </c>
      <c r="C9" s="739">
        <v>1</v>
      </c>
      <c r="D9" s="810">
        <v>6951</v>
      </c>
      <c r="E9" s="739">
        <v>1.1150144369586141</v>
      </c>
      <c r="F9" s="810">
        <v>6055</v>
      </c>
      <c r="G9" s="744">
        <v>0.97128649342316331</v>
      </c>
      <c r="H9" s="810"/>
      <c r="I9" s="739"/>
      <c r="J9" s="810"/>
      <c r="K9" s="739"/>
      <c r="L9" s="810"/>
      <c r="M9" s="744"/>
      <c r="N9" s="810"/>
      <c r="O9" s="739"/>
      <c r="P9" s="810"/>
      <c r="Q9" s="739"/>
      <c r="R9" s="810"/>
      <c r="S9" s="738"/>
    </row>
    <row r="10" spans="1:19" ht="14.4" customHeight="1" x14ac:dyDescent="0.3">
      <c r="A10" s="763" t="s">
        <v>4892</v>
      </c>
      <c r="B10" s="810">
        <v>1971</v>
      </c>
      <c r="C10" s="739">
        <v>1</v>
      </c>
      <c r="D10" s="810">
        <v>1655</v>
      </c>
      <c r="E10" s="739">
        <v>0.83967529173008626</v>
      </c>
      <c r="F10" s="810">
        <v>1770</v>
      </c>
      <c r="G10" s="744">
        <v>0.89802130898021304</v>
      </c>
      <c r="H10" s="810"/>
      <c r="I10" s="739"/>
      <c r="J10" s="810"/>
      <c r="K10" s="739"/>
      <c r="L10" s="810"/>
      <c r="M10" s="744"/>
      <c r="N10" s="810"/>
      <c r="O10" s="739"/>
      <c r="P10" s="810"/>
      <c r="Q10" s="739"/>
      <c r="R10" s="810"/>
      <c r="S10" s="738"/>
    </row>
    <row r="11" spans="1:19" ht="14.4" customHeight="1" x14ac:dyDescent="0.3">
      <c r="A11" s="763" t="s">
        <v>4893</v>
      </c>
      <c r="B11" s="810">
        <v>3314</v>
      </c>
      <c r="C11" s="739">
        <v>1</v>
      </c>
      <c r="D11" s="810">
        <v>3641</v>
      </c>
      <c r="E11" s="739">
        <v>1.0986722993361497</v>
      </c>
      <c r="F11" s="810">
        <v>4602</v>
      </c>
      <c r="G11" s="744">
        <v>1.3886541943270971</v>
      </c>
      <c r="H11" s="810"/>
      <c r="I11" s="739"/>
      <c r="J11" s="810"/>
      <c r="K11" s="739"/>
      <c r="L11" s="810"/>
      <c r="M11" s="744"/>
      <c r="N11" s="810"/>
      <c r="O11" s="739"/>
      <c r="P11" s="810"/>
      <c r="Q11" s="739"/>
      <c r="R11" s="810"/>
      <c r="S11" s="738"/>
    </row>
    <row r="12" spans="1:19" ht="14.4" customHeight="1" x14ac:dyDescent="0.3">
      <c r="A12" s="763" t="s">
        <v>4894</v>
      </c>
      <c r="B12" s="810">
        <v>34</v>
      </c>
      <c r="C12" s="739">
        <v>1</v>
      </c>
      <c r="D12" s="810"/>
      <c r="E12" s="739"/>
      <c r="F12" s="810"/>
      <c r="G12" s="744"/>
      <c r="H12" s="810"/>
      <c r="I12" s="739"/>
      <c r="J12" s="810"/>
      <c r="K12" s="739"/>
      <c r="L12" s="810"/>
      <c r="M12" s="744"/>
      <c r="N12" s="810"/>
      <c r="O12" s="739"/>
      <c r="P12" s="810"/>
      <c r="Q12" s="739"/>
      <c r="R12" s="810"/>
      <c r="S12" s="738"/>
    </row>
    <row r="13" spans="1:19" ht="14.4" customHeight="1" x14ac:dyDescent="0.3">
      <c r="A13" s="763" t="s">
        <v>4895</v>
      </c>
      <c r="B13" s="810"/>
      <c r="C13" s="739"/>
      <c r="D13" s="810"/>
      <c r="E13" s="739"/>
      <c r="F13" s="810">
        <v>354</v>
      </c>
      <c r="G13" s="744"/>
      <c r="H13" s="810"/>
      <c r="I13" s="739"/>
      <c r="J13" s="810"/>
      <c r="K13" s="739"/>
      <c r="L13" s="810"/>
      <c r="M13" s="744"/>
      <c r="N13" s="810"/>
      <c r="O13" s="739"/>
      <c r="P13" s="810"/>
      <c r="Q13" s="739"/>
      <c r="R13" s="810"/>
      <c r="S13" s="738"/>
    </row>
    <row r="14" spans="1:19" ht="14.4" customHeight="1" x14ac:dyDescent="0.3">
      <c r="A14" s="763" t="s">
        <v>4896</v>
      </c>
      <c r="B14" s="810">
        <v>9519</v>
      </c>
      <c r="C14" s="739">
        <v>1</v>
      </c>
      <c r="D14" s="810">
        <v>10261</v>
      </c>
      <c r="E14" s="739">
        <v>1.0779493644290368</v>
      </c>
      <c r="F14" s="810">
        <v>8142</v>
      </c>
      <c r="G14" s="744">
        <v>0.85534194768358018</v>
      </c>
      <c r="H14" s="810"/>
      <c r="I14" s="739"/>
      <c r="J14" s="810"/>
      <c r="K14" s="739"/>
      <c r="L14" s="810"/>
      <c r="M14" s="744"/>
      <c r="N14" s="810"/>
      <c r="O14" s="739"/>
      <c r="P14" s="810"/>
      <c r="Q14" s="739"/>
      <c r="R14" s="810"/>
      <c r="S14" s="738"/>
    </row>
    <row r="15" spans="1:19" ht="14.4" customHeight="1" x14ac:dyDescent="0.3">
      <c r="A15" s="763" t="s">
        <v>4897</v>
      </c>
      <c r="B15" s="810">
        <v>1349</v>
      </c>
      <c r="C15" s="739">
        <v>1</v>
      </c>
      <c r="D15" s="810">
        <v>2317</v>
      </c>
      <c r="E15" s="739">
        <v>1.7175685693106004</v>
      </c>
      <c r="F15" s="810">
        <v>2198</v>
      </c>
      <c r="G15" s="744">
        <v>1.6293550778354338</v>
      </c>
      <c r="H15" s="810"/>
      <c r="I15" s="739"/>
      <c r="J15" s="810"/>
      <c r="K15" s="739"/>
      <c r="L15" s="810"/>
      <c r="M15" s="744"/>
      <c r="N15" s="810"/>
      <c r="O15" s="739"/>
      <c r="P15" s="810"/>
      <c r="Q15" s="739"/>
      <c r="R15" s="810"/>
      <c r="S15" s="738"/>
    </row>
    <row r="16" spans="1:19" ht="14.4" customHeight="1" x14ac:dyDescent="0.3">
      <c r="A16" s="763" t="s">
        <v>4898</v>
      </c>
      <c r="B16" s="810"/>
      <c r="C16" s="739"/>
      <c r="D16" s="810">
        <v>331</v>
      </c>
      <c r="E16" s="739"/>
      <c r="F16" s="810"/>
      <c r="G16" s="744"/>
      <c r="H16" s="810"/>
      <c r="I16" s="739"/>
      <c r="J16" s="810"/>
      <c r="K16" s="739"/>
      <c r="L16" s="810"/>
      <c r="M16" s="744"/>
      <c r="N16" s="810"/>
      <c r="O16" s="739"/>
      <c r="P16" s="810"/>
      <c r="Q16" s="739"/>
      <c r="R16" s="810"/>
      <c r="S16" s="738"/>
    </row>
    <row r="17" spans="1:19" ht="14.4" customHeight="1" x14ac:dyDescent="0.3">
      <c r="A17" s="763" t="s">
        <v>4899</v>
      </c>
      <c r="B17" s="810">
        <v>1644</v>
      </c>
      <c r="C17" s="739">
        <v>1</v>
      </c>
      <c r="D17" s="810">
        <v>2317</v>
      </c>
      <c r="E17" s="739">
        <v>1.4093673965936739</v>
      </c>
      <c r="F17" s="810">
        <v>2832</v>
      </c>
      <c r="G17" s="744">
        <v>1.7226277372262773</v>
      </c>
      <c r="H17" s="810"/>
      <c r="I17" s="739"/>
      <c r="J17" s="810"/>
      <c r="K17" s="739"/>
      <c r="L17" s="810"/>
      <c r="M17" s="744"/>
      <c r="N17" s="810"/>
      <c r="O17" s="739"/>
      <c r="P17" s="810"/>
      <c r="Q17" s="739"/>
      <c r="R17" s="810"/>
      <c r="S17" s="738"/>
    </row>
    <row r="18" spans="1:19" ht="14.4" customHeight="1" x14ac:dyDescent="0.3">
      <c r="A18" s="763" t="s">
        <v>4900</v>
      </c>
      <c r="B18" s="810">
        <v>26680</v>
      </c>
      <c r="C18" s="739">
        <v>1</v>
      </c>
      <c r="D18" s="810">
        <v>29825</v>
      </c>
      <c r="E18" s="739">
        <v>1.1178785607196402</v>
      </c>
      <c r="F18" s="810">
        <v>36853</v>
      </c>
      <c r="G18" s="744">
        <v>1.381296851574213</v>
      </c>
      <c r="H18" s="810"/>
      <c r="I18" s="739"/>
      <c r="J18" s="810"/>
      <c r="K18" s="739"/>
      <c r="L18" s="810"/>
      <c r="M18" s="744"/>
      <c r="N18" s="810"/>
      <c r="O18" s="739"/>
      <c r="P18" s="810"/>
      <c r="Q18" s="739"/>
      <c r="R18" s="810"/>
      <c r="S18" s="738"/>
    </row>
    <row r="19" spans="1:19" ht="14.4" customHeight="1" x14ac:dyDescent="0.3">
      <c r="A19" s="763" t="s">
        <v>4901</v>
      </c>
      <c r="B19" s="810"/>
      <c r="C19" s="739"/>
      <c r="D19" s="810"/>
      <c r="E19" s="739"/>
      <c r="F19" s="810">
        <v>354</v>
      </c>
      <c r="G19" s="744"/>
      <c r="H19" s="810"/>
      <c r="I19" s="739"/>
      <c r="J19" s="810"/>
      <c r="K19" s="739"/>
      <c r="L19" s="810"/>
      <c r="M19" s="744"/>
      <c r="N19" s="810"/>
      <c r="O19" s="739"/>
      <c r="P19" s="810"/>
      <c r="Q19" s="739"/>
      <c r="R19" s="810"/>
      <c r="S19" s="738"/>
    </row>
    <row r="20" spans="1:19" ht="14.4" customHeight="1" x14ac:dyDescent="0.3">
      <c r="A20" s="763" t="s">
        <v>4902</v>
      </c>
      <c r="B20" s="810">
        <v>1977</v>
      </c>
      <c r="C20" s="739">
        <v>1</v>
      </c>
      <c r="D20" s="810">
        <v>1655</v>
      </c>
      <c r="E20" s="739">
        <v>0.83712696004046538</v>
      </c>
      <c r="F20" s="810">
        <v>708</v>
      </c>
      <c r="G20" s="744">
        <v>0.35811836115326251</v>
      </c>
      <c r="H20" s="810"/>
      <c r="I20" s="739"/>
      <c r="J20" s="810"/>
      <c r="K20" s="739"/>
      <c r="L20" s="810"/>
      <c r="M20" s="744"/>
      <c r="N20" s="810"/>
      <c r="O20" s="739"/>
      <c r="P20" s="810"/>
      <c r="Q20" s="739"/>
      <c r="R20" s="810"/>
      <c r="S20" s="738"/>
    </row>
    <row r="21" spans="1:19" ht="14.4" customHeight="1" x14ac:dyDescent="0.3">
      <c r="A21" s="763" t="s">
        <v>4903</v>
      </c>
      <c r="B21" s="810">
        <v>330</v>
      </c>
      <c r="C21" s="739">
        <v>1</v>
      </c>
      <c r="D21" s="810">
        <v>331</v>
      </c>
      <c r="E21" s="739">
        <v>1.0030303030303029</v>
      </c>
      <c r="F21" s="810">
        <v>354</v>
      </c>
      <c r="G21" s="744">
        <v>1.0727272727272728</v>
      </c>
      <c r="H21" s="810"/>
      <c r="I21" s="739"/>
      <c r="J21" s="810"/>
      <c r="K21" s="739"/>
      <c r="L21" s="810"/>
      <c r="M21" s="744"/>
      <c r="N21" s="810"/>
      <c r="O21" s="739"/>
      <c r="P21" s="810"/>
      <c r="Q21" s="739"/>
      <c r="R21" s="810"/>
      <c r="S21" s="738"/>
    </row>
    <row r="22" spans="1:19" ht="14.4" customHeight="1" x14ac:dyDescent="0.3">
      <c r="A22" s="763" t="s">
        <v>4904</v>
      </c>
      <c r="B22" s="810"/>
      <c r="C22" s="739"/>
      <c r="D22" s="810"/>
      <c r="E22" s="739"/>
      <c r="F22" s="810">
        <v>354</v>
      </c>
      <c r="G22" s="744"/>
      <c r="H22" s="810"/>
      <c r="I22" s="739"/>
      <c r="J22" s="810"/>
      <c r="K22" s="739"/>
      <c r="L22" s="810"/>
      <c r="M22" s="744"/>
      <c r="N22" s="810"/>
      <c r="O22" s="739"/>
      <c r="P22" s="810"/>
      <c r="Q22" s="739"/>
      <c r="R22" s="810"/>
      <c r="S22" s="738"/>
    </row>
    <row r="23" spans="1:19" ht="14.4" customHeight="1" x14ac:dyDescent="0.3">
      <c r="A23" s="763" t="s">
        <v>4905</v>
      </c>
      <c r="B23" s="810"/>
      <c r="C23" s="739"/>
      <c r="D23" s="810">
        <v>331</v>
      </c>
      <c r="E23" s="739"/>
      <c r="F23" s="810">
        <v>708</v>
      </c>
      <c r="G23" s="744"/>
      <c r="H23" s="810"/>
      <c r="I23" s="739"/>
      <c r="J23" s="810"/>
      <c r="K23" s="739"/>
      <c r="L23" s="810"/>
      <c r="M23" s="744"/>
      <c r="N23" s="810"/>
      <c r="O23" s="739"/>
      <c r="P23" s="810"/>
      <c r="Q23" s="739"/>
      <c r="R23" s="810"/>
      <c r="S23" s="738"/>
    </row>
    <row r="24" spans="1:19" ht="14.4" customHeight="1" x14ac:dyDescent="0.3">
      <c r="A24" s="763" t="s">
        <v>3341</v>
      </c>
      <c r="B24" s="810">
        <v>7207382</v>
      </c>
      <c r="C24" s="739">
        <v>1</v>
      </c>
      <c r="D24" s="810">
        <v>7839243</v>
      </c>
      <c r="E24" s="739">
        <v>1.08766858756758</v>
      </c>
      <c r="F24" s="810">
        <v>7435569</v>
      </c>
      <c r="G24" s="744">
        <v>1.0316601784115231</v>
      </c>
      <c r="H24" s="810">
        <v>168947.81999999998</v>
      </c>
      <c r="I24" s="739">
        <v>1</v>
      </c>
      <c r="J24" s="810">
        <v>263024.4499999999</v>
      </c>
      <c r="K24" s="739">
        <v>1.5568383776718748</v>
      </c>
      <c r="L24" s="810">
        <v>452142.27999999991</v>
      </c>
      <c r="M24" s="744">
        <v>2.6762244105902044</v>
      </c>
      <c r="N24" s="810"/>
      <c r="O24" s="739"/>
      <c r="P24" s="810"/>
      <c r="Q24" s="739"/>
      <c r="R24" s="810"/>
      <c r="S24" s="738"/>
    </row>
    <row r="25" spans="1:19" ht="14.4" customHeight="1" x14ac:dyDescent="0.3">
      <c r="A25" s="763" t="s">
        <v>4906</v>
      </c>
      <c r="B25" s="810">
        <v>25380</v>
      </c>
      <c r="C25" s="739">
        <v>1</v>
      </c>
      <c r="D25" s="810">
        <v>28832</v>
      </c>
      <c r="E25" s="739">
        <v>1.136012608353034</v>
      </c>
      <c r="F25" s="810">
        <v>32288</v>
      </c>
      <c r="G25" s="744">
        <v>1.2721828211189914</v>
      </c>
      <c r="H25" s="810"/>
      <c r="I25" s="739"/>
      <c r="J25" s="810"/>
      <c r="K25" s="739"/>
      <c r="L25" s="810"/>
      <c r="M25" s="744"/>
      <c r="N25" s="810"/>
      <c r="O25" s="739"/>
      <c r="P25" s="810"/>
      <c r="Q25" s="739"/>
      <c r="R25" s="810"/>
      <c r="S25" s="738"/>
    </row>
    <row r="26" spans="1:19" ht="14.4" customHeight="1" x14ac:dyDescent="0.3">
      <c r="A26" s="763" t="s">
        <v>4907</v>
      </c>
      <c r="B26" s="810"/>
      <c r="C26" s="739"/>
      <c r="D26" s="810">
        <v>1324</v>
      </c>
      <c r="E26" s="739"/>
      <c r="F26" s="810">
        <v>1062</v>
      </c>
      <c r="G26" s="744"/>
      <c r="H26" s="810"/>
      <c r="I26" s="739"/>
      <c r="J26" s="810"/>
      <c r="K26" s="739"/>
      <c r="L26" s="810"/>
      <c r="M26" s="744"/>
      <c r="N26" s="810"/>
      <c r="O26" s="739"/>
      <c r="P26" s="810"/>
      <c r="Q26" s="739"/>
      <c r="R26" s="810"/>
      <c r="S26" s="738"/>
    </row>
    <row r="27" spans="1:19" ht="14.4" customHeight="1" x14ac:dyDescent="0.3">
      <c r="A27" s="763" t="s">
        <v>4908</v>
      </c>
      <c r="B27" s="810">
        <v>330</v>
      </c>
      <c r="C27" s="739">
        <v>1</v>
      </c>
      <c r="D27" s="810"/>
      <c r="E27" s="739"/>
      <c r="F27" s="810">
        <v>708</v>
      </c>
      <c r="G27" s="744">
        <v>2.1454545454545455</v>
      </c>
      <c r="H27" s="810"/>
      <c r="I27" s="739"/>
      <c r="J27" s="810"/>
      <c r="K27" s="739"/>
      <c r="L27" s="810"/>
      <c r="M27" s="744"/>
      <c r="N27" s="810"/>
      <c r="O27" s="739"/>
      <c r="P27" s="810"/>
      <c r="Q27" s="739"/>
      <c r="R27" s="810"/>
      <c r="S27" s="738"/>
    </row>
    <row r="28" spans="1:19" ht="14.4" customHeight="1" thickBot="1" x14ac:dyDescent="0.35">
      <c r="A28" s="805" t="s">
        <v>4909</v>
      </c>
      <c r="B28" s="804">
        <v>654</v>
      </c>
      <c r="C28" s="746">
        <v>1</v>
      </c>
      <c r="D28" s="804">
        <v>1324</v>
      </c>
      <c r="E28" s="746">
        <v>2.0244648318042815</v>
      </c>
      <c r="F28" s="804">
        <v>1416</v>
      </c>
      <c r="G28" s="751">
        <v>2.165137614678899</v>
      </c>
      <c r="H28" s="804"/>
      <c r="I28" s="746"/>
      <c r="J28" s="804"/>
      <c r="K28" s="746"/>
      <c r="L28" s="804"/>
      <c r="M28" s="751"/>
      <c r="N28" s="804"/>
      <c r="O28" s="746"/>
      <c r="P28" s="804"/>
      <c r="Q28" s="746"/>
      <c r="R28" s="804"/>
      <c r="S28" s="7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5040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8741.83</v>
      </c>
      <c r="G3" s="212">
        <f t="shared" si="0"/>
        <v>7557594.8200000003</v>
      </c>
      <c r="H3" s="212"/>
      <c r="I3" s="212"/>
      <c r="J3" s="212">
        <f t="shared" si="0"/>
        <v>9856.82</v>
      </c>
      <c r="K3" s="212">
        <f t="shared" si="0"/>
        <v>8316007.4500000002</v>
      </c>
      <c r="L3" s="212"/>
      <c r="M3" s="212"/>
      <c r="N3" s="212">
        <f t="shared" si="0"/>
        <v>9379.4599999999991</v>
      </c>
      <c r="O3" s="212">
        <f t="shared" si="0"/>
        <v>8101683.2800000003</v>
      </c>
      <c r="P3" s="79">
        <f>IF(G3=0,0,O3/G3)</f>
        <v>1.071992277035037</v>
      </c>
      <c r="Q3" s="213">
        <f>IF(N3=0,0,O3/N3)</f>
        <v>863.7686263388299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121</v>
      </c>
      <c r="E4" s="552" t="s">
        <v>81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815"/>
      <c r="B5" s="813"/>
      <c r="C5" s="815"/>
      <c r="D5" s="823"/>
      <c r="E5" s="817"/>
      <c r="F5" s="824" t="s">
        <v>91</v>
      </c>
      <c r="G5" s="825" t="s">
        <v>14</v>
      </c>
      <c r="H5" s="826"/>
      <c r="I5" s="826"/>
      <c r="J5" s="824" t="s">
        <v>91</v>
      </c>
      <c r="K5" s="825" t="s">
        <v>14</v>
      </c>
      <c r="L5" s="826"/>
      <c r="M5" s="826"/>
      <c r="N5" s="824" t="s">
        <v>91</v>
      </c>
      <c r="O5" s="825" t="s">
        <v>14</v>
      </c>
      <c r="P5" s="827"/>
      <c r="Q5" s="822"/>
    </row>
    <row r="6" spans="1:17" ht="14.4" customHeight="1" x14ac:dyDescent="0.3">
      <c r="A6" s="730" t="s">
        <v>4910</v>
      </c>
      <c r="B6" s="731" t="s">
        <v>4872</v>
      </c>
      <c r="C6" s="731" t="s">
        <v>4849</v>
      </c>
      <c r="D6" s="731" t="s">
        <v>4850</v>
      </c>
      <c r="E6" s="731" t="s">
        <v>4851</v>
      </c>
      <c r="F6" s="229">
        <v>1</v>
      </c>
      <c r="G6" s="229">
        <v>35</v>
      </c>
      <c r="H6" s="229">
        <v>1</v>
      </c>
      <c r="I6" s="229">
        <v>35</v>
      </c>
      <c r="J6" s="229"/>
      <c r="K6" s="229"/>
      <c r="L6" s="229"/>
      <c r="M6" s="229"/>
      <c r="N6" s="229"/>
      <c r="O6" s="229"/>
      <c r="P6" s="736"/>
      <c r="Q6" s="754"/>
    </row>
    <row r="7" spans="1:17" ht="14.4" customHeight="1" x14ac:dyDescent="0.3">
      <c r="A7" s="737" t="s">
        <v>4910</v>
      </c>
      <c r="B7" s="739" t="s">
        <v>4872</v>
      </c>
      <c r="C7" s="739" t="s">
        <v>4849</v>
      </c>
      <c r="D7" s="739" t="s">
        <v>4860</v>
      </c>
      <c r="E7" s="739" t="s">
        <v>4861</v>
      </c>
      <c r="F7" s="755">
        <v>43</v>
      </c>
      <c r="G7" s="755">
        <v>14121</v>
      </c>
      <c r="H7" s="755">
        <v>1</v>
      </c>
      <c r="I7" s="755">
        <v>328.39534883720933</v>
      </c>
      <c r="J7" s="755">
        <v>49</v>
      </c>
      <c r="K7" s="755">
        <v>16219</v>
      </c>
      <c r="L7" s="755">
        <v>1.1485730472346152</v>
      </c>
      <c r="M7" s="755">
        <v>331</v>
      </c>
      <c r="N7" s="755">
        <v>25</v>
      </c>
      <c r="O7" s="755">
        <v>8850</v>
      </c>
      <c r="P7" s="744">
        <v>0.62672615253877206</v>
      </c>
      <c r="Q7" s="756">
        <v>354</v>
      </c>
    </row>
    <row r="8" spans="1:17" ht="14.4" customHeight="1" x14ac:dyDescent="0.3">
      <c r="A8" s="737" t="s">
        <v>4911</v>
      </c>
      <c r="B8" s="739" t="s">
        <v>4842</v>
      </c>
      <c r="C8" s="739" t="s">
        <v>4849</v>
      </c>
      <c r="D8" s="739" t="s">
        <v>4850</v>
      </c>
      <c r="E8" s="739" t="s">
        <v>4851</v>
      </c>
      <c r="F8" s="755"/>
      <c r="G8" s="755"/>
      <c r="H8" s="755"/>
      <c r="I8" s="755"/>
      <c r="J8" s="755"/>
      <c r="K8" s="755"/>
      <c r="L8" s="755"/>
      <c r="M8" s="755"/>
      <c r="N8" s="755">
        <v>1</v>
      </c>
      <c r="O8" s="755">
        <v>37</v>
      </c>
      <c r="P8" s="744"/>
      <c r="Q8" s="756">
        <v>37</v>
      </c>
    </row>
    <row r="9" spans="1:17" ht="14.4" customHeight="1" x14ac:dyDescent="0.3">
      <c r="A9" s="737" t="s">
        <v>4911</v>
      </c>
      <c r="B9" s="739" t="s">
        <v>4842</v>
      </c>
      <c r="C9" s="739" t="s">
        <v>4849</v>
      </c>
      <c r="D9" s="739" t="s">
        <v>4860</v>
      </c>
      <c r="E9" s="739" t="s">
        <v>4861</v>
      </c>
      <c r="F9" s="755">
        <v>1</v>
      </c>
      <c r="G9" s="755">
        <v>327</v>
      </c>
      <c r="H9" s="755">
        <v>1</v>
      </c>
      <c r="I9" s="755">
        <v>327</v>
      </c>
      <c r="J9" s="755"/>
      <c r="K9" s="755"/>
      <c r="L9" s="755"/>
      <c r="M9" s="755"/>
      <c r="N9" s="755"/>
      <c r="O9" s="755"/>
      <c r="P9" s="744"/>
      <c r="Q9" s="756"/>
    </row>
    <row r="10" spans="1:17" ht="14.4" customHeight="1" x14ac:dyDescent="0.3">
      <c r="A10" s="737" t="s">
        <v>4911</v>
      </c>
      <c r="B10" s="739" t="s">
        <v>4872</v>
      </c>
      <c r="C10" s="739" t="s">
        <v>4849</v>
      </c>
      <c r="D10" s="739" t="s">
        <v>4850</v>
      </c>
      <c r="E10" s="739" t="s">
        <v>4851</v>
      </c>
      <c r="F10" s="755">
        <v>3</v>
      </c>
      <c r="G10" s="755">
        <v>102</v>
      </c>
      <c r="H10" s="755">
        <v>1</v>
      </c>
      <c r="I10" s="755">
        <v>34</v>
      </c>
      <c r="J10" s="755">
        <v>1</v>
      </c>
      <c r="K10" s="755">
        <v>35</v>
      </c>
      <c r="L10" s="755">
        <v>0.34313725490196079</v>
      </c>
      <c r="M10" s="755">
        <v>35</v>
      </c>
      <c r="N10" s="755"/>
      <c r="O10" s="755"/>
      <c r="P10" s="744"/>
      <c r="Q10" s="756"/>
    </row>
    <row r="11" spans="1:17" ht="14.4" customHeight="1" x14ac:dyDescent="0.3">
      <c r="A11" s="737" t="s">
        <v>4911</v>
      </c>
      <c r="B11" s="739" t="s">
        <v>4872</v>
      </c>
      <c r="C11" s="739" t="s">
        <v>4849</v>
      </c>
      <c r="D11" s="739" t="s">
        <v>4860</v>
      </c>
      <c r="E11" s="739" t="s">
        <v>4861</v>
      </c>
      <c r="F11" s="755">
        <v>116</v>
      </c>
      <c r="G11" s="755">
        <v>38124</v>
      </c>
      <c r="H11" s="755">
        <v>1</v>
      </c>
      <c r="I11" s="755">
        <v>328.65517241379308</v>
      </c>
      <c r="J11" s="755">
        <v>161</v>
      </c>
      <c r="K11" s="755">
        <v>53291</v>
      </c>
      <c r="L11" s="755">
        <v>1.3978333857937257</v>
      </c>
      <c r="M11" s="755">
        <v>331</v>
      </c>
      <c r="N11" s="755">
        <v>143</v>
      </c>
      <c r="O11" s="755">
        <v>50622</v>
      </c>
      <c r="P11" s="744">
        <v>1.3278249921309411</v>
      </c>
      <c r="Q11" s="756">
        <v>354</v>
      </c>
    </row>
    <row r="12" spans="1:17" ht="14.4" customHeight="1" x14ac:dyDescent="0.3">
      <c r="A12" s="737" t="s">
        <v>4911</v>
      </c>
      <c r="B12" s="739" t="s">
        <v>4872</v>
      </c>
      <c r="C12" s="739" t="s">
        <v>4849</v>
      </c>
      <c r="D12" s="739" t="s">
        <v>4885</v>
      </c>
      <c r="E12" s="739" t="s">
        <v>4886</v>
      </c>
      <c r="F12" s="755"/>
      <c r="G12" s="755"/>
      <c r="H12" s="755"/>
      <c r="I12" s="755"/>
      <c r="J12" s="755"/>
      <c r="K12" s="755"/>
      <c r="L12" s="755"/>
      <c r="M12" s="755"/>
      <c r="N12" s="755">
        <v>1</v>
      </c>
      <c r="O12" s="755">
        <v>177</v>
      </c>
      <c r="P12" s="744"/>
      <c r="Q12" s="756">
        <v>177</v>
      </c>
    </row>
    <row r="13" spans="1:17" ht="14.4" customHeight="1" x14ac:dyDescent="0.3">
      <c r="A13" s="737" t="s">
        <v>4912</v>
      </c>
      <c r="B13" s="739" t="s">
        <v>4842</v>
      </c>
      <c r="C13" s="739" t="s">
        <v>4849</v>
      </c>
      <c r="D13" s="739" t="s">
        <v>4850</v>
      </c>
      <c r="E13" s="739" t="s">
        <v>4851</v>
      </c>
      <c r="F13" s="755"/>
      <c r="G13" s="755"/>
      <c r="H13" s="755"/>
      <c r="I13" s="755"/>
      <c r="J13" s="755">
        <v>1</v>
      </c>
      <c r="K13" s="755">
        <v>35</v>
      </c>
      <c r="L13" s="755"/>
      <c r="M13" s="755">
        <v>35</v>
      </c>
      <c r="N13" s="755">
        <v>1</v>
      </c>
      <c r="O13" s="755">
        <v>37</v>
      </c>
      <c r="P13" s="744"/>
      <c r="Q13" s="756">
        <v>37</v>
      </c>
    </row>
    <row r="14" spans="1:17" ht="14.4" customHeight="1" x14ac:dyDescent="0.3">
      <c r="A14" s="737" t="s">
        <v>4912</v>
      </c>
      <c r="B14" s="739" t="s">
        <v>4872</v>
      </c>
      <c r="C14" s="739" t="s">
        <v>4849</v>
      </c>
      <c r="D14" s="739" t="s">
        <v>4850</v>
      </c>
      <c r="E14" s="739" t="s">
        <v>4851</v>
      </c>
      <c r="F14" s="755">
        <v>6</v>
      </c>
      <c r="G14" s="755">
        <v>207</v>
      </c>
      <c r="H14" s="755">
        <v>1</v>
      </c>
      <c r="I14" s="755">
        <v>34.5</v>
      </c>
      <c r="J14" s="755">
        <v>3</v>
      </c>
      <c r="K14" s="755">
        <v>105</v>
      </c>
      <c r="L14" s="755">
        <v>0.50724637681159424</v>
      </c>
      <c r="M14" s="755">
        <v>35</v>
      </c>
      <c r="N14" s="755">
        <v>1</v>
      </c>
      <c r="O14" s="755">
        <v>37</v>
      </c>
      <c r="P14" s="744">
        <v>0.17874396135265699</v>
      </c>
      <c r="Q14" s="756">
        <v>37</v>
      </c>
    </row>
    <row r="15" spans="1:17" ht="14.4" customHeight="1" x14ac:dyDescent="0.3">
      <c r="A15" s="737" t="s">
        <v>4912</v>
      </c>
      <c r="B15" s="739" t="s">
        <v>4872</v>
      </c>
      <c r="C15" s="739" t="s">
        <v>4849</v>
      </c>
      <c r="D15" s="739" t="s">
        <v>4860</v>
      </c>
      <c r="E15" s="739" t="s">
        <v>4861</v>
      </c>
      <c r="F15" s="755">
        <v>149</v>
      </c>
      <c r="G15" s="755">
        <v>48933</v>
      </c>
      <c r="H15" s="755">
        <v>1</v>
      </c>
      <c r="I15" s="755">
        <v>328.40939597315435</v>
      </c>
      <c r="J15" s="755">
        <v>160</v>
      </c>
      <c r="K15" s="755">
        <v>52960</v>
      </c>
      <c r="L15" s="755">
        <v>1.0822962009277992</v>
      </c>
      <c r="M15" s="755">
        <v>331</v>
      </c>
      <c r="N15" s="755">
        <v>151</v>
      </c>
      <c r="O15" s="755">
        <v>53454</v>
      </c>
      <c r="P15" s="744">
        <v>1.092391637545215</v>
      </c>
      <c r="Q15" s="756">
        <v>354</v>
      </c>
    </row>
    <row r="16" spans="1:17" ht="14.4" customHeight="1" x14ac:dyDescent="0.3">
      <c r="A16" s="737" t="s">
        <v>4913</v>
      </c>
      <c r="B16" s="739" t="s">
        <v>4842</v>
      </c>
      <c r="C16" s="739" t="s">
        <v>4849</v>
      </c>
      <c r="D16" s="739" t="s">
        <v>4850</v>
      </c>
      <c r="E16" s="739" t="s">
        <v>4851</v>
      </c>
      <c r="F16" s="755"/>
      <c r="G16" s="755"/>
      <c r="H16" s="755"/>
      <c r="I16" s="755"/>
      <c r="J16" s="755"/>
      <c r="K16" s="755"/>
      <c r="L16" s="755"/>
      <c r="M16" s="755"/>
      <c r="N16" s="755">
        <v>1</v>
      </c>
      <c r="O16" s="755">
        <v>37</v>
      </c>
      <c r="P16" s="744"/>
      <c r="Q16" s="756">
        <v>37</v>
      </c>
    </row>
    <row r="17" spans="1:17" ht="14.4" customHeight="1" x14ac:dyDescent="0.3">
      <c r="A17" s="737" t="s">
        <v>4913</v>
      </c>
      <c r="B17" s="739" t="s">
        <v>4872</v>
      </c>
      <c r="C17" s="739" t="s">
        <v>4849</v>
      </c>
      <c r="D17" s="739" t="s">
        <v>4860</v>
      </c>
      <c r="E17" s="739" t="s">
        <v>4861</v>
      </c>
      <c r="F17" s="755">
        <v>19</v>
      </c>
      <c r="G17" s="755">
        <v>6234</v>
      </c>
      <c r="H17" s="755">
        <v>1</v>
      </c>
      <c r="I17" s="755">
        <v>328.10526315789474</v>
      </c>
      <c r="J17" s="755">
        <v>21</v>
      </c>
      <c r="K17" s="755">
        <v>6951</v>
      </c>
      <c r="L17" s="755">
        <v>1.1150144369586141</v>
      </c>
      <c r="M17" s="755">
        <v>331</v>
      </c>
      <c r="N17" s="755">
        <v>17</v>
      </c>
      <c r="O17" s="755">
        <v>6018</v>
      </c>
      <c r="P17" s="744">
        <v>0.96535129932627528</v>
      </c>
      <c r="Q17" s="756">
        <v>354</v>
      </c>
    </row>
    <row r="18" spans="1:17" ht="14.4" customHeight="1" x14ac:dyDescent="0.3">
      <c r="A18" s="737" t="s">
        <v>4914</v>
      </c>
      <c r="B18" s="739" t="s">
        <v>4872</v>
      </c>
      <c r="C18" s="739" t="s">
        <v>4849</v>
      </c>
      <c r="D18" s="739" t="s">
        <v>4860</v>
      </c>
      <c r="E18" s="739" t="s">
        <v>4861</v>
      </c>
      <c r="F18" s="755">
        <v>6</v>
      </c>
      <c r="G18" s="755">
        <v>1971</v>
      </c>
      <c r="H18" s="755">
        <v>1</v>
      </c>
      <c r="I18" s="755">
        <v>328.5</v>
      </c>
      <c r="J18" s="755">
        <v>5</v>
      </c>
      <c r="K18" s="755">
        <v>1655</v>
      </c>
      <c r="L18" s="755">
        <v>0.83967529173008626</v>
      </c>
      <c r="M18" s="755">
        <v>331</v>
      </c>
      <c r="N18" s="755">
        <v>5</v>
      </c>
      <c r="O18" s="755">
        <v>1770</v>
      </c>
      <c r="P18" s="744">
        <v>0.89802130898021304</v>
      </c>
      <c r="Q18" s="756">
        <v>354</v>
      </c>
    </row>
    <row r="19" spans="1:17" ht="14.4" customHeight="1" x14ac:dyDescent="0.3">
      <c r="A19" s="737" t="s">
        <v>4915</v>
      </c>
      <c r="B19" s="739" t="s">
        <v>4842</v>
      </c>
      <c r="C19" s="739" t="s">
        <v>4849</v>
      </c>
      <c r="D19" s="739" t="s">
        <v>4856</v>
      </c>
      <c r="E19" s="739" t="s">
        <v>4857</v>
      </c>
      <c r="F19" s="755">
        <v>1</v>
      </c>
      <c r="G19" s="755">
        <v>327</v>
      </c>
      <c r="H19" s="755">
        <v>1</v>
      </c>
      <c r="I19" s="755">
        <v>327</v>
      </c>
      <c r="J19" s="755"/>
      <c r="K19" s="755"/>
      <c r="L19" s="755"/>
      <c r="M19" s="755"/>
      <c r="N19" s="755"/>
      <c r="O19" s="755"/>
      <c r="P19" s="744"/>
      <c r="Q19" s="756"/>
    </row>
    <row r="20" spans="1:17" ht="14.4" customHeight="1" x14ac:dyDescent="0.3">
      <c r="A20" s="737" t="s">
        <v>4915</v>
      </c>
      <c r="B20" s="739" t="s">
        <v>4872</v>
      </c>
      <c r="C20" s="739" t="s">
        <v>4849</v>
      </c>
      <c r="D20" s="739" t="s">
        <v>4850</v>
      </c>
      <c r="E20" s="739" t="s">
        <v>4851</v>
      </c>
      <c r="F20" s="755">
        <v>1</v>
      </c>
      <c r="G20" s="755">
        <v>35</v>
      </c>
      <c r="H20" s="755">
        <v>1</v>
      </c>
      <c r="I20" s="755">
        <v>35</v>
      </c>
      <c r="J20" s="755"/>
      <c r="K20" s="755"/>
      <c r="L20" s="755"/>
      <c r="M20" s="755"/>
      <c r="N20" s="755"/>
      <c r="O20" s="755"/>
      <c r="P20" s="744"/>
      <c r="Q20" s="756"/>
    </row>
    <row r="21" spans="1:17" ht="14.4" customHeight="1" x14ac:dyDescent="0.3">
      <c r="A21" s="737" t="s">
        <v>4915</v>
      </c>
      <c r="B21" s="739" t="s">
        <v>4872</v>
      </c>
      <c r="C21" s="739" t="s">
        <v>4849</v>
      </c>
      <c r="D21" s="739" t="s">
        <v>4858</v>
      </c>
      <c r="E21" s="739" t="s">
        <v>4859</v>
      </c>
      <c r="F21" s="755">
        <v>1</v>
      </c>
      <c r="G21" s="755">
        <v>0</v>
      </c>
      <c r="H21" s="755"/>
      <c r="I21" s="755">
        <v>0</v>
      </c>
      <c r="J21" s="755"/>
      <c r="K21" s="755"/>
      <c r="L21" s="755"/>
      <c r="M21" s="755"/>
      <c r="N21" s="755"/>
      <c r="O21" s="755"/>
      <c r="P21" s="744"/>
      <c r="Q21" s="756"/>
    </row>
    <row r="22" spans="1:17" ht="14.4" customHeight="1" x14ac:dyDescent="0.3">
      <c r="A22" s="737" t="s">
        <v>4915</v>
      </c>
      <c r="B22" s="739" t="s">
        <v>4872</v>
      </c>
      <c r="C22" s="739" t="s">
        <v>4849</v>
      </c>
      <c r="D22" s="739" t="s">
        <v>4860</v>
      </c>
      <c r="E22" s="739" t="s">
        <v>4861</v>
      </c>
      <c r="F22" s="755">
        <v>9</v>
      </c>
      <c r="G22" s="755">
        <v>2952</v>
      </c>
      <c r="H22" s="755">
        <v>1</v>
      </c>
      <c r="I22" s="755">
        <v>328</v>
      </c>
      <c r="J22" s="755">
        <v>11</v>
      </c>
      <c r="K22" s="755">
        <v>3641</v>
      </c>
      <c r="L22" s="755">
        <v>1.23340108401084</v>
      </c>
      <c r="M22" s="755">
        <v>331</v>
      </c>
      <c r="N22" s="755">
        <v>13</v>
      </c>
      <c r="O22" s="755">
        <v>4602</v>
      </c>
      <c r="P22" s="744">
        <v>1.5589430894308942</v>
      </c>
      <c r="Q22" s="756">
        <v>354</v>
      </c>
    </row>
    <row r="23" spans="1:17" ht="14.4" customHeight="1" x14ac:dyDescent="0.3">
      <c r="A23" s="737" t="s">
        <v>4916</v>
      </c>
      <c r="B23" s="739" t="s">
        <v>4872</v>
      </c>
      <c r="C23" s="739" t="s">
        <v>4849</v>
      </c>
      <c r="D23" s="739" t="s">
        <v>4850</v>
      </c>
      <c r="E23" s="739" t="s">
        <v>4851</v>
      </c>
      <c r="F23" s="755">
        <v>1</v>
      </c>
      <c r="G23" s="755">
        <v>34</v>
      </c>
      <c r="H23" s="755">
        <v>1</v>
      </c>
      <c r="I23" s="755">
        <v>34</v>
      </c>
      <c r="J23" s="755"/>
      <c r="K23" s="755"/>
      <c r="L23" s="755"/>
      <c r="M23" s="755"/>
      <c r="N23" s="755"/>
      <c r="O23" s="755"/>
      <c r="P23" s="744"/>
      <c r="Q23" s="756"/>
    </row>
    <row r="24" spans="1:17" ht="14.4" customHeight="1" x14ac:dyDescent="0.3">
      <c r="A24" s="737" t="s">
        <v>4917</v>
      </c>
      <c r="B24" s="739" t="s">
        <v>4872</v>
      </c>
      <c r="C24" s="739" t="s">
        <v>4849</v>
      </c>
      <c r="D24" s="739" t="s">
        <v>4860</v>
      </c>
      <c r="E24" s="739" t="s">
        <v>4861</v>
      </c>
      <c r="F24" s="755"/>
      <c r="G24" s="755"/>
      <c r="H24" s="755"/>
      <c r="I24" s="755"/>
      <c r="J24" s="755"/>
      <c r="K24" s="755"/>
      <c r="L24" s="755"/>
      <c r="M24" s="755"/>
      <c r="N24" s="755">
        <v>1</v>
      </c>
      <c r="O24" s="755">
        <v>354</v>
      </c>
      <c r="P24" s="744"/>
      <c r="Q24" s="756">
        <v>354</v>
      </c>
    </row>
    <row r="25" spans="1:17" ht="14.4" customHeight="1" x14ac:dyDescent="0.3">
      <c r="A25" s="737" t="s">
        <v>4918</v>
      </c>
      <c r="B25" s="739" t="s">
        <v>4872</v>
      </c>
      <c r="C25" s="739" t="s">
        <v>4849</v>
      </c>
      <c r="D25" s="739" t="s">
        <v>4860</v>
      </c>
      <c r="E25" s="739" t="s">
        <v>4861</v>
      </c>
      <c r="F25" s="755">
        <v>29</v>
      </c>
      <c r="G25" s="755">
        <v>9519</v>
      </c>
      <c r="H25" s="755">
        <v>1</v>
      </c>
      <c r="I25" s="755">
        <v>328.24137931034483</v>
      </c>
      <c r="J25" s="755">
        <v>31</v>
      </c>
      <c r="K25" s="755">
        <v>10261</v>
      </c>
      <c r="L25" s="755">
        <v>1.0779493644290368</v>
      </c>
      <c r="M25" s="755">
        <v>331</v>
      </c>
      <c r="N25" s="755">
        <v>23</v>
      </c>
      <c r="O25" s="755">
        <v>8142</v>
      </c>
      <c r="P25" s="744">
        <v>0.85534194768358018</v>
      </c>
      <c r="Q25" s="756">
        <v>354</v>
      </c>
    </row>
    <row r="26" spans="1:17" ht="14.4" customHeight="1" x14ac:dyDescent="0.3">
      <c r="A26" s="737" t="s">
        <v>4919</v>
      </c>
      <c r="B26" s="739" t="s">
        <v>4842</v>
      </c>
      <c r="C26" s="739" t="s">
        <v>4849</v>
      </c>
      <c r="D26" s="739" t="s">
        <v>4850</v>
      </c>
      <c r="E26" s="739" t="s">
        <v>4851</v>
      </c>
      <c r="F26" s="755"/>
      <c r="G26" s="755"/>
      <c r="H26" s="755"/>
      <c r="I26" s="755"/>
      <c r="J26" s="755"/>
      <c r="K26" s="755"/>
      <c r="L26" s="755"/>
      <c r="M26" s="755"/>
      <c r="N26" s="755">
        <v>2</v>
      </c>
      <c r="O26" s="755">
        <v>74</v>
      </c>
      <c r="P26" s="744"/>
      <c r="Q26" s="756">
        <v>37</v>
      </c>
    </row>
    <row r="27" spans="1:17" ht="14.4" customHeight="1" x14ac:dyDescent="0.3">
      <c r="A27" s="737" t="s">
        <v>4919</v>
      </c>
      <c r="B27" s="739" t="s">
        <v>4872</v>
      </c>
      <c r="C27" s="739" t="s">
        <v>4849</v>
      </c>
      <c r="D27" s="739" t="s">
        <v>4850</v>
      </c>
      <c r="E27" s="739" t="s">
        <v>4851</v>
      </c>
      <c r="F27" s="755">
        <v>1</v>
      </c>
      <c r="G27" s="755">
        <v>35</v>
      </c>
      <c r="H27" s="755">
        <v>1</v>
      </c>
      <c r="I27" s="755">
        <v>35</v>
      </c>
      <c r="J27" s="755"/>
      <c r="K27" s="755"/>
      <c r="L27" s="755"/>
      <c r="M27" s="755"/>
      <c r="N27" s="755"/>
      <c r="O27" s="755"/>
      <c r="P27" s="744"/>
      <c r="Q27" s="756"/>
    </row>
    <row r="28" spans="1:17" ht="14.4" customHeight="1" x14ac:dyDescent="0.3">
      <c r="A28" s="737" t="s">
        <v>4919</v>
      </c>
      <c r="B28" s="739" t="s">
        <v>4872</v>
      </c>
      <c r="C28" s="739" t="s">
        <v>4849</v>
      </c>
      <c r="D28" s="739" t="s">
        <v>4860</v>
      </c>
      <c r="E28" s="739" t="s">
        <v>4861</v>
      </c>
      <c r="F28" s="755">
        <v>4</v>
      </c>
      <c r="G28" s="755">
        <v>1314</v>
      </c>
      <c r="H28" s="755">
        <v>1</v>
      </c>
      <c r="I28" s="755">
        <v>328.5</v>
      </c>
      <c r="J28" s="755">
        <v>7</v>
      </c>
      <c r="K28" s="755">
        <v>2317</v>
      </c>
      <c r="L28" s="755">
        <v>1.7633181126331812</v>
      </c>
      <c r="M28" s="755">
        <v>331</v>
      </c>
      <c r="N28" s="755">
        <v>6</v>
      </c>
      <c r="O28" s="755">
        <v>2124</v>
      </c>
      <c r="P28" s="744">
        <v>1.6164383561643836</v>
      </c>
      <c r="Q28" s="756">
        <v>354</v>
      </c>
    </row>
    <row r="29" spans="1:17" ht="14.4" customHeight="1" x14ac:dyDescent="0.3">
      <c r="A29" s="737" t="s">
        <v>4920</v>
      </c>
      <c r="B29" s="739" t="s">
        <v>4872</v>
      </c>
      <c r="C29" s="739" t="s">
        <v>4849</v>
      </c>
      <c r="D29" s="739" t="s">
        <v>4860</v>
      </c>
      <c r="E29" s="739" t="s">
        <v>4861</v>
      </c>
      <c r="F29" s="755"/>
      <c r="G29" s="755"/>
      <c r="H29" s="755"/>
      <c r="I29" s="755"/>
      <c r="J29" s="755">
        <v>1</v>
      </c>
      <c r="K29" s="755">
        <v>331</v>
      </c>
      <c r="L29" s="755"/>
      <c r="M29" s="755">
        <v>331</v>
      </c>
      <c r="N29" s="755"/>
      <c r="O29" s="755"/>
      <c r="P29" s="744"/>
      <c r="Q29" s="756"/>
    </row>
    <row r="30" spans="1:17" ht="14.4" customHeight="1" x14ac:dyDescent="0.3">
      <c r="A30" s="737" t="s">
        <v>4921</v>
      </c>
      <c r="B30" s="739" t="s">
        <v>4872</v>
      </c>
      <c r="C30" s="739" t="s">
        <v>4849</v>
      </c>
      <c r="D30" s="739" t="s">
        <v>4860</v>
      </c>
      <c r="E30" s="739" t="s">
        <v>4861</v>
      </c>
      <c r="F30" s="755">
        <v>5</v>
      </c>
      <c r="G30" s="755">
        <v>1644</v>
      </c>
      <c r="H30" s="755">
        <v>1</v>
      </c>
      <c r="I30" s="755">
        <v>328.8</v>
      </c>
      <c r="J30" s="755">
        <v>7</v>
      </c>
      <c r="K30" s="755">
        <v>2317</v>
      </c>
      <c r="L30" s="755">
        <v>1.4093673965936739</v>
      </c>
      <c r="M30" s="755">
        <v>331</v>
      </c>
      <c r="N30" s="755">
        <v>8</v>
      </c>
      <c r="O30" s="755">
        <v>2832</v>
      </c>
      <c r="P30" s="744">
        <v>1.7226277372262773</v>
      </c>
      <c r="Q30" s="756">
        <v>354</v>
      </c>
    </row>
    <row r="31" spans="1:17" ht="14.4" customHeight="1" x14ac:dyDescent="0.3">
      <c r="A31" s="737" t="s">
        <v>4922</v>
      </c>
      <c r="B31" s="739" t="s">
        <v>4872</v>
      </c>
      <c r="C31" s="739" t="s">
        <v>4849</v>
      </c>
      <c r="D31" s="739" t="s">
        <v>4850</v>
      </c>
      <c r="E31" s="739" t="s">
        <v>4851</v>
      </c>
      <c r="F31" s="755">
        <v>3</v>
      </c>
      <c r="G31" s="755">
        <v>103</v>
      </c>
      <c r="H31" s="755">
        <v>1</v>
      </c>
      <c r="I31" s="755">
        <v>34.333333333333336</v>
      </c>
      <c r="J31" s="755">
        <v>1</v>
      </c>
      <c r="K31" s="755">
        <v>35</v>
      </c>
      <c r="L31" s="755">
        <v>0.33980582524271846</v>
      </c>
      <c r="M31" s="755">
        <v>35</v>
      </c>
      <c r="N31" s="755">
        <v>1</v>
      </c>
      <c r="O31" s="755">
        <v>37</v>
      </c>
      <c r="P31" s="744">
        <v>0.35922330097087379</v>
      </c>
      <c r="Q31" s="756">
        <v>37</v>
      </c>
    </row>
    <row r="32" spans="1:17" ht="14.4" customHeight="1" x14ac:dyDescent="0.3">
      <c r="A32" s="737" t="s">
        <v>4922</v>
      </c>
      <c r="B32" s="739" t="s">
        <v>4872</v>
      </c>
      <c r="C32" s="739" t="s">
        <v>4849</v>
      </c>
      <c r="D32" s="739" t="s">
        <v>4860</v>
      </c>
      <c r="E32" s="739" t="s">
        <v>4861</v>
      </c>
      <c r="F32" s="755">
        <v>81</v>
      </c>
      <c r="G32" s="755">
        <v>26577</v>
      </c>
      <c r="H32" s="755">
        <v>1</v>
      </c>
      <c r="I32" s="755">
        <v>328.11111111111109</v>
      </c>
      <c r="J32" s="755">
        <v>90</v>
      </c>
      <c r="K32" s="755">
        <v>29790</v>
      </c>
      <c r="L32" s="755">
        <v>1.1208940060954962</v>
      </c>
      <c r="M32" s="755">
        <v>331</v>
      </c>
      <c r="N32" s="755">
        <v>104</v>
      </c>
      <c r="O32" s="755">
        <v>36816</v>
      </c>
      <c r="P32" s="744">
        <v>1.3852579297889152</v>
      </c>
      <c r="Q32" s="756">
        <v>354</v>
      </c>
    </row>
    <row r="33" spans="1:17" ht="14.4" customHeight="1" x14ac:dyDescent="0.3">
      <c r="A33" s="737" t="s">
        <v>4923</v>
      </c>
      <c r="B33" s="739" t="s">
        <v>4872</v>
      </c>
      <c r="C33" s="739" t="s">
        <v>4849</v>
      </c>
      <c r="D33" s="739" t="s">
        <v>4860</v>
      </c>
      <c r="E33" s="739" t="s">
        <v>4861</v>
      </c>
      <c r="F33" s="755"/>
      <c r="G33" s="755"/>
      <c r="H33" s="755"/>
      <c r="I33" s="755"/>
      <c r="J33" s="755"/>
      <c r="K33" s="755"/>
      <c r="L33" s="755"/>
      <c r="M33" s="755"/>
      <c r="N33" s="755">
        <v>1</v>
      </c>
      <c r="O33" s="755">
        <v>354</v>
      </c>
      <c r="P33" s="744"/>
      <c r="Q33" s="756">
        <v>354</v>
      </c>
    </row>
    <row r="34" spans="1:17" ht="14.4" customHeight="1" x14ac:dyDescent="0.3">
      <c r="A34" s="737" t="s">
        <v>4924</v>
      </c>
      <c r="B34" s="739" t="s">
        <v>4872</v>
      </c>
      <c r="C34" s="739" t="s">
        <v>4849</v>
      </c>
      <c r="D34" s="739" t="s">
        <v>4860</v>
      </c>
      <c r="E34" s="739" t="s">
        <v>4861</v>
      </c>
      <c r="F34" s="755">
        <v>6</v>
      </c>
      <c r="G34" s="755">
        <v>1977</v>
      </c>
      <c r="H34" s="755">
        <v>1</v>
      </c>
      <c r="I34" s="755">
        <v>329.5</v>
      </c>
      <c r="J34" s="755">
        <v>5</v>
      </c>
      <c r="K34" s="755">
        <v>1655</v>
      </c>
      <c r="L34" s="755">
        <v>0.83712696004046538</v>
      </c>
      <c r="M34" s="755">
        <v>331</v>
      </c>
      <c r="N34" s="755">
        <v>2</v>
      </c>
      <c r="O34" s="755">
        <v>708</v>
      </c>
      <c r="P34" s="744">
        <v>0.35811836115326251</v>
      </c>
      <c r="Q34" s="756">
        <v>354</v>
      </c>
    </row>
    <row r="35" spans="1:17" ht="14.4" customHeight="1" x14ac:dyDescent="0.3">
      <c r="A35" s="737" t="s">
        <v>4925</v>
      </c>
      <c r="B35" s="739" t="s">
        <v>4872</v>
      </c>
      <c r="C35" s="739" t="s">
        <v>4849</v>
      </c>
      <c r="D35" s="739" t="s">
        <v>4860</v>
      </c>
      <c r="E35" s="739" t="s">
        <v>4861</v>
      </c>
      <c r="F35" s="755">
        <v>1</v>
      </c>
      <c r="G35" s="755">
        <v>330</v>
      </c>
      <c r="H35" s="755">
        <v>1</v>
      </c>
      <c r="I35" s="755">
        <v>330</v>
      </c>
      <c r="J35" s="755">
        <v>1</v>
      </c>
      <c r="K35" s="755">
        <v>331</v>
      </c>
      <c r="L35" s="755">
        <v>1.0030303030303029</v>
      </c>
      <c r="M35" s="755">
        <v>331</v>
      </c>
      <c r="N35" s="755">
        <v>1</v>
      </c>
      <c r="O35" s="755">
        <v>354</v>
      </c>
      <c r="P35" s="744">
        <v>1.0727272727272728</v>
      </c>
      <c r="Q35" s="756">
        <v>354</v>
      </c>
    </row>
    <row r="36" spans="1:17" ht="14.4" customHeight="1" x14ac:dyDescent="0.3">
      <c r="A36" s="737" t="s">
        <v>4926</v>
      </c>
      <c r="B36" s="739" t="s">
        <v>4872</v>
      </c>
      <c r="C36" s="739" t="s">
        <v>4849</v>
      </c>
      <c r="D36" s="739" t="s">
        <v>4860</v>
      </c>
      <c r="E36" s="739" t="s">
        <v>4861</v>
      </c>
      <c r="F36" s="755"/>
      <c r="G36" s="755"/>
      <c r="H36" s="755"/>
      <c r="I36" s="755"/>
      <c r="J36" s="755"/>
      <c r="K36" s="755"/>
      <c r="L36" s="755"/>
      <c r="M36" s="755"/>
      <c r="N36" s="755">
        <v>1</v>
      </c>
      <c r="O36" s="755">
        <v>354</v>
      </c>
      <c r="P36" s="744"/>
      <c r="Q36" s="756">
        <v>354</v>
      </c>
    </row>
    <row r="37" spans="1:17" ht="14.4" customHeight="1" x14ac:dyDescent="0.3">
      <c r="A37" s="737" t="s">
        <v>4927</v>
      </c>
      <c r="B37" s="739" t="s">
        <v>4872</v>
      </c>
      <c r="C37" s="739" t="s">
        <v>4849</v>
      </c>
      <c r="D37" s="739" t="s">
        <v>4860</v>
      </c>
      <c r="E37" s="739" t="s">
        <v>4861</v>
      </c>
      <c r="F37" s="755"/>
      <c r="G37" s="755"/>
      <c r="H37" s="755"/>
      <c r="I37" s="755"/>
      <c r="J37" s="755">
        <v>1</v>
      </c>
      <c r="K37" s="755">
        <v>331</v>
      </c>
      <c r="L37" s="755"/>
      <c r="M37" s="755">
        <v>331</v>
      </c>
      <c r="N37" s="755">
        <v>2</v>
      </c>
      <c r="O37" s="755">
        <v>708</v>
      </c>
      <c r="P37" s="744"/>
      <c r="Q37" s="756">
        <v>354</v>
      </c>
    </row>
    <row r="38" spans="1:17" ht="14.4" customHeight="1" x14ac:dyDescent="0.3">
      <c r="A38" s="737" t="s">
        <v>506</v>
      </c>
      <c r="B38" s="739" t="s">
        <v>4872</v>
      </c>
      <c r="C38" s="739" t="s">
        <v>4849</v>
      </c>
      <c r="D38" s="739" t="s">
        <v>4850</v>
      </c>
      <c r="E38" s="739" t="s">
        <v>4851</v>
      </c>
      <c r="F38" s="755"/>
      <c r="G38" s="755"/>
      <c r="H38" s="755"/>
      <c r="I38" s="755"/>
      <c r="J38" s="755">
        <v>1</v>
      </c>
      <c r="K38" s="755">
        <v>35</v>
      </c>
      <c r="L38" s="755"/>
      <c r="M38" s="755">
        <v>35</v>
      </c>
      <c r="N38" s="755"/>
      <c r="O38" s="755"/>
      <c r="P38" s="744"/>
      <c r="Q38" s="756"/>
    </row>
    <row r="39" spans="1:17" ht="14.4" customHeight="1" x14ac:dyDescent="0.3">
      <c r="A39" s="737" t="s">
        <v>506</v>
      </c>
      <c r="B39" s="739" t="s">
        <v>4928</v>
      </c>
      <c r="C39" s="739" t="s">
        <v>4843</v>
      </c>
      <c r="D39" s="739" t="s">
        <v>4929</v>
      </c>
      <c r="E39" s="739" t="s">
        <v>4930</v>
      </c>
      <c r="F39" s="755">
        <v>24</v>
      </c>
      <c r="G39" s="755">
        <v>2567.67</v>
      </c>
      <c r="H39" s="755">
        <v>1</v>
      </c>
      <c r="I39" s="755">
        <v>106.98625</v>
      </c>
      <c r="J39" s="755">
        <v>43</v>
      </c>
      <c r="K39" s="755">
        <v>3659.22</v>
      </c>
      <c r="L39" s="755">
        <v>1.4251130402271319</v>
      </c>
      <c r="M39" s="755">
        <v>85.098139534883714</v>
      </c>
      <c r="N39" s="755">
        <v>78.5</v>
      </c>
      <c r="O39" s="755">
        <v>3919.4700000000003</v>
      </c>
      <c r="P39" s="744">
        <v>1.5264695229527159</v>
      </c>
      <c r="Q39" s="756">
        <v>49.929554140127394</v>
      </c>
    </row>
    <row r="40" spans="1:17" ht="14.4" customHeight="1" x14ac:dyDescent="0.3">
      <c r="A40" s="737" t="s">
        <v>506</v>
      </c>
      <c r="B40" s="739" t="s">
        <v>4928</v>
      </c>
      <c r="C40" s="739" t="s">
        <v>4843</v>
      </c>
      <c r="D40" s="739" t="s">
        <v>4931</v>
      </c>
      <c r="E40" s="739" t="s">
        <v>4932</v>
      </c>
      <c r="F40" s="755">
        <v>21</v>
      </c>
      <c r="G40" s="755">
        <v>1741.32</v>
      </c>
      <c r="H40" s="755">
        <v>1</v>
      </c>
      <c r="I40" s="755">
        <v>82.92</v>
      </c>
      <c r="J40" s="755"/>
      <c r="K40" s="755"/>
      <c r="L40" s="755"/>
      <c r="M40" s="755"/>
      <c r="N40" s="755"/>
      <c r="O40" s="755"/>
      <c r="P40" s="744"/>
      <c r="Q40" s="756"/>
    </row>
    <row r="41" spans="1:17" ht="14.4" customHeight="1" x14ac:dyDescent="0.3">
      <c r="A41" s="737" t="s">
        <v>506</v>
      </c>
      <c r="B41" s="739" t="s">
        <v>4928</v>
      </c>
      <c r="C41" s="739" t="s">
        <v>4843</v>
      </c>
      <c r="D41" s="739" t="s">
        <v>4933</v>
      </c>
      <c r="E41" s="739" t="s">
        <v>4932</v>
      </c>
      <c r="F41" s="755">
        <v>28.5</v>
      </c>
      <c r="G41" s="755">
        <v>3361.86</v>
      </c>
      <c r="H41" s="755">
        <v>1</v>
      </c>
      <c r="I41" s="755">
        <v>117.96000000000001</v>
      </c>
      <c r="J41" s="755"/>
      <c r="K41" s="755"/>
      <c r="L41" s="755"/>
      <c r="M41" s="755"/>
      <c r="N41" s="755">
        <v>15</v>
      </c>
      <c r="O41" s="755">
        <v>1201.2</v>
      </c>
      <c r="P41" s="744">
        <v>0.35730220770644822</v>
      </c>
      <c r="Q41" s="756">
        <v>80.08</v>
      </c>
    </row>
    <row r="42" spans="1:17" ht="14.4" customHeight="1" x14ac:dyDescent="0.3">
      <c r="A42" s="737" t="s">
        <v>506</v>
      </c>
      <c r="B42" s="739" t="s">
        <v>4928</v>
      </c>
      <c r="C42" s="739" t="s">
        <v>4843</v>
      </c>
      <c r="D42" s="739" t="s">
        <v>4934</v>
      </c>
      <c r="E42" s="739" t="s">
        <v>4932</v>
      </c>
      <c r="F42" s="755"/>
      <c r="G42" s="755"/>
      <c r="H42" s="755"/>
      <c r="I42" s="755"/>
      <c r="J42" s="755">
        <v>36</v>
      </c>
      <c r="K42" s="755">
        <v>2740.68</v>
      </c>
      <c r="L42" s="755"/>
      <c r="M42" s="755">
        <v>76.13</v>
      </c>
      <c r="N42" s="755">
        <v>11</v>
      </c>
      <c r="O42" s="755">
        <v>837.43</v>
      </c>
      <c r="P42" s="744"/>
      <c r="Q42" s="756">
        <v>76.13</v>
      </c>
    </row>
    <row r="43" spans="1:17" ht="14.4" customHeight="1" x14ac:dyDescent="0.3">
      <c r="A43" s="737" t="s">
        <v>506</v>
      </c>
      <c r="B43" s="739" t="s">
        <v>4928</v>
      </c>
      <c r="C43" s="739" t="s">
        <v>4843</v>
      </c>
      <c r="D43" s="739" t="s">
        <v>4935</v>
      </c>
      <c r="E43" s="739" t="s">
        <v>4936</v>
      </c>
      <c r="F43" s="755"/>
      <c r="G43" s="755"/>
      <c r="H43" s="755"/>
      <c r="I43" s="755"/>
      <c r="J43" s="755">
        <v>4.0999999999999996</v>
      </c>
      <c r="K43" s="755">
        <v>2430.62</v>
      </c>
      <c r="L43" s="755"/>
      <c r="M43" s="755">
        <v>592.83414634146345</v>
      </c>
      <c r="N43" s="755">
        <v>0.6</v>
      </c>
      <c r="O43" s="755">
        <v>264.72000000000003</v>
      </c>
      <c r="P43" s="744"/>
      <c r="Q43" s="756">
        <v>441.20000000000005</v>
      </c>
    </row>
    <row r="44" spans="1:17" ht="14.4" customHeight="1" x14ac:dyDescent="0.3">
      <c r="A44" s="737" t="s">
        <v>506</v>
      </c>
      <c r="B44" s="739" t="s">
        <v>4928</v>
      </c>
      <c r="C44" s="739" t="s">
        <v>4843</v>
      </c>
      <c r="D44" s="739" t="s">
        <v>4937</v>
      </c>
      <c r="E44" s="739" t="s">
        <v>4938</v>
      </c>
      <c r="F44" s="755">
        <v>9</v>
      </c>
      <c r="G44" s="755">
        <v>756.72</v>
      </c>
      <c r="H44" s="755">
        <v>1</v>
      </c>
      <c r="I44" s="755">
        <v>84.08</v>
      </c>
      <c r="J44" s="755">
        <v>3</v>
      </c>
      <c r="K44" s="755">
        <v>244.94</v>
      </c>
      <c r="L44" s="755">
        <v>0.3236864361983296</v>
      </c>
      <c r="M44" s="755">
        <v>81.646666666666661</v>
      </c>
      <c r="N44" s="755"/>
      <c r="O44" s="755"/>
      <c r="P44" s="744"/>
      <c r="Q44" s="756"/>
    </row>
    <row r="45" spans="1:17" ht="14.4" customHeight="1" x14ac:dyDescent="0.3">
      <c r="A45" s="737" t="s">
        <v>506</v>
      </c>
      <c r="B45" s="739" t="s">
        <v>4928</v>
      </c>
      <c r="C45" s="739" t="s">
        <v>4843</v>
      </c>
      <c r="D45" s="739" t="s">
        <v>4939</v>
      </c>
      <c r="E45" s="739" t="s">
        <v>2719</v>
      </c>
      <c r="F45" s="755"/>
      <c r="G45" s="755"/>
      <c r="H45" s="755"/>
      <c r="I45" s="755"/>
      <c r="J45" s="755">
        <v>20</v>
      </c>
      <c r="K45" s="755">
        <v>1168</v>
      </c>
      <c r="L45" s="755"/>
      <c r="M45" s="755">
        <v>58.4</v>
      </c>
      <c r="N45" s="755">
        <v>23</v>
      </c>
      <c r="O45" s="755">
        <v>1343.1999999999998</v>
      </c>
      <c r="P45" s="744"/>
      <c r="Q45" s="756">
        <v>58.399999999999991</v>
      </c>
    </row>
    <row r="46" spans="1:17" ht="14.4" customHeight="1" x14ac:dyDescent="0.3">
      <c r="A46" s="737" t="s">
        <v>506</v>
      </c>
      <c r="B46" s="739" t="s">
        <v>4928</v>
      </c>
      <c r="C46" s="739" t="s">
        <v>4843</v>
      </c>
      <c r="D46" s="739" t="s">
        <v>4940</v>
      </c>
      <c r="E46" s="739" t="s">
        <v>4941</v>
      </c>
      <c r="F46" s="755">
        <v>11</v>
      </c>
      <c r="G46" s="755">
        <v>1792.01</v>
      </c>
      <c r="H46" s="755">
        <v>1</v>
      </c>
      <c r="I46" s="755">
        <v>162.91</v>
      </c>
      <c r="J46" s="755">
        <v>20</v>
      </c>
      <c r="K46" s="755">
        <v>2119.1999999999998</v>
      </c>
      <c r="L46" s="755">
        <v>1.182582686480544</v>
      </c>
      <c r="M46" s="755">
        <v>105.96</v>
      </c>
      <c r="N46" s="755"/>
      <c r="O46" s="755"/>
      <c r="P46" s="744"/>
      <c r="Q46" s="756"/>
    </row>
    <row r="47" spans="1:17" ht="14.4" customHeight="1" x14ac:dyDescent="0.3">
      <c r="A47" s="737" t="s">
        <v>506</v>
      </c>
      <c r="B47" s="739" t="s">
        <v>4928</v>
      </c>
      <c r="C47" s="739" t="s">
        <v>4843</v>
      </c>
      <c r="D47" s="739" t="s">
        <v>4942</v>
      </c>
      <c r="E47" s="739" t="s">
        <v>3244</v>
      </c>
      <c r="F47" s="755"/>
      <c r="G47" s="755"/>
      <c r="H47" s="755"/>
      <c r="I47" s="755"/>
      <c r="J47" s="755"/>
      <c r="K47" s="755"/>
      <c r="L47" s="755"/>
      <c r="M47" s="755"/>
      <c r="N47" s="755">
        <v>9.4499999999999993</v>
      </c>
      <c r="O47" s="755">
        <v>6541.76</v>
      </c>
      <c r="P47" s="744"/>
      <c r="Q47" s="756">
        <v>692.24973544973557</v>
      </c>
    </row>
    <row r="48" spans="1:17" ht="14.4" customHeight="1" x14ac:dyDescent="0.3">
      <c r="A48" s="737" t="s">
        <v>506</v>
      </c>
      <c r="B48" s="739" t="s">
        <v>4928</v>
      </c>
      <c r="C48" s="739" t="s">
        <v>4843</v>
      </c>
      <c r="D48" s="739" t="s">
        <v>4943</v>
      </c>
      <c r="E48" s="739" t="s">
        <v>4944</v>
      </c>
      <c r="F48" s="755">
        <v>13</v>
      </c>
      <c r="G48" s="755">
        <v>15042.43</v>
      </c>
      <c r="H48" s="755">
        <v>1</v>
      </c>
      <c r="I48" s="755">
        <v>1157.1100000000001</v>
      </c>
      <c r="J48" s="755"/>
      <c r="K48" s="755"/>
      <c r="L48" s="755"/>
      <c r="M48" s="755"/>
      <c r="N48" s="755"/>
      <c r="O48" s="755"/>
      <c r="P48" s="744"/>
      <c r="Q48" s="756"/>
    </row>
    <row r="49" spans="1:17" ht="14.4" customHeight="1" x14ac:dyDescent="0.3">
      <c r="A49" s="737" t="s">
        <v>506</v>
      </c>
      <c r="B49" s="739" t="s">
        <v>4928</v>
      </c>
      <c r="C49" s="739" t="s">
        <v>4843</v>
      </c>
      <c r="D49" s="739" t="s">
        <v>4945</v>
      </c>
      <c r="E49" s="739" t="s">
        <v>2893</v>
      </c>
      <c r="F49" s="755"/>
      <c r="G49" s="755"/>
      <c r="H49" s="755"/>
      <c r="I49" s="755"/>
      <c r="J49" s="755"/>
      <c r="K49" s="755"/>
      <c r="L49" s="755"/>
      <c r="M49" s="755"/>
      <c r="N49" s="755">
        <v>6.6</v>
      </c>
      <c r="O49" s="755">
        <v>79288.44</v>
      </c>
      <c r="P49" s="744"/>
      <c r="Q49" s="756">
        <v>12013.400000000001</v>
      </c>
    </row>
    <row r="50" spans="1:17" ht="14.4" customHeight="1" x14ac:dyDescent="0.3">
      <c r="A50" s="737" t="s">
        <v>506</v>
      </c>
      <c r="B50" s="739" t="s">
        <v>4928</v>
      </c>
      <c r="C50" s="739" t="s">
        <v>4843</v>
      </c>
      <c r="D50" s="739" t="s">
        <v>4946</v>
      </c>
      <c r="E50" s="739" t="s">
        <v>4947</v>
      </c>
      <c r="F50" s="755">
        <v>74</v>
      </c>
      <c r="G50" s="755">
        <v>2986.64</v>
      </c>
      <c r="H50" s="755">
        <v>1</v>
      </c>
      <c r="I50" s="755">
        <v>40.36</v>
      </c>
      <c r="J50" s="755">
        <v>90</v>
      </c>
      <c r="K50" s="755">
        <v>3474.9</v>
      </c>
      <c r="L50" s="755">
        <v>1.1634813703693785</v>
      </c>
      <c r="M50" s="755">
        <v>38.61</v>
      </c>
      <c r="N50" s="755"/>
      <c r="O50" s="755"/>
      <c r="P50" s="744"/>
      <c r="Q50" s="756"/>
    </row>
    <row r="51" spans="1:17" ht="14.4" customHeight="1" x14ac:dyDescent="0.3">
      <c r="A51" s="737" t="s">
        <v>506</v>
      </c>
      <c r="B51" s="739" t="s">
        <v>4928</v>
      </c>
      <c r="C51" s="739" t="s">
        <v>4843</v>
      </c>
      <c r="D51" s="739" t="s">
        <v>4948</v>
      </c>
      <c r="E51" s="739" t="s">
        <v>4949</v>
      </c>
      <c r="F51" s="755">
        <v>35</v>
      </c>
      <c r="G51" s="755">
        <v>1662.5</v>
      </c>
      <c r="H51" s="755">
        <v>1</v>
      </c>
      <c r="I51" s="755">
        <v>47.5</v>
      </c>
      <c r="J51" s="755">
        <v>62</v>
      </c>
      <c r="K51" s="755">
        <v>2816.66</v>
      </c>
      <c r="L51" s="755">
        <v>1.6942315789473683</v>
      </c>
      <c r="M51" s="755">
        <v>45.43</v>
      </c>
      <c r="N51" s="755"/>
      <c r="O51" s="755"/>
      <c r="P51" s="744"/>
      <c r="Q51" s="756"/>
    </row>
    <row r="52" spans="1:17" ht="14.4" customHeight="1" x14ac:dyDescent="0.3">
      <c r="A52" s="737" t="s">
        <v>506</v>
      </c>
      <c r="B52" s="739" t="s">
        <v>4928</v>
      </c>
      <c r="C52" s="739" t="s">
        <v>4843</v>
      </c>
      <c r="D52" s="739" t="s">
        <v>4950</v>
      </c>
      <c r="E52" s="739" t="s">
        <v>2695</v>
      </c>
      <c r="F52" s="755"/>
      <c r="G52" s="755"/>
      <c r="H52" s="755"/>
      <c r="I52" s="755"/>
      <c r="J52" s="755">
        <v>88</v>
      </c>
      <c r="K52" s="755">
        <v>6795.36</v>
      </c>
      <c r="L52" s="755"/>
      <c r="M52" s="755">
        <v>77.22</v>
      </c>
      <c r="N52" s="755">
        <v>123</v>
      </c>
      <c r="O52" s="755">
        <v>9498.0600000000013</v>
      </c>
      <c r="P52" s="744"/>
      <c r="Q52" s="756">
        <v>77.220000000000013</v>
      </c>
    </row>
    <row r="53" spans="1:17" ht="14.4" customHeight="1" x14ac:dyDescent="0.3">
      <c r="A53" s="737" t="s">
        <v>506</v>
      </c>
      <c r="B53" s="739" t="s">
        <v>4928</v>
      </c>
      <c r="C53" s="739" t="s">
        <v>4843</v>
      </c>
      <c r="D53" s="739" t="s">
        <v>4951</v>
      </c>
      <c r="E53" s="739" t="s">
        <v>3215</v>
      </c>
      <c r="F53" s="755">
        <v>47.8</v>
      </c>
      <c r="G53" s="755">
        <v>18152.05</v>
      </c>
      <c r="H53" s="755">
        <v>1</v>
      </c>
      <c r="I53" s="755">
        <v>379.75</v>
      </c>
      <c r="J53" s="755">
        <v>65.099999999999994</v>
      </c>
      <c r="K53" s="755">
        <v>23647.57</v>
      </c>
      <c r="L53" s="755">
        <v>1.3027492762525446</v>
      </c>
      <c r="M53" s="755">
        <v>363.24992319508453</v>
      </c>
      <c r="N53" s="755">
        <v>105.6</v>
      </c>
      <c r="O53" s="755">
        <v>28693.360000000001</v>
      </c>
      <c r="P53" s="744">
        <v>1.5807228384672807</v>
      </c>
      <c r="Q53" s="756">
        <v>271.71742424242427</v>
      </c>
    </row>
    <row r="54" spans="1:17" ht="14.4" customHeight="1" x14ac:dyDescent="0.3">
      <c r="A54" s="737" t="s">
        <v>506</v>
      </c>
      <c r="B54" s="739" t="s">
        <v>4928</v>
      </c>
      <c r="C54" s="739" t="s">
        <v>4843</v>
      </c>
      <c r="D54" s="739" t="s">
        <v>4952</v>
      </c>
      <c r="E54" s="739" t="s">
        <v>2802</v>
      </c>
      <c r="F54" s="755"/>
      <c r="G54" s="755"/>
      <c r="H54" s="755"/>
      <c r="I54" s="755"/>
      <c r="J54" s="755"/>
      <c r="K54" s="755"/>
      <c r="L54" s="755"/>
      <c r="M54" s="755"/>
      <c r="N54" s="755">
        <v>4</v>
      </c>
      <c r="O54" s="755">
        <v>543.4</v>
      </c>
      <c r="P54" s="744"/>
      <c r="Q54" s="756">
        <v>135.85</v>
      </c>
    </row>
    <row r="55" spans="1:17" ht="14.4" customHeight="1" x14ac:dyDescent="0.3">
      <c r="A55" s="737" t="s">
        <v>506</v>
      </c>
      <c r="B55" s="739" t="s">
        <v>4928</v>
      </c>
      <c r="C55" s="739" t="s">
        <v>4843</v>
      </c>
      <c r="D55" s="739" t="s">
        <v>4953</v>
      </c>
      <c r="E55" s="739" t="s">
        <v>4954</v>
      </c>
      <c r="F55" s="755">
        <v>5</v>
      </c>
      <c r="G55" s="755">
        <v>313.55</v>
      </c>
      <c r="H55" s="755">
        <v>1</v>
      </c>
      <c r="I55" s="755">
        <v>62.71</v>
      </c>
      <c r="J55" s="755"/>
      <c r="K55" s="755"/>
      <c r="L55" s="755"/>
      <c r="M55" s="755"/>
      <c r="N55" s="755"/>
      <c r="O55" s="755"/>
      <c r="P55" s="744"/>
      <c r="Q55" s="756"/>
    </row>
    <row r="56" spans="1:17" ht="14.4" customHeight="1" x14ac:dyDescent="0.3">
      <c r="A56" s="737" t="s">
        <v>506</v>
      </c>
      <c r="B56" s="739" t="s">
        <v>4928</v>
      </c>
      <c r="C56" s="739" t="s">
        <v>4843</v>
      </c>
      <c r="D56" s="739" t="s">
        <v>4955</v>
      </c>
      <c r="E56" s="739" t="s">
        <v>4956</v>
      </c>
      <c r="F56" s="755">
        <v>18</v>
      </c>
      <c r="G56" s="755">
        <v>737.1</v>
      </c>
      <c r="H56" s="755">
        <v>1</v>
      </c>
      <c r="I56" s="755">
        <v>40.950000000000003</v>
      </c>
      <c r="J56" s="755">
        <v>18</v>
      </c>
      <c r="K56" s="755">
        <v>705.24</v>
      </c>
      <c r="L56" s="755">
        <v>0.95677655677655671</v>
      </c>
      <c r="M56" s="755">
        <v>39.18</v>
      </c>
      <c r="N56" s="755"/>
      <c r="O56" s="755"/>
      <c r="P56" s="744"/>
      <c r="Q56" s="756"/>
    </row>
    <row r="57" spans="1:17" ht="14.4" customHeight="1" x14ac:dyDescent="0.3">
      <c r="A57" s="737" t="s">
        <v>506</v>
      </c>
      <c r="B57" s="739" t="s">
        <v>4928</v>
      </c>
      <c r="C57" s="739" t="s">
        <v>4843</v>
      </c>
      <c r="D57" s="739" t="s">
        <v>4957</v>
      </c>
      <c r="E57" s="739" t="s">
        <v>4958</v>
      </c>
      <c r="F57" s="755">
        <v>10</v>
      </c>
      <c r="G57" s="755">
        <v>204.8</v>
      </c>
      <c r="H57" s="755">
        <v>1</v>
      </c>
      <c r="I57" s="755">
        <v>20.48</v>
      </c>
      <c r="J57" s="755"/>
      <c r="K57" s="755"/>
      <c r="L57" s="755"/>
      <c r="M57" s="755"/>
      <c r="N57" s="755"/>
      <c r="O57" s="755"/>
      <c r="P57" s="744"/>
      <c r="Q57" s="756"/>
    </row>
    <row r="58" spans="1:17" ht="14.4" customHeight="1" x14ac:dyDescent="0.3">
      <c r="A58" s="737" t="s">
        <v>506</v>
      </c>
      <c r="B58" s="739" t="s">
        <v>4928</v>
      </c>
      <c r="C58" s="739" t="s">
        <v>4843</v>
      </c>
      <c r="D58" s="739" t="s">
        <v>4959</v>
      </c>
      <c r="E58" s="739"/>
      <c r="F58" s="755">
        <v>34</v>
      </c>
      <c r="G58" s="755">
        <v>2337.16</v>
      </c>
      <c r="H58" s="755">
        <v>1</v>
      </c>
      <c r="I58" s="755">
        <v>68.739999999999995</v>
      </c>
      <c r="J58" s="755"/>
      <c r="K58" s="755"/>
      <c r="L58" s="755"/>
      <c r="M58" s="755"/>
      <c r="N58" s="755"/>
      <c r="O58" s="755"/>
      <c r="P58" s="744"/>
      <c r="Q58" s="756"/>
    </row>
    <row r="59" spans="1:17" ht="14.4" customHeight="1" x14ac:dyDescent="0.3">
      <c r="A59" s="737" t="s">
        <v>506</v>
      </c>
      <c r="B59" s="739" t="s">
        <v>4928</v>
      </c>
      <c r="C59" s="739" t="s">
        <v>4843</v>
      </c>
      <c r="D59" s="739" t="s">
        <v>4960</v>
      </c>
      <c r="E59" s="739" t="s">
        <v>4961</v>
      </c>
      <c r="F59" s="755">
        <v>2.7</v>
      </c>
      <c r="G59" s="755">
        <v>10599.93</v>
      </c>
      <c r="H59" s="755">
        <v>1</v>
      </c>
      <c r="I59" s="755">
        <v>3925.8999999999996</v>
      </c>
      <c r="J59" s="755">
        <v>9.1999999999999993</v>
      </c>
      <c r="K59" s="755">
        <v>34548.120000000003</v>
      </c>
      <c r="L59" s="755">
        <v>3.259278127308388</v>
      </c>
      <c r="M59" s="755">
        <v>3755.2304347826093</v>
      </c>
      <c r="N59" s="755">
        <v>4</v>
      </c>
      <c r="O59" s="755">
        <v>13054.96</v>
      </c>
      <c r="P59" s="744">
        <v>1.2316081332612572</v>
      </c>
      <c r="Q59" s="756">
        <v>3263.74</v>
      </c>
    </row>
    <row r="60" spans="1:17" ht="14.4" customHeight="1" x14ac:dyDescent="0.3">
      <c r="A60" s="737" t="s">
        <v>506</v>
      </c>
      <c r="B60" s="739" t="s">
        <v>4928</v>
      </c>
      <c r="C60" s="739" t="s">
        <v>4843</v>
      </c>
      <c r="D60" s="739" t="s">
        <v>4962</v>
      </c>
      <c r="E60" s="739" t="s">
        <v>4963</v>
      </c>
      <c r="F60" s="755"/>
      <c r="G60" s="755"/>
      <c r="H60" s="755"/>
      <c r="I60" s="755"/>
      <c r="J60" s="755"/>
      <c r="K60" s="755"/>
      <c r="L60" s="755"/>
      <c r="M60" s="755"/>
      <c r="N60" s="755">
        <v>1.4</v>
      </c>
      <c r="O60" s="755">
        <v>2284.61</v>
      </c>
      <c r="P60" s="744"/>
      <c r="Q60" s="756">
        <v>1631.8642857142859</v>
      </c>
    </row>
    <row r="61" spans="1:17" ht="14.4" customHeight="1" x14ac:dyDescent="0.3">
      <c r="A61" s="737" t="s">
        <v>506</v>
      </c>
      <c r="B61" s="739" t="s">
        <v>4928</v>
      </c>
      <c r="C61" s="739" t="s">
        <v>4843</v>
      </c>
      <c r="D61" s="739" t="s">
        <v>4964</v>
      </c>
      <c r="E61" s="739" t="s">
        <v>4965</v>
      </c>
      <c r="F61" s="755">
        <v>37</v>
      </c>
      <c r="G61" s="755">
        <v>4239.45</v>
      </c>
      <c r="H61" s="755">
        <v>1</v>
      </c>
      <c r="I61" s="755">
        <v>114.57972972972972</v>
      </c>
      <c r="J61" s="755"/>
      <c r="K61" s="755"/>
      <c r="L61" s="755"/>
      <c r="M61" s="755"/>
      <c r="N61" s="755">
        <v>2</v>
      </c>
      <c r="O61" s="755">
        <v>219.2</v>
      </c>
      <c r="P61" s="744">
        <v>5.1704820200733588E-2</v>
      </c>
      <c r="Q61" s="756">
        <v>109.6</v>
      </c>
    </row>
    <row r="62" spans="1:17" ht="14.4" customHeight="1" x14ac:dyDescent="0.3">
      <c r="A62" s="737" t="s">
        <v>506</v>
      </c>
      <c r="B62" s="739" t="s">
        <v>4928</v>
      </c>
      <c r="C62" s="739" t="s">
        <v>4843</v>
      </c>
      <c r="D62" s="739" t="s">
        <v>4966</v>
      </c>
      <c r="E62" s="739" t="s">
        <v>4967</v>
      </c>
      <c r="F62" s="755">
        <v>2</v>
      </c>
      <c r="G62" s="755">
        <v>458.32</v>
      </c>
      <c r="H62" s="755">
        <v>1</v>
      </c>
      <c r="I62" s="755">
        <v>229.16</v>
      </c>
      <c r="J62" s="755">
        <v>44</v>
      </c>
      <c r="K62" s="755">
        <v>9644.7999999999993</v>
      </c>
      <c r="L62" s="755">
        <v>21.043812183627161</v>
      </c>
      <c r="M62" s="755">
        <v>219.2</v>
      </c>
      <c r="N62" s="755"/>
      <c r="O62" s="755"/>
      <c r="P62" s="744"/>
      <c r="Q62" s="756"/>
    </row>
    <row r="63" spans="1:17" ht="14.4" customHeight="1" x14ac:dyDescent="0.3">
      <c r="A63" s="737" t="s">
        <v>506</v>
      </c>
      <c r="B63" s="739" t="s">
        <v>4928</v>
      </c>
      <c r="C63" s="739" t="s">
        <v>4843</v>
      </c>
      <c r="D63" s="739" t="s">
        <v>4968</v>
      </c>
      <c r="E63" s="739" t="s">
        <v>3240</v>
      </c>
      <c r="F63" s="755"/>
      <c r="G63" s="755"/>
      <c r="H63" s="755"/>
      <c r="I63" s="755"/>
      <c r="J63" s="755"/>
      <c r="K63" s="755"/>
      <c r="L63" s="755"/>
      <c r="M63" s="755"/>
      <c r="N63" s="755">
        <v>1.4</v>
      </c>
      <c r="O63" s="755">
        <v>600.88</v>
      </c>
      <c r="P63" s="744"/>
      <c r="Q63" s="756">
        <v>429.20000000000005</v>
      </c>
    </row>
    <row r="64" spans="1:17" ht="14.4" customHeight="1" x14ac:dyDescent="0.3">
      <c r="A64" s="737" t="s">
        <v>506</v>
      </c>
      <c r="B64" s="739" t="s">
        <v>4928</v>
      </c>
      <c r="C64" s="739" t="s">
        <v>4843</v>
      </c>
      <c r="D64" s="739" t="s">
        <v>4969</v>
      </c>
      <c r="E64" s="739" t="s">
        <v>2834</v>
      </c>
      <c r="F64" s="755"/>
      <c r="G64" s="755"/>
      <c r="H64" s="755"/>
      <c r="I64" s="755"/>
      <c r="J64" s="755">
        <v>7</v>
      </c>
      <c r="K64" s="755">
        <v>460.25</v>
      </c>
      <c r="L64" s="755"/>
      <c r="M64" s="755">
        <v>65.75</v>
      </c>
      <c r="N64" s="755">
        <v>155</v>
      </c>
      <c r="O64" s="755">
        <v>10191.25</v>
      </c>
      <c r="P64" s="744"/>
      <c r="Q64" s="756">
        <v>65.75</v>
      </c>
    </row>
    <row r="65" spans="1:17" ht="14.4" customHeight="1" x14ac:dyDescent="0.3">
      <c r="A65" s="737" t="s">
        <v>506</v>
      </c>
      <c r="B65" s="739" t="s">
        <v>4928</v>
      </c>
      <c r="C65" s="739" t="s">
        <v>4843</v>
      </c>
      <c r="D65" s="739" t="s">
        <v>4970</v>
      </c>
      <c r="E65" s="739" t="s">
        <v>4971</v>
      </c>
      <c r="F65" s="755"/>
      <c r="G65" s="755"/>
      <c r="H65" s="755"/>
      <c r="I65" s="755"/>
      <c r="J65" s="755">
        <v>16</v>
      </c>
      <c r="K65" s="755">
        <v>1544.32</v>
      </c>
      <c r="L65" s="755"/>
      <c r="M65" s="755">
        <v>96.52</v>
      </c>
      <c r="N65" s="755"/>
      <c r="O65" s="755"/>
      <c r="P65" s="744"/>
      <c r="Q65" s="756"/>
    </row>
    <row r="66" spans="1:17" ht="14.4" customHeight="1" x14ac:dyDescent="0.3">
      <c r="A66" s="737" t="s">
        <v>506</v>
      </c>
      <c r="B66" s="739" t="s">
        <v>4928</v>
      </c>
      <c r="C66" s="739" t="s">
        <v>4843</v>
      </c>
      <c r="D66" s="739" t="s">
        <v>4972</v>
      </c>
      <c r="E66" s="739" t="s">
        <v>2701</v>
      </c>
      <c r="F66" s="755">
        <v>6.6</v>
      </c>
      <c r="G66" s="755">
        <v>639.94999999999993</v>
      </c>
      <c r="H66" s="755">
        <v>1</v>
      </c>
      <c r="I66" s="755">
        <v>96.962121212121204</v>
      </c>
      <c r="J66" s="755">
        <v>7.1000000000000005</v>
      </c>
      <c r="K66" s="755">
        <v>658.43</v>
      </c>
      <c r="L66" s="755">
        <v>1.0288772560356279</v>
      </c>
      <c r="M66" s="755">
        <v>92.736619718309839</v>
      </c>
      <c r="N66" s="755">
        <v>7.5</v>
      </c>
      <c r="O66" s="755">
        <v>591</v>
      </c>
      <c r="P66" s="744">
        <v>0.92350964919134315</v>
      </c>
      <c r="Q66" s="756">
        <v>78.8</v>
      </c>
    </row>
    <row r="67" spans="1:17" ht="14.4" customHeight="1" x14ac:dyDescent="0.3">
      <c r="A67" s="737" t="s">
        <v>506</v>
      </c>
      <c r="B67" s="739" t="s">
        <v>4928</v>
      </c>
      <c r="C67" s="739" t="s">
        <v>4843</v>
      </c>
      <c r="D67" s="739" t="s">
        <v>4973</v>
      </c>
      <c r="E67" s="739" t="s">
        <v>4974</v>
      </c>
      <c r="F67" s="755">
        <v>8</v>
      </c>
      <c r="G67" s="755">
        <v>10767.04</v>
      </c>
      <c r="H67" s="755">
        <v>1</v>
      </c>
      <c r="I67" s="755">
        <v>1345.88</v>
      </c>
      <c r="J67" s="755"/>
      <c r="K67" s="755"/>
      <c r="L67" s="755"/>
      <c r="M67" s="755"/>
      <c r="N67" s="755"/>
      <c r="O67" s="755"/>
      <c r="P67" s="744"/>
      <c r="Q67" s="756"/>
    </row>
    <row r="68" spans="1:17" ht="14.4" customHeight="1" x14ac:dyDescent="0.3">
      <c r="A68" s="737" t="s">
        <v>506</v>
      </c>
      <c r="B68" s="739" t="s">
        <v>4928</v>
      </c>
      <c r="C68" s="739" t="s">
        <v>4843</v>
      </c>
      <c r="D68" s="739" t="s">
        <v>4975</v>
      </c>
      <c r="E68" s="739" t="s">
        <v>3233</v>
      </c>
      <c r="F68" s="755">
        <v>0.55000000000000004</v>
      </c>
      <c r="G68" s="755">
        <v>440</v>
      </c>
      <c r="H68" s="755">
        <v>1</v>
      </c>
      <c r="I68" s="755">
        <v>799.99999999999989</v>
      </c>
      <c r="J68" s="755">
        <v>0.60000000000000009</v>
      </c>
      <c r="K68" s="755">
        <v>459.12</v>
      </c>
      <c r="L68" s="755">
        <v>1.0434545454545454</v>
      </c>
      <c r="M68" s="755">
        <v>765.19999999999993</v>
      </c>
      <c r="N68" s="755">
        <v>1.8</v>
      </c>
      <c r="O68" s="755">
        <v>1377.36</v>
      </c>
      <c r="P68" s="744">
        <v>3.130363636363636</v>
      </c>
      <c r="Q68" s="756">
        <v>765.19999999999993</v>
      </c>
    </row>
    <row r="69" spans="1:17" ht="14.4" customHeight="1" x14ac:dyDescent="0.3">
      <c r="A69" s="737" t="s">
        <v>506</v>
      </c>
      <c r="B69" s="739" t="s">
        <v>4928</v>
      </c>
      <c r="C69" s="739" t="s">
        <v>4843</v>
      </c>
      <c r="D69" s="739" t="s">
        <v>4976</v>
      </c>
      <c r="E69" s="739"/>
      <c r="F69" s="755">
        <v>14</v>
      </c>
      <c r="G69" s="755">
        <v>877.94</v>
      </c>
      <c r="H69" s="755">
        <v>1</v>
      </c>
      <c r="I69" s="755">
        <v>62.71</v>
      </c>
      <c r="J69" s="755"/>
      <c r="K69" s="755"/>
      <c r="L69" s="755"/>
      <c r="M69" s="755"/>
      <c r="N69" s="755"/>
      <c r="O69" s="755"/>
      <c r="P69" s="744"/>
      <c r="Q69" s="756"/>
    </row>
    <row r="70" spans="1:17" ht="14.4" customHeight="1" x14ac:dyDescent="0.3">
      <c r="A70" s="737" t="s">
        <v>506</v>
      </c>
      <c r="B70" s="739" t="s">
        <v>4928</v>
      </c>
      <c r="C70" s="739" t="s">
        <v>4843</v>
      </c>
      <c r="D70" s="739" t="s">
        <v>4977</v>
      </c>
      <c r="E70" s="739" t="s">
        <v>4978</v>
      </c>
      <c r="F70" s="755">
        <v>2.9</v>
      </c>
      <c r="G70" s="755">
        <v>6259.95</v>
      </c>
      <c r="H70" s="755">
        <v>1</v>
      </c>
      <c r="I70" s="755">
        <v>2158.6034482758619</v>
      </c>
      <c r="J70" s="755"/>
      <c r="K70" s="755"/>
      <c r="L70" s="755"/>
      <c r="M70" s="755"/>
      <c r="N70" s="755"/>
      <c r="O70" s="755"/>
      <c r="P70" s="744"/>
      <c r="Q70" s="756"/>
    </row>
    <row r="71" spans="1:17" ht="14.4" customHeight="1" x14ac:dyDescent="0.3">
      <c r="A71" s="737" t="s">
        <v>506</v>
      </c>
      <c r="B71" s="739" t="s">
        <v>4928</v>
      </c>
      <c r="C71" s="739" t="s">
        <v>4843</v>
      </c>
      <c r="D71" s="739" t="s">
        <v>4979</v>
      </c>
      <c r="E71" s="739" t="s">
        <v>4980</v>
      </c>
      <c r="F71" s="755">
        <v>3.1</v>
      </c>
      <c r="G71" s="755">
        <v>1933</v>
      </c>
      <c r="H71" s="755">
        <v>1</v>
      </c>
      <c r="I71" s="755">
        <v>623.54838709677415</v>
      </c>
      <c r="J71" s="755">
        <v>4.0999999999999996</v>
      </c>
      <c r="K71" s="755">
        <v>2459.1799999999998</v>
      </c>
      <c r="L71" s="755">
        <v>1.2722090015519916</v>
      </c>
      <c r="M71" s="755">
        <v>599.80000000000007</v>
      </c>
      <c r="N71" s="755"/>
      <c r="O71" s="755"/>
      <c r="P71" s="744"/>
      <c r="Q71" s="756"/>
    </row>
    <row r="72" spans="1:17" ht="14.4" customHeight="1" x14ac:dyDescent="0.3">
      <c r="A72" s="737" t="s">
        <v>506</v>
      </c>
      <c r="B72" s="739" t="s">
        <v>4928</v>
      </c>
      <c r="C72" s="739" t="s">
        <v>4843</v>
      </c>
      <c r="D72" s="739" t="s">
        <v>4981</v>
      </c>
      <c r="E72" s="739" t="s">
        <v>3225</v>
      </c>
      <c r="F72" s="755"/>
      <c r="G72" s="755"/>
      <c r="H72" s="755"/>
      <c r="I72" s="755"/>
      <c r="J72" s="755">
        <v>9</v>
      </c>
      <c r="K72" s="755">
        <v>7198.11</v>
      </c>
      <c r="L72" s="755"/>
      <c r="M72" s="755">
        <v>799.79</v>
      </c>
      <c r="N72" s="755">
        <v>7.4</v>
      </c>
      <c r="O72" s="755">
        <v>5918.12</v>
      </c>
      <c r="P72" s="744"/>
      <c r="Q72" s="756">
        <v>799.74594594594589</v>
      </c>
    </row>
    <row r="73" spans="1:17" ht="14.4" customHeight="1" x14ac:dyDescent="0.3">
      <c r="A73" s="737" t="s">
        <v>506</v>
      </c>
      <c r="B73" s="739" t="s">
        <v>4928</v>
      </c>
      <c r="C73" s="739" t="s">
        <v>4843</v>
      </c>
      <c r="D73" s="739" t="s">
        <v>4982</v>
      </c>
      <c r="E73" s="739" t="s">
        <v>2840</v>
      </c>
      <c r="F73" s="755"/>
      <c r="G73" s="755"/>
      <c r="H73" s="755"/>
      <c r="I73" s="755"/>
      <c r="J73" s="755">
        <v>3</v>
      </c>
      <c r="K73" s="755">
        <v>277.47000000000003</v>
      </c>
      <c r="L73" s="755"/>
      <c r="M73" s="755">
        <v>92.490000000000009</v>
      </c>
      <c r="N73" s="755">
        <v>78</v>
      </c>
      <c r="O73" s="755">
        <v>7214.22</v>
      </c>
      <c r="P73" s="744"/>
      <c r="Q73" s="756">
        <v>92.490000000000009</v>
      </c>
    </row>
    <row r="74" spans="1:17" ht="14.4" customHeight="1" x14ac:dyDescent="0.3">
      <c r="A74" s="737" t="s">
        <v>506</v>
      </c>
      <c r="B74" s="739" t="s">
        <v>4928</v>
      </c>
      <c r="C74" s="739" t="s">
        <v>4843</v>
      </c>
      <c r="D74" s="739" t="s">
        <v>2939</v>
      </c>
      <c r="E74" s="739" t="s">
        <v>2940</v>
      </c>
      <c r="F74" s="755">
        <v>2</v>
      </c>
      <c r="G74" s="755">
        <v>2691.76</v>
      </c>
      <c r="H74" s="755">
        <v>1</v>
      </c>
      <c r="I74" s="755">
        <v>1345.88</v>
      </c>
      <c r="J74" s="755"/>
      <c r="K74" s="755"/>
      <c r="L74" s="755"/>
      <c r="M74" s="755"/>
      <c r="N74" s="755"/>
      <c r="O74" s="755"/>
      <c r="P74" s="744"/>
      <c r="Q74" s="756"/>
    </row>
    <row r="75" spans="1:17" ht="14.4" customHeight="1" x14ac:dyDescent="0.3">
      <c r="A75" s="737" t="s">
        <v>506</v>
      </c>
      <c r="B75" s="739" t="s">
        <v>4928</v>
      </c>
      <c r="C75" s="739" t="s">
        <v>4843</v>
      </c>
      <c r="D75" s="739" t="s">
        <v>4983</v>
      </c>
      <c r="E75" s="739" t="s">
        <v>4984</v>
      </c>
      <c r="F75" s="755">
        <v>0.5</v>
      </c>
      <c r="G75" s="755">
        <v>825.75</v>
      </c>
      <c r="H75" s="755">
        <v>1</v>
      </c>
      <c r="I75" s="755">
        <v>1651.5</v>
      </c>
      <c r="J75" s="755">
        <v>0.1</v>
      </c>
      <c r="K75" s="755">
        <v>157.97</v>
      </c>
      <c r="L75" s="755">
        <v>0.19130487435664548</v>
      </c>
      <c r="M75" s="755">
        <v>1579.6999999999998</v>
      </c>
      <c r="N75" s="755">
        <v>0.3</v>
      </c>
      <c r="O75" s="755">
        <v>473.91</v>
      </c>
      <c r="P75" s="744">
        <v>0.57391462306993646</v>
      </c>
      <c r="Q75" s="756">
        <v>1579.7</v>
      </c>
    </row>
    <row r="76" spans="1:17" ht="14.4" customHeight="1" x14ac:dyDescent="0.3">
      <c r="A76" s="737" t="s">
        <v>506</v>
      </c>
      <c r="B76" s="739" t="s">
        <v>4928</v>
      </c>
      <c r="C76" s="739" t="s">
        <v>4843</v>
      </c>
      <c r="D76" s="739" t="s">
        <v>4985</v>
      </c>
      <c r="E76" s="739" t="s">
        <v>2825</v>
      </c>
      <c r="F76" s="755"/>
      <c r="G76" s="755"/>
      <c r="H76" s="755"/>
      <c r="I76" s="755"/>
      <c r="J76" s="755">
        <v>34.6</v>
      </c>
      <c r="K76" s="755">
        <v>71441.63</v>
      </c>
      <c r="L76" s="755"/>
      <c r="M76" s="755">
        <v>2064.786994219653</v>
      </c>
      <c r="N76" s="755">
        <v>1.6</v>
      </c>
      <c r="O76" s="755">
        <v>2610.9899999999998</v>
      </c>
      <c r="P76" s="744"/>
      <c r="Q76" s="756">
        <v>1631.8687499999999</v>
      </c>
    </row>
    <row r="77" spans="1:17" ht="14.4" customHeight="1" x14ac:dyDescent="0.3">
      <c r="A77" s="737" t="s">
        <v>506</v>
      </c>
      <c r="B77" s="739" t="s">
        <v>4928</v>
      </c>
      <c r="C77" s="739" t="s">
        <v>4843</v>
      </c>
      <c r="D77" s="739" t="s">
        <v>4986</v>
      </c>
      <c r="E77" s="739" t="s">
        <v>2843</v>
      </c>
      <c r="F77" s="755"/>
      <c r="G77" s="755"/>
      <c r="H77" s="755"/>
      <c r="I77" s="755"/>
      <c r="J77" s="755">
        <v>6.3999999999999995</v>
      </c>
      <c r="K77" s="755">
        <v>2507.52</v>
      </c>
      <c r="L77" s="755"/>
      <c r="M77" s="755">
        <v>391.8</v>
      </c>
      <c r="N77" s="755">
        <v>2.6999999999999997</v>
      </c>
      <c r="O77" s="755">
        <v>1057.8599999999999</v>
      </c>
      <c r="P77" s="744"/>
      <c r="Q77" s="756">
        <v>391.8</v>
      </c>
    </row>
    <row r="78" spans="1:17" ht="14.4" customHeight="1" x14ac:dyDescent="0.3">
      <c r="A78" s="737" t="s">
        <v>506</v>
      </c>
      <c r="B78" s="739" t="s">
        <v>4928</v>
      </c>
      <c r="C78" s="739" t="s">
        <v>4843</v>
      </c>
      <c r="D78" s="739" t="s">
        <v>4987</v>
      </c>
      <c r="E78" s="739" t="s">
        <v>4988</v>
      </c>
      <c r="F78" s="755">
        <v>6</v>
      </c>
      <c r="G78" s="755">
        <v>687.48</v>
      </c>
      <c r="H78" s="755">
        <v>1</v>
      </c>
      <c r="I78" s="755">
        <v>114.58</v>
      </c>
      <c r="J78" s="755"/>
      <c r="K78" s="755"/>
      <c r="L78" s="755"/>
      <c r="M78" s="755"/>
      <c r="N78" s="755"/>
      <c r="O78" s="755"/>
      <c r="P78" s="744"/>
      <c r="Q78" s="756"/>
    </row>
    <row r="79" spans="1:17" ht="14.4" customHeight="1" x14ac:dyDescent="0.3">
      <c r="A79" s="737" t="s">
        <v>506</v>
      </c>
      <c r="B79" s="739" t="s">
        <v>4928</v>
      </c>
      <c r="C79" s="739" t="s">
        <v>4843</v>
      </c>
      <c r="D79" s="739" t="s">
        <v>4989</v>
      </c>
      <c r="E79" s="739" t="s">
        <v>4990</v>
      </c>
      <c r="F79" s="755"/>
      <c r="G79" s="755"/>
      <c r="H79" s="755"/>
      <c r="I79" s="755"/>
      <c r="J79" s="755">
        <v>5.4</v>
      </c>
      <c r="K79" s="755">
        <v>2084.8000000000002</v>
      </c>
      <c r="L79" s="755"/>
      <c r="M79" s="755">
        <v>386.07407407407408</v>
      </c>
      <c r="N79" s="755"/>
      <c r="O79" s="755"/>
      <c r="P79" s="744"/>
      <c r="Q79" s="756"/>
    </row>
    <row r="80" spans="1:17" ht="14.4" customHeight="1" x14ac:dyDescent="0.3">
      <c r="A80" s="737" t="s">
        <v>506</v>
      </c>
      <c r="B80" s="739" t="s">
        <v>4928</v>
      </c>
      <c r="C80" s="739" t="s">
        <v>4843</v>
      </c>
      <c r="D80" s="739" t="s">
        <v>4991</v>
      </c>
      <c r="E80" s="739" t="s">
        <v>2846</v>
      </c>
      <c r="F80" s="755">
        <v>0.4</v>
      </c>
      <c r="G80" s="755">
        <v>322.89</v>
      </c>
      <c r="H80" s="755">
        <v>1</v>
      </c>
      <c r="I80" s="755">
        <v>807.22499999999991</v>
      </c>
      <c r="J80" s="755">
        <v>13.600000000000001</v>
      </c>
      <c r="K80" s="755">
        <v>10501.43</v>
      </c>
      <c r="L80" s="755">
        <v>32.523243209761837</v>
      </c>
      <c r="M80" s="755">
        <v>772.1639705882352</v>
      </c>
      <c r="N80" s="755">
        <v>28.799999999999997</v>
      </c>
      <c r="O80" s="755">
        <v>22238.35</v>
      </c>
      <c r="P80" s="744">
        <v>68.872835950323633</v>
      </c>
      <c r="Q80" s="756">
        <v>772.16493055555554</v>
      </c>
    </row>
    <row r="81" spans="1:17" ht="14.4" customHeight="1" x14ac:dyDescent="0.3">
      <c r="A81" s="737" t="s">
        <v>506</v>
      </c>
      <c r="B81" s="739" t="s">
        <v>4928</v>
      </c>
      <c r="C81" s="739" t="s">
        <v>4843</v>
      </c>
      <c r="D81" s="739" t="s">
        <v>4992</v>
      </c>
      <c r="E81" s="739" t="s">
        <v>4993</v>
      </c>
      <c r="F81" s="755">
        <v>10.68</v>
      </c>
      <c r="G81" s="755">
        <v>38431.730000000003</v>
      </c>
      <c r="H81" s="755">
        <v>1</v>
      </c>
      <c r="I81" s="755">
        <v>3598.4765917602999</v>
      </c>
      <c r="J81" s="755">
        <v>3.42</v>
      </c>
      <c r="K81" s="755">
        <v>11858.08</v>
      </c>
      <c r="L81" s="755">
        <v>0.30854921181013706</v>
      </c>
      <c r="M81" s="755">
        <v>3467.2748538011697</v>
      </c>
      <c r="N81" s="755">
        <v>0.66</v>
      </c>
      <c r="O81" s="755">
        <v>2244.69</v>
      </c>
      <c r="P81" s="744">
        <v>5.8407206753378002E-2</v>
      </c>
      <c r="Q81" s="756">
        <v>3401.0454545454545</v>
      </c>
    </row>
    <row r="82" spans="1:17" ht="14.4" customHeight="1" x14ac:dyDescent="0.3">
      <c r="A82" s="737" t="s">
        <v>506</v>
      </c>
      <c r="B82" s="739" t="s">
        <v>4928</v>
      </c>
      <c r="C82" s="739" t="s">
        <v>4843</v>
      </c>
      <c r="D82" s="739" t="s">
        <v>4994</v>
      </c>
      <c r="E82" s="739" t="s">
        <v>2929</v>
      </c>
      <c r="F82" s="755"/>
      <c r="G82" s="755"/>
      <c r="H82" s="755"/>
      <c r="I82" s="755"/>
      <c r="J82" s="755"/>
      <c r="K82" s="755"/>
      <c r="L82" s="755"/>
      <c r="M82" s="755"/>
      <c r="N82" s="755">
        <v>14.3</v>
      </c>
      <c r="O82" s="755">
        <v>6029.41</v>
      </c>
      <c r="P82" s="744"/>
      <c r="Q82" s="756">
        <v>421.63706293706292</v>
      </c>
    </row>
    <row r="83" spans="1:17" ht="14.4" customHeight="1" x14ac:dyDescent="0.3">
      <c r="A83" s="737" t="s">
        <v>506</v>
      </c>
      <c r="B83" s="739" t="s">
        <v>4928</v>
      </c>
      <c r="C83" s="739" t="s">
        <v>4843</v>
      </c>
      <c r="D83" s="739" t="s">
        <v>4995</v>
      </c>
      <c r="E83" s="739" t="s">
        <v>2898</v>
      </c>
      <c r="F83" s="755"/>
      <c r="G83" s="755"/>
      <c r="H83" s="755"/>
      <c r="I83" s="755"/>
      <c r="J83" s="755">
        <v>38</v>
      </c>
      <c r="K83" s="755">
        <v>8329.6</v>
      </c>
      <c r="L83" s="755"/>
      <c r="M83" s="755">
        <v>219.20000000000002</v>
      </c>
      <c r="N83" s="755">
        <v>11</v>
      </c>
      <c r="O83" s="755">
        <v>2411.1999999999998</v>
      </c>
      <c r="P83" s="744"/>
      <c r="Q83" s="756">
        <v>219.2</v>
      </c>
    </row>
    <row r="84" spans="1:17" ht="14.4" customHeight="1" x14ac:dyDescent="0.3">
      <c r="A84" s="737" t="s">
        <v>506</v>
      </c>
      <c r="B84" s="739" t="s">
        <v>4928</v>
      </c>
      <c r="C84" s="739" t="s">
        <v>4843</v>
      </c>
      <c r="D84" s="739" t="s">
        <v>4996</v>
      </c>
      <c r="E84" s="739" t="s">
        <v>2929</v>
      </c>
      <c r="F84" s="755"/>
      <c r="G84" s="755"/>
      <c r="H84" s="755"/>
      <c r="I84" s="755"/>
      <c r="J84" s="755"/>
      <c r="K84" s="755"/>
      <c r="L84" s="755"/>
      <c r="M84" s="755"/>
      <c r="N84" s="755">
        <v>1.1000000000000001</v>
      </c>
      <c r="O84" s="755">
        <v>943.25</v>
      </c>
      <c r="P84" s="744"/>
      <c r="Q84" s="756">
        <v>857.49999999999989</v>
      </c>
    </row>
    <row r="85" spans="1:17" ht="14.4" customHeight="1" x14ac:dyDescent="0.3">
      <c r="A85" s="737" t="s">
        <v>506</v>
      </c>
      <c r="B85" s="739" t="s">
        <v>4928</v>
      </c>
      <c r="C85" s="739" t="s">
        <v>4843</v>
      </c>
      <c r="D85" s="739" t="s">
        <v>4997</v>
      </c>
      <c r="E85" s="739" t="s">
        <v>4998</v>
      </c>
      <c r="F85" s="755">
        <v>0.1</v>
      </c>
      <c r="G85" s="755">
        <v>82.57</v>
      </c>
      <c r="H85" s="755">
        <v>1</v>
      </c>
      <c r="I85" s="755">
        <v>825.69999999999993</v>
      </c>
      <c r="J85" s="755">
        <v>0.2</v>
      </c>
      <c r="K85" s="755">
        <v>157.97</v>
      </c>
      <c r="L85" s="755">
        <v>1.9131645876226233</v>
      </c>
      <c r="M85" s="755">
        <v>789.84999999999991</v>
      </c>
      <c r="N85" s="755">
        <v>3.4</v>
      </c>
      <c r="O85" s="755">
        <v>2685.52</v>
      </c>
      <c r="P85" s="744">
        <v>32.524161317669858</v>
      </c>
      <c r="Q85" s="756">
        <v>789.85882352941178</v>
      </c>
    </row>
    <row r="86" spans="1:17" ht="14.4" customHeight="1" x14ac:dyDescent="0.3">
      <c r="A86" s="737" t="s">
        <v>506</v>
      </c>
      <c r="B86" s="739" t="s">
        <v>4928</v>
      </c>
      <c r="C86" s="739" t="s">
        <v>4843</v>
      </c>
      <c r="D86" s="739" t="s">
        <v>4999</v>
      </c>
      <c r="E86" s="739" t="s">
        <v>2831</v>
      </c>
      <c r="F86" s="755"/>
      <c r="G86" s="755"/>
      <c r="H86" s="755"/>
      <c r="I86" s="755"/>
      <c r="J86" s="755">
        <v>2.9</v>
      </c>
      <c r="K86" s="755">
        <v>6164.24</v>
      </c>
      <c r="L86" s="755"/>
      <c r="M86" s="755">
        <v>2125.6</v>
      </c>
      <c r="N86" s="755">
        <v>40.35</v>
      </c>
      <c r="O86" s="755">
        <v>85767.959999999992</v>
      </c>
      <c r="P86" s="744"/>
      <c r="Q86" s="756">
        <v>2125.6</v>
      </c>
    </row>
    <row r="87" spans="1:17" ht="14.4" customHeight="1" x14ac:dyDescent="0.3">
      <c r="A87" s="737" t="s">
        <v>506</v>
      </c>
      <c r="B87" s="739" t="s">
        <v>4928</v>
      </c>
      <c r="C87" s="739" t="s">
        <v>4843</v>
      </c>
      <c r="D87" s="739" t="s">
        <v>5000</v>
      </c>
      <c r="E87" s="739" t="s">
        <v>2896</v>
      </c>
      <c r="F87" s="755"/>
      <c r="G87" s="755"/>
      <c r="H87" s="755"/>
      <c r="I87" s="755"/>
      <c r="J87" s="755"/>
      <c r="K87" s="755"/>
      <c r="L87" s="755"/>
      <c r="M87" s="755"/>
      <c r="N87" s="755">
        <v>20</v>
      </c>
      <c r="O87" s="755">
        <v>2192</v>
      </c>
      <c r="P87" s="744"/>
      <c r="Q87" s="756">
        <v>109.6</v>
      </c>
    </row>
    <row r="88" spans="1:17" ht="14.4" customHeight="1" x14ac:dyDescent="0.3">
      <c r="A88" s="737" t="s">
        <v>506</v>
      </c>
      <c r="B88" s="739" t="s">
        <v>4928</v>
      </c>
      <c r="C88" s="739" t="s">
        <v>4843</v>
      </c>
      <c r="D88" s="739" t="s">
        <v>5001</v>
      </c>
      <c r="E88" s="739" t="s">
        <v>2869</v>
      </c>
      <c r="F88" s="755"/>
      <c r="G88" s="755"/>
      <c r="H88" s="755"/>
      <c r="I88" s="755"/>
      <c r="J88" s="755"/>
      <c r="K88" s="755"/>
      <c r="L88" s="755"/>
      <c r="M88" s="755"/>
      <c r="N88" s="755">
        <v>3.8</v>
      </c>
      <c r="O88" s="755">
        <v>3001.38</v>
      </c>
      <c r="P88" s="744"/>
      <c r="Q88" s="756">
        <v>789.83684210526326</v>
      </c>
    </row>
    <row r="89" spans="1:17" ht="14.4" customHeight="1" x14ac:dyDescent="0.3">
      <c r="A89" s="737" t="s">
        <v>506</v>
      </c>
      <c r="B89" s="739" t="s">
        <v>4928</v>
      </c>
      <c r="C89" s="739" t="s">
        <v>4843</v>
      </c>
      <c r="D89" s="739" t="s">
        <v>5002</v>
      </c>
      <c r="E89" s="739" t="s">
        <v>2904</v>
      </c>
      <c r="F89" s="755"/>
      <c r="G89" s="755"/>
      <c r="H89" s="755"/>
      <c r="I89" s="755"/>
      <c r="J89" s="755"/>
      <c r="K89" s="755"/>
      <c r="L89" s="755"/>
      <c r="M89" s="755"/>
      <c r="N89" s="755">
        <v>0.9</v>
      </c>
      <c r="O89" s="755">
        <v>1468.66</v>
      </c>
      <c r="P89" s="744"/>
      <c r="Q89" s="756">
        <v>1631.8444444444444</v>
      </c>
    </row>
    <row r="90" spans="1:17" ht="14.4" customHeight="1" x14ac:dyDescent="0.3">
      <c r="A90" s="737" t="s">
        <v>506</v>
      </c>
      <c r="B90" s="739" t="s">
        <v>4928</v>
      </c>
      <c r="C90" s="739" t="s">
        <v>4843</v>
      </c>
      <c r="D90" s="739" t="s">
        <v>5003</v>
      </c>
      <c r="E90" s="739" t="s">
        <v>2901</v>
      </c>
      <c r="F90" s="755"/>
      <c r="G90" s="755"/>
      <c r="H90" s="755"/>
      <c r="I90" s="755"/>
      <c r="J90" s="755"/>
      <c r="K90" s="755"/>
      <c r="L90" s="755"/>
      <c r="M90" s="755"/>
      <c r="N90" s="755">
        <v>27.300000000000004</v>
      </c>
      <c r="O90" s="755">
        <v>89100</v>
      </c>
      <c r="P90" s="744"/>
      <c r="Q90" s="756">
        <v>3263.736263736263</v>
      </c>
    </row>
    <row r="91" spans="1:17" ht="14.4" customHeight="1" x14ac:dyDescent="0.3">
      <c r="A91" s="737" t="s">
        <v>506</v>
      </c>
      <c r="B91" s="739" t="s">
        <v>4928</v>
      </c>
      <c r="C91" s="739" t="s">
        <v>4843</v>
      </c>
      <c r="D91" s="739" t="s">
        <v>5004</v>
      </c>
      <c r="E91" s="739" t="s">
        <v>5005</v>
      </c>
      <c r="F91" s="755">
        <v>13</v>
      </c>
      <c r="G91" s="755">
        <v>446.81</v>
      </c>
      <c r="H91" s="755">
        <v>1</v>
      </c>
      <c r="I91" s="755">
        <v>34.369999999999997</v>
      </c>
      <c r="J91" s="755"/>
      <c r="K91" s="755"/>
      <c r="L91" s="755"/>
      <c r="M91" s="755"/>
      <c r="N91" s="755"/>
      <c r="O91" s="755"/>
      <c r="P91" s="744"/>
      <c r="Q91" s="756"/>
    </row>
    <row r="92" spans="1:17" ht="14.4" customHeight="1" x14ac:dyDescent="0.3">
      <c r="A92" s="737" t="s">
        <v>506</v>
      </c>
      <c r="B92" s="739" t="s">
        <v>4928</v>
      </c>
      <c r="C92" s="739" t="s">
        <v>5006</v>
      </c>
      <c r="D92" s="739" t="s">
        <v>5007</v>
      </c>
      <c r="E92" s="739"/>
      <c r="F92" s="755">
        <v>1</v>
      </c>
      <c r="G92" s="755">
        <v>1215.8499999999999</v>
      </c>
      <c r="H92" s="755">
        <v>1</v>
      </c>
      <c r="I92" s="755">
        <v>1215.8499999999999</v>
      </c>
      <c r="J92" s="755"/>
      <c r="K92" s="755"/>
      <c r="L92" s="755"/>
      <c r="M92" s="755"/>
      <c r="N92" s="755"/>
      <c r="O92" s="755"/>
      <c r="P92" s="744"/>
      <c r="Q92" s="756"/>
    </row>
    <row r="93" spans="1:17" ht="14.4" customHeight="1" x14ac:dyDescent="0.3">
      <c r="A93" s="737" t="s">
        <v>506</v>
      </c>
      <c r="B93" s="739" t="s">
        <v>4928</v>
      </c>
      <c r="C93" s="739" t="s">
        <v>5006</v>
      </c>
      <c r="D93" s="739" t="s">
        <v>5008</v>
      </c>
      <c r="E93" s="739"/>
      <c r="F93" s="755">
        <v>19</v>
      </c>
      <c r="G93" s="755">
        <v>35446.020000000004</v>
      </c>
      <c r="H93" s="755">
        <v>1</v>
      </c>
      <c r="I93" s="755">
        <v>1865.5800000000002</v>
      </c>
      <c r="J93" s="755">
        <v>20</v>
      </c>
      <c r="K93" s="755">
        <v>37311.599999999999</v>
      </c>
      <c r="L93" s="755">
        <v>1.0526315789473684</v>
      </c>
      <c r="M93" s="755">
        <v>1865.58</v>
      </c>
      <c r="N93" s="755">
        <v>27</v>
      </c>
      <c r="O93" s="755">
        <v>54143.53</v>
      </c>
      <c r="P93" s="744">
        <v>1.5274925083267457</v>
      </c>
      <c r="Q93" s="756">
        <v>2005.315925925926</v>
      </c>
    </row>
    <row r="94" spans="1:17" ht="14.4" customHeight="1" x14ac:dyDescent="0.3">
      <c r="A94" s="737" t="s">
        <v>506</v>
      </c>
      <c r="B94" s="739" t="s">
        <v>4928</v>
      </c>
      <c r="C94" s="739" t="s">
        <v>5006</v>
      </c>
      <c r="D94" s="739" t="s">
        <v>5009</v>
      </c>
      <c r="E94" s="739"/>
      <c r="F94" s="755"/>
      <c r="G94" s="755"/>
      <c r="H94" s="755"/>
      <c r="I94" s="755"/>
      <c r="J94" s="755">
        <v>2</v>
      </c>
      <c r="K94" s="755">
        <v>5457.42</v>
      </c>
      <c r="L94" s="755"/>
      <c r="M94" s="755">
        <v>2728.71</v>
      </c>
      <c r="N94" s="755"/>
      <c r="O94" s="755"/>
      <c r="P94" s="744"/>
      <c r="Q94" s="756"/>
    </row>
    <row r="95" spans="1:17" ht="14.4" customHeight="1" x14ac:dyDescent="0.3">
      <c r="A95" s="737" t="s">
        <v>506</v>
      </c>
      <c r="B95" s="739" t="s">
        <v>4928</v>
      </c>
      <c r="C95" s="739" t="s">
        <v>5006</v>
      </c>
      <c r="D95" s="739" t="s">
        <v>5010</v>
      </c>
      <c r="E95" s="739"/>
      <c r="F95" s="755">
        <v>1</v>
      </c>
      <c r="G95" s="755">
        <v>925.57</v>
      </c>
      <c r="H95" s="755">
        <v>1</v>
      </c>
      <c r="I95" s="755">
        <v>925.57</v>
      </c>
      <c r="J95" s="755"/>
      <c r="K95" s="755"/>
      <c r="L95" s="755"/>
      <c r="M95" s="755"/>
      <c r="N95" s="755"/>
      <c r="O95" s="755"/>
      <c r="P95" s="744"/>
      <c r="Q95" s="756"/>
    </row>
    <row r="96" spans="1:17" ht="14.4" customHeight="1" x14ac:dyDescent="0.3">
      <c r="A96" s="737" t="s">
        <v>506</v>
      </c>
      <c r="B96" s="739" t="s">
        <v>4928</v>
      </c>
      <c r="C96" s="739" t="s">
        <v>5006</v>
      </c>
      <c r="D96" s="739" t="s">
        <v>5011</v>
      </c>
      <c r="E96" s="739"/>
      <c r="F96" s="755"/>
      <c r="G96" s="755"/>
      <c r="H96" s="755"/>
      <c r="I96" s="755"/>
      <c r="J96" s="755"/>
      <c r="K96" s="755"/>
      <c r="L96" s="755"/>
      <c r="M96" s="755"/>
      <c r="N96" s="755">
        <v>2</v>
      </c>
      <c r="O96" s="755">
        <v>483.62</v>
      </c>
      <c r="P96" s="744"/>
      <c r="Q96" s="756">
        <v>241.81</v>
      </c>
    </row>
    <row r="97" spans="1:17" ht="14.4" customHeight="1" x14ac:dyDescent="0.3">
      <c r="A97" s="737" t="s">
        <v>506</v>
      </c>
      <c r="B97" s="739" t="s">
        <v>4928</v>
      </c>
      <c r="C97" s="739" t="s">
        <v>5012</v>
      </c>
      <c r="D97" s="739" t="s">
        <v>5013</v>
      </c>
      <c r="E97" s="739" t="s">
        <v>5014</v>
      </c>
      <c r="F97" s="755"/>
      <c r="G97" s="755"/>
      <c r="H97" s="755"/>
      <c r="I97" s="755"/>
      <c r="J97" s="755"/>
      <c r="K97" s="755"/>
      <c r="L97" s="755"/>
      <c r="M97" s="755"/>
      <c r="N97" s="755">
        <v>1</v>
      </c>
      <c r="O97" s="755">
        <v>1707.31</v>
      </c>
      <c r="P97" s="744"/>
      <c r="Q97" s="756">
        <v>1707.31</v>
      </c>
    </row>
    <row r="98" spans="1:17" ht="14.4" customHeight="1" x14ac:dyDescent="0.3">
      <c r="A98" s="737" t="s">
        <v>506</v>
      </c>
      <c r="B98" s="739" t="s">
        <v>4928</v>
      </c>
      <c r="C98" s="739" t="s">
        <v>4849</v>
      </c>
      <c r="D98" s="739" t="s">
        <v>5015</v>
      </c>
      <c r="E98" s="739" t="s">
        <v>5016</v>
      </c>
      <c r="F98" s="755">
        <v>6104</v>
      </c>
      <c r="G98" s="755">
        <v>6668596</v>
      </c>
      <c r="H98" s="755">
        <v>1</v>
      </c>
      <c r="I98" s="755">
        <v>1092.4960681520315</v>
      </c>
      <c r="J98" s="755">
        <v>6643</v>
      </c>
      <c r="K98" s="755">
        <v>7252740</v>
      </c>
      <c r="L98" s="755">
        <v>1.0875962496453526</v>
      </c>
      <c r="M98" s="755">
        <v>1091.7868432936925</v>
      </c>
      <c r="N98" s="755">
        <v>6080</v>
      </c>
      <c r="O98" s="755">
        <v>6676939</v>
      </c>
      <c r="P98" s="744">
        <v>1.0012510879351515</v>
      </c>
      <c r="Q98" s="756">
        <v>1098.1807565789475</v>
      </c>
    </row>
    <row r="99" spans="1:17" ht="14.4" customHeight="1" x14ac:dyDescent="0.3">
      <c r="A99" s="737" t="s">
        <v>506</v>
      </c>
      <c r="B99" s="739" t="s">
        <v>4928</v>
      </c>
      <c r="C99" s="739" t="s">
        <v>4849</v>
      </c>
      <c r="D99" s="739" t="s">
        <v>5017</v>
      </c>
      <c r="E99" s="739" t="s">
        <v>5018</v>
      </c>
      <c r="F99" s="755">
        <v>24</v>
      </c>
      <c r="G99" s="755">
        <v>4494</v>
      </c>
      <c r="H99" s="755">
        <v>1</v>
      </c>
      <c r="I99" s="755">
        <v>187.25</v>
      </c>
      <c r="J99" s="755">
        <v>21</v>
      </c>
      <c r="K99" s="755">
        <v>3969</v>
      </c>
      <c r="L99" s="755">
        <v>0.88317757009345799</v>
      </c>
      <c r="M99" s="755">
        <v>189</v>
      </c>
      <c r="N99" s="755">
        <v>25</v>
      </c>
      <c r="O99" s="755">
        <v>4875</v>
      </c>
      <c r="P99" s="744">
        <v>1.0847797062750333</v>
      </c>
      <c r="Q99" s="756">
        <v>195</v>
      </c>
    </row>
    <row r="100" spans="1:17" ht="14.4" customHeight="1" x14ac:dyDescent="0.3">
      <c r="A100" s="737" t="s">
        <v>506</v>
      </c>
      <c r="B100" s="739" t="s">
        <v>4928</v>
      </c>
      <c r="C100" s="739" t="s">
        <v>4849</v>
      </c>
      <c r="D100" s="739" t="s">
        <v>4879</v>
      </c>
      <c r="E100" s="739" t="s">
        <v>4880</v>
      </c>
      <c r="F100" s="755">
        <v>346</v>
      </c>
      <c r="G100" s="755">
        <v>224226</v>
      </c>
      <c r="H100" s="755">
        <v>1</v>
      </c>
      <c r="I100" s="755">
        <v>648.05202312138726</v>
      </c>
      <c r="J100" s="755">
        <v>366</v>
      </c>
      <c r="K100" s="755">
        <v>238966</v>
      </c>
      <c r="L100" s="755">
        <v>1.0657372472416222</v>
      </c>
      <c r="M100" s="755">
        <v>652.91256830601094</v>
      </c>
      <c r="N100" s="755">
        <v>520</v>
      </c>
      <c r="O100" s="755">
        <v>363800</v>
      </c>
      <c r="P100" s="744">
        <v>1.6224701863298636</v>
      </c>
      <c r="Q100" s="756">
        <v>699.61538461538464</v>
      </c>
    </row>
    <row r="101" spans="1:17" ht="14.4" customHeight="1" x14ac:dyDescent="0.3">
      <c r="A101" s="737" t="s">
        <v>506</v>
      </c>
      <c r="B101" s="739" t="s">
        <v>4928</v>
      </c>
      <c r="C101" s="739" t="s">
        <v>4849</v>
      </c>
      <c r="D101" s="739" t="s">
        <v>4881</v>
      </c>
      <c r="E101" s="739" t="s">
        <v>4882</v>
      </c>
      <c r="F101" s="755">
        <v>294</v>
      </c>
      <c r="G101" s="755">
        <v>121722</v>
      </c>
      <c r="H101" s="755">
        <v>1</v>
      </c>
      <c r="I101" s="755">
        <v>414.0204081632653</v>
      </c>
      <c r="J101" s="755">
        <v>317</v>
      </c>
      <c r="K101" s="755">
        <v>132803</v>
      </c>
      <c r="L101" s="755">
        <v>1.091035309968617</v>
      </c>
      <c r="M101" s="755">
        <v>418.93690851735016</v>
      </c>
      <c r="N101" s="755">
        <v>294</v>
      </c>
      <c r="O101" s="755">
        <v>130236</v>
      </c>
      <c r="P101" s="744">
        <v>1.0699462710109922</v>
      </c>
      <c r="Q101" s="756">
        <v>442.9795918367347</v>
      </c>
    </row>
    <row r="102" spans="1:17" ht="14.4" customHeight="1" x14ac:dyDescent="0.3">
      <c r="A102" s="737" t="s">
        <v>506</v>
      </c>
      <c r="B102" s="739" t="s">
        <v>4928</v>
      </c>
      <c r="C102" s="739" t="s">
        <v>4849</v>
      </c>
      <c r="D102" s="739" t="s">
        <v>4883</v>
      </c>
      <c r="E102" s="739" t="s">
        <v>4884</v>
      </c>
      <c r="F102" s="755">
        <v>307</v>
      </c>
      <c r="G102" s="755">
        <v>63722</v>
      </c>
      <c r="H102" s="755">
        <v>1</v>
      </c>
      <c r="I102" s="755">
        <v>207.56351791530943</v>
      </c>
      <c r="J102" s="755">
        <v>335</v>
      </c>
      <c r="K102" s="755">
        <v>70338</v>
      </c>
      <c r="L102" s="755">
        <v>1.1038259941621418</v>
      </c>
      <c r="M102" s="755">
        <v>209.96417910447761</v>
      </c>
      <c r="N102" s="755">
        <v>316</v>
      </c>
      <c r="O102" s="755">
        <v>69984</v>
      </c>
      <c r="P102" s="744">
        <v>1.0982706129751105</v>
      </c>
      <c r="Q102" s="756">
        <v>221.46835443037975</v>
      </c>
    </row>
    <row r="103" spans="1:17" ht="14.4" customHeight="1" x14ac:dyDescent="0.3">
      <c r="A103" s="737" t="s">
        <v>506</v>
      </c>
      <c r="B103" s="739" t="s">
        <v>4928</v>
      </c>
      <c r="C103" s="739" t="s">
        <v>4849</v>
      </c>
      <c r="D103" s="739" t="s">
        <v>5019</v>
      </c>
      <c r="E103" s="739" t="s">
        <v>5020</v>
      </c>
      <c r="F103" s="755">
        <v>0</v>
      </c>
      <c r="G103" s="755">
        <v>0</v>
      </c>
      <c r="H103" s="755"/>
      <c r="I103" s="755"/>
      <c r="J103" s="755">
        <v>0</v>
      </c>
      <c r="K103" s="755">
        <v>0</v>
      </c>
      <c r="L103" s="755"/>
      <c r="M103" s="755"/>
      <c r="N103" s="755">
        <v>0</v>
      </c>
      <c r="O103" s="755">
        <v>0</v>
      </c>
      <c r="P103" s="744"/>
      <c r="Q103" s="756"/>
    </row>
    <row r="104" spans="1:17" ht="14.4" customHeight="1" x14ac:dyDescent="0.3">
      <c r="A104" s="737" t="s">
        <v>506</v>
      </c>
      <c r="B104" s="739" t="s">
        <v>4928</v>
      </c>
      <c r="C104" s="739" t="s">
        <v>4849</v>
      </c>
      <c r="D104" s="739" t="s">
        <v>5021</v>
      </c>
      <c r="E104" s="739" t="s">
        <v>5022</v>
      </c>
      <c r="F104" s="755">
        <v>237</v>
      </c>
      <c r="G104" s="755">
        <v>0</v>
      </c>
      <c r="H104" s="755"/>
      <c r="I104" s="755">
        <v>0</v>
      </c>
      <c r="J104" s="755">
        <v>416</v>
      </c>
      <c r="K104" s="755">
        <v>0</v>
      </c>
      <c r="L104" s="755"/>
      <c r="M104" s="755">
        <v>0</v>
      </c>
      <c r="N104" s="755">
        <v>173</v>
      </c>
      <c r="O104" s="755">
        <v>0</v>
      </c>
      <c r="P104" s="744"/>
      <c r="Q104" s="756">
        <v>0</v>
      </c>
    </row>
    <row r="105" spans="1:17" ht="14.4" customHeight="1" x14ac:dyDescent="0.3">
      <c r="A105" s="737" t="s">
        <v>506</v>
      </c>
      <c r="B105" s="739" t="s">
        <v>4928</v>
      </c>
      <c r="C105" s="739" t="s">
        <v>4849</v>
      </c>
      <c r="D105" s="739" t="s">
        <v>4860</v>
      </c>
      <c r="E105" s="739" t="s">
        <v>4861</v>
      </c>
      <c r="F105" s="755">
        <v>372</v>
      </c>
      <c r="G105" s="755">
        <v>122220</v>
      </c>
      <c r="H105" s="755">
        <v>1</v>
      </c>
      <c r="I105" s="755">
        <v>328.54838709677421</v>
      </c>
      <c r="J105" s="755">
        <v>416</v>
      </c>
      <c r="K105" s="755">
        <v>137694</v>
      </c>
      <c r="L105" s="755">
        <v>1.1266077565046637</v>
      </c>
      <c r="M105" s="755">
        <v>330.99519230769232</v>
      </c>
      <c r="N105" s="755">
        <v>529</v>
      </c>
      <c r="O105" s="755">
        <v>187243</v>
      </c>
      <c r="P105" s="744">
        <v>1.532016036655212</v>
      </c>
      <c r="Q105" s="756">
        <v>353.95652173913044</v>
      </c>
    </row>
    <row r="106" spans="1:17" ht="14.4" customHeight="1" x14ac:dyDescent="0.3">
      <c r="A106" s="737" t="s">
        <v>506</v>
      </c>
      <c r="B106" s="739" t="s">
        <v>4928</v>
      </c>
      <c r="C106" s="739" t="s">
        <v>4849</v>
      </c>
      <c r="D106" s="739" t="s">
        <v>5023</v>
      </c>
      <c r="E106" s="739" t="s">
        <v>5024</v>
      </c>
      <c r="F106" s="755">
        <v>5</v>
      </c>
      <c r="G106" s="755">
        <v>285</v>
      </c>
      <c r="H106" s="755">
        <v>1</v>
      </c>
      <c r="I106" s="755">
        <v>57</v>
      </c>
      <c r="J106" s="755"/>
      <c r="K106" s="755"/>
      <c r="L106" s="755"/>
      <c r="M106" s="755"/>
      <c r="N106" s="755">
        <v>1</v>
      </c>
      <c r="O106" s="755">
        <v>58</v>
      </c>
      <c r="P106" s="744">
        <v>0.20350877192982456</v>
      </c>
      <c r="Q106" s="756">
        <v>58</v>
      </c>
    </row>
    <row r="107" spans="1:17" ht="14.4" customHeight="1" x14ac:dyDescent="0.3">
      <c r="A107" s="737" t="s">
        <v>506</v>
      </c>
      <c r="B107" s="739" t="s">
        <v>4928</v>
      </c>
      <c r="C107" s="739" t="s">
        <v>4849</v>
      </c>
      <c r="D107" s="739" t="s">
        <v>5025</v>
      </c>
      <c r="E107" s="739" t="s">
        <v>5026</v>
      </c>
      <c r="F107" s="755">
        <v>14</v>
      </c>
      <c r="G107" s="755">
        <v>0</v>
      </c>
      <c r="H107" s="755"/>
      <c r="I107" s="755">
        <v>0</v>
      </c>
      <c r="J107" s="755"/>
      <c r="K107" s="755"/>
      <c r="L107" s="755"/>
      <c r="M107" s="755"/>
      <c r="N107" s="755">
        <v>4</v>
      </c>
      <c r="O107" s="755">
        <v>0</v>
      </c>
      <c r="P107" s="744"/>
      <c r="Q107" s="756">
        <v>0</v>
      </c>
    </row>
    <row r="108" spans="1:17" ht="14.4" customHeight="1" x14ac:dyDescent="0.3">
      <c r="A108" s="737" t="s">
        <v>506</v>
      </c>
      <c r="B108" s="739" t="s">
        <v>4928</v>
      </c>
      <c r="C108" s="739" t="s">
        <v>4849</v>
      </c>
      <c r="D108" s="739" t="s">
        <v>5027</v>
      </c>
      <c r="E108" s="739" t="s">
        <v>5028</v>
      </c>
      <c r="F108" s="755">
        <v>7</v>
      </c>
      <c r="G108" s="755">
        <v>0</v>
      </c>
      <c r="H108" s="755"/>
      <c r="I108" s="755">
        <v>0</v>
      </c>
      <c r="J108" s="755">
        <v>13</v>
      </c>
      <c r="K108" s="755">
        <v>0</v>
      </c>
      <c r="L108" s="755"/>
      <c r="M108" s="755">
        <v>0</v>
      </c>
      <c r="N108" s="755"/>
      <c r="O108" s="755"/>
      <c r="P108" s="744"/>
      <c r="Q108" s="756"/>
    </row>
    <row r="109" spans="1:17" ht="14.4" customHeight="1" x14ac:dyDescent="0.3">
      <c r="A109" s="737" t="s">
        <v>506</v>
      </c>
      <c r="B109" s="739" t="s">
        <v>4928</v>
      </c>
      <c r="C109" s="739" t="s">
        <v>4849</v>
      </c>
      <c r="D109" s="739" t="s">
        <v>5029</v>
      </c>
      <c r="E109" s="739" t="s">
        <v>5030</v>
      </c>
      <c r="F109" s="755">
        <v>1</v>
      </c>
      <c r="G109" s="755">
        <v>228</v>
      </c>
      <c r="H109" s="755">
        <v>1</v>
      </c>
      <c r="I109" s="755">
        <v>228</v>
      </c>
      <c r="J109" s="755"/>
      <c r="K109" s="755"/>
      <c r="L109" s="755"/>
      <c r="M109" s="755"/>
      <c r="N109" s="755">
        <v>2</v>
      </c>
      <c r="O109" s="755">
        <v>470</v>
      </c>
      <c r="P109" s="744">
        <v>2.0614035087719298</v>
      </c>
      <c r="Q109" s="756">
        <v>235</v>
      </c>
    </row>
    <row r="110" spans="1:17" ht="14.4" customHeight="1" x14ac:dyDescent="0.3">
      <c r="A110" s="737" t="s">
        <v>506</v>
      </c>
      <c r="B110" s="739" t="s">
        <v>5031</v>
      </c>
      <c r="C110" s="739" t="s">
        <v>4849</v>
      </c>
      <c r="D110" s="739" t="s">
        <v>5032</v>
      </c>
      <c r="E110" s="739" t="s">
        <v>5033</v>
      </c>
      <c r="F110" s="755">
        <v>1</v>
      </c>
      <c r="G110" s="755">
        <v>1889</v>
      </c>
      <c r="H110" s="755">
        <v>1</v>
      </c>
      <c r="I110" s="755">
        <v>1889</v>
      </c>
      <c r="J110" s="755"/>
      <c r="K110" s="755"/>
      <c r="L110" s="755"/>
      <c r="M110" s="755"/>
      <c r="N110" s="755">
        <v>1</v>
      </c>
      <c r="O110" s="755">
        <v>1964</v>
      </c>
      <c r="P110" s="744">
        <v>1.0397035468501852</v>
      </c>
      <c r="Q110" s="756">
        <v>1964</v>
      </c>
    </row>
    <row r="111" spans="1:17" ht="14.4" customHeight="1" x14ac:dyDescent="0.3">
      <c r="A111" s="737" t="s">
        <v>506</v>
      </c>
      <c r="B111" s="739" t="s">
        <v>5031</v>
      </c>
      <c r="C111" s="739" t="s">
        <v>4849</v>
      </c>
      <c r="D111" s="739" t="s">
        <v>5034</v>
      </c>
      <c r="E111" s="739" t="s">
        <v>5035</v>
      </c>
      <c r="F111" s="755"/>
      <c r="G111" s="755"/>
      <c r="H111" s="755"/>
      <c r="I111" s="755"/>
      <c r="J111" s="755">
        <v>1</v>
      </c>
      <c r="K111" s="755">
        <v>2698</v>
      </c>
      <c r="L111" s="755"/>
      <c r="M111" s="755">
        <v>2698</v>
      </c>
      <c r="N111" s="755"/>
      <c r="O111" s="755"/>
      <c r="P111" s="744"/>
      <c r="Q111" s="756"/>
    </row>
    <row r="112" spans="1:17" ht="14.4" customHeight="1" x14ac:dyDescent="0.3">
      <c r="A112" s="737" t="s">
        <v>5036</v>
      </c>
      <c r="B112" s="739" t="s">
        <v>4872</v>
      </c>
      <c r="C112" s="739" t="s">
        <v>4849</v>
      </c>
      <c r="D112" s="739" t="s">
        <v>4850</v>
      </c>
      <c r="E112" s="739" t="s">
        <v>4851</v>
      </c>
      <c r="F112" s="755">
        <v>2</v>
      </c>
      <c r="G112" s="755">
        <v>69</v>
      </c>
      <c r="H112" s="755">
        <v>1</v>
      </c>
      <c r="I112" s="755">
        <v>34.5</v>
      </c>
      <c r="J112" s="755">
        <v>1</v>
      </c>
      <c r="K112" s="755">
        <v>35</v>
      </c>
      <c r="L112" s="755">
        <v>0.50724637681159424</v>
      </c>
      <c r="M112" s="755">
        <v>35</v>
      </c>
      <c r="N112" s="755">
        <v>2</v>
      </c>
      <c r="O112" s="755">
        <v>74</v>
      </c>
      <c r="P112" s="744">
        <v>1.0724637681159421</v>
      </c>
      <c r="Q112" s="756">
        <v>37</v>
      </c>
    </row>
    <row r="113" spans="1:17" ht="14.4" customHeight="1" x14ac:dyDescent="0.3">
      <c r="A113" s="737" t="s">
        <v>5036</v>
      </c>
      <c r="B113" s="739" t="s">
        <v>4872</v>
      </c>
      <c r="C113" s="739" t="s">
        <v>4849</v>
      </c>
      <c r="D113" s="739" t="s">
        <v>4860</v>
      </c>
      <c r="E113" s="739" t="s">
        <v>4861</v>
      </c>
      <c r="F113" s="755">
        <v>77</v>
      </c>
      <c r="G113" s="755">
        <v>25311</v>
      </c>
      <c r="H113" s="755">
        <v>1</v>
      </c>
      <c r="I113" s="755">
        <v>328.71428571428572</v>
      </c>
      <c r="J113" s="755">
        <v>87</v>
      </c>
      <c r="K113" s="755">
        <v>28797</v>
      </c>
      <c r="L113" s="755">
        <v>1.1377266800995613</v>
      </c>
      <c r="M113" s="755">
        <v>331</v>
      </c>
      <c r="N113" s="755">
        <v>91</v>
      </c>
      <c r="O113" s="755">
        <v>32214</v>
      </c>
      <c r="P113" s="744">
        <v>1.2727272727272727</v>
      </c>
      <c r="Q113" s="756">
        <v>354</v>
      </c>
    </row>
    <row r="114" spans="1:17" ht="14.4" customHeight="1" x14ac:dyDescent="0.3">
      <c r="A114" s="737" t="s">
        <v>5037</v>
      </c>
      <c r="B114" s="739" t="s">
        <v>4872</v>
      </c>
      <c r="C114" s="739" t="s">
        <v>4849</v>
      </c>
      <c r="D114" s="739" t="s">
        <v>4860</v>
      </c>
      <c r="E114" s="739" t="s">
        <v>4861</v>
      </c>
      <c r="F114" s="755"/>
      <c r="G114" s="755"/>
      <c r="H114" s="755"/>
      <c r="I114" s="755"/>
      <c r="J114" s="755">
        <v>4</v>
      </c>
      <c r="K114" s="755">
        <v>1324</v>
      </c>
      <c r="L114" s="755"/>
      <c r="M114" s="755">
        <v>331</v>
      </c>
      <c r="N114" s="755">
        <v>3</v>
      </c>
      <c r="O114" s="755">
        <v>1062</v>
      </c>
      <c r="P114" s="744"/>
      <c r="Q114" s="756">
        <v>354</v>
      </c>
    </row>
    <row r="115" spans="1:17" ht="14.4" customHeight="1" x14ac:dyDescent="0.3">
      <c r="A115" s="737" t="s">
        <v>5038</v>
      </c>
      <c r="B115" s="739" t="s">
        <v>4872</v>
      </c>
      <c r="C115" s="739" t="s">
        <v>4849</v>
      </c>
      <c r="D115" s="739" t="s">
        <v>4860</v>
      </c>
      <c r="E115" s="739" t="s">
        <v>4861</v>
      </c>
      <c r="F115" s="755">
        <v>1</v>
      </c>
      <c r="G115" s="755">
        <v>330</v>
      </c>
      <c r="H115" s="755">
        <v>1</v>
      </c>
      <c r="I115" s="755">
        <v>330</v>
      </c>
      <c r="J115" s="755"/>
      <c r="K115" s="755"/>
      <c r="L115" s="755"/>
      <c r="M115" s="755"/>
      <c r="N115" s="755">
        <v>2</v>
      </c>
      <c r="O115" s="755">
        <v>708</v>
      </c>
      <c r="P115" s="744">
        <v>2.1454545454545455</v>
      </c>
      <c r="Q115" s="756">
        <v>354</v>
      </c>
    </row>
    <row r="116" spans="1:17" ht="14.4" customHeight="1" thickBot="1" x14ac:dyDescent="0.35">
      <c r="A116" s="745" t="s">
        <v>5039</v>
      </c>
      <c r="B116" s="746" t="s">
        <v>4872</v>
      </c>
      <c r="C116" s="746" t="s">
        <v>4849</v>
      </c>
      <c r="D116" s="746" t="s">
        <v>4860</v>
      </c>
      <c r="E116" s="746" t="s">
        <v>4861</v>
      </c>
      <c r="F116" s="757">
        <v>2</v>
      </c>
      <c r="G116" s="757">
        <v>654</v>
      </c>
      <c r="H116" s="757">
        <v>1</v>
      </c>
      <c r="I116" s="757">
        <v>327</v>
      </c>
      <c r="J116" s="757">
        <v>4</v>
      </c>
      <c r="K116" s="757">
        <v>1324</v>
      </c>
      <c r="L116" s="757">
        <v>2.0244648318042815</v>
      </c>
      <c r="M116" s="757">
        <v>331</v>
      </c>
      <c r="N116" s="757">
        <v>4</v>
      </c>
      <c r="O116" s="757">
        <v>1416</v>
      </c>
      <c r="P116" s="751">
        <v>2.165137614678899</v>
      </c>
      <c r="Q116" s="758">
        <v>354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80" t="s">
        <v>135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thickBot="1" x14ac:dyDescent="0.35">
      <c r="A2" s="382" t="s">
        <v>307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81" t="s">
        <v>70</v>
      </c>
      <c r="B3" s="543" t="s">
        <v>71</v>
      </c>
      <c r="C3" s="544"/>
      <c r="D3" s="544"/>
      <c r="E3" s="545"/>
      <c r="F3" s="543" t="s">
        <v>255</v>
      </c>
      <c r="G3" s="544"/>
      <c r="H3" s="544"/>
      <c r="I3" s="545"/>
      <c r="J3" s="123"/>
      <c r="K3" s="124"/>
      <c r="L3" s="123"/>
      <c r="M3" s="125"/>
    </row>
    <row r="4" spans="1:13" ht="14.4" customHeight="1" thickBot="1" x14ac:dyDescent="0.35">
      <c r="A4" s="58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408.05900000000003</v>
      </c>
      <c r="C5" s="114">
        <v>437.23200000000003</v>
      </c>
      <c r="D5" s="114">
        <v>414.53800000000001</v>
      </c>
      <c r="E5" s="131">
        <v>1.0158776059344359</v>
      </c>
      <c r="F5" s="132">
        <v>193</v>
      </c>
      <c r="G5" s="114">
        <v>202</v>
      </c>
      <c r="H5" s="114">
        <v>261</v>
      </c>
      <c r="I5" s="133">
        <v>1.3523316062176165</v>
      </c>
      <c r="J5" s="123"/>
      <c r="K5" s="123"/>
      <c r="L5" s="7">
        <f>D5-B5</f>
        <v>6.478999999999985</v>
      </c>
      <c r="M5" s="8">
        <f>H5-F5</f>
        <v>68</v>
      </c>
    </row>
    <row r="6" spans="1:13" ht="14.4" hidden="1" customHeight="1" outlineLevel="1" x14ac:dyDescent="0.3">
      <c r="A6" s="119" t="s">
        <v>169</v>
      </c>
      <c r="B6" s="122">
        <v>95.795000000000002</v>
      </c>
      <c r="C6" s="113">
        <v>98.984999999999999</v>
      </c>
      <c r="D6" s="113">
        <v>144.15100000000001</v>
      </c>
      <c r="E6" s="134">
        <v>1.5047862623310195</v>
      </c>
      <c r="F6" s="135">
        <v>49</v>
      </c>
      <c r="G6" s="113">
        <v>55</v>
      </c>
      <c r="H6" s="113">
        <v>81</v>
      </c>
      <c r="I6" s="136">
        <v>1.653061224489796</v>
      </c>
      <c r="J6" s="123"/>
      <c r="K6" s="123"/>
      <c r="L6" s="5">
        <f t="shared" ref="L6:L11" si="0">D6-B6</f>
        <v>48.356000000000009</v>
      </c>
      <c r="M6" s="6">
        <f t="shared" ref="M6:M13" si="1">H6-F6</f>
        <v>32</v>
      </c>
    </row>
    <row r="7" spans="1:13" ht="14.4" hidden="1" customHeight="1" outlineLevel="1" x14ac:dyDescent="0.3">
      <c r="A7" s="119" t="s">
        <v>170</v>
      </c>
      <c r="B7" s="122">
        <v>72.938000000000002</v>
      </c>
      <c r="C7" s="113">
        <v>165.79499999999999</v>
      </c>
      <c r="D7" s="113">
        <v>181.036</v>
      </c>
      <c r="E7" s="134">
        <v>2.4820532507060791</v>
      </c>
      <c r="F7" s="135">
        <v>41</v>
      </c>
      <c r="G7" s="113">
        <v>50</v>
      </c>
      <c r="H7" s="113">
        <v>84</v>
      </c>
      <c r="I7" s="136">
        <v>2.0487804878048781</v>
      </c>
      <c r="J7" s="123"/>
      <c r="K7" s="123"/>
      <c r="L7" s="5">
        <f t="shared" si="0"/>
        <v>108.098</v>
      </c>
      <c r="M7" s="6">
        <f t="shared" si="1"/>
        <v>43</v>
      </c>
    </row>
    <row r="8" spans="1:13" ht="14.4" hidden="1" customHeight="1" outlineLevel="1" x14ac:dyDescent="0.3">
      <c r="A8" s="119" t="s">
        <v>171</v>
      </c>
      <c r="B8" s="122">
        <v>10.201000000000001</v>
      </c>
      <c r="C8" s="113">
        <v>23.184000000000001</v>
      </c>
      <c r="D8" s="113">
        <v>11.621</v>
      </c>
      <c r="E8" s="134">
        <v>1.1392020390157827</v>
      </c>
      <c r="F8" s="135">
        <v>7</v>
      </c>
      <c r="G8" s="113">
        <v>10</v>
      </c>
      <c r="H8" s="113">
        <v>10</v>
      </c>
      <c r="I8" s="136">
        <v>1.4285714285714286</v>
      </c>
      <c r="J8" s="123"/>
      <c r="K8" s="123"/>
      <c r="L8" s="5">
        <f t="shared" si="0"/>
        <v>1.42</v>
      </c>
      <c r="M8" s="6">
        <f t="shared" si="1"/>
        <v>3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508</v>
      </c>
      <c r="F9" s="135">
        <v>0</v>
      </c>
      <c r="G9" s="113">
        <v>0</v>
      </c>
      <c r="H9" s="113">
        <v>0</v>
      </c>
      <c r="I9" s="136" t="s">
        <v>508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131.34200000000001</v>
      </c>
      <c r="C10" s="113">
        <v>146.91900000000001</v>
      </c>
      <c r="D10" s="113">
        <v>95.801000000000002</v>
      </c>
      <c r="E10" s="134">
        <v>0.72940110551080384</v>
      </c>
      <c r="F10" s="135">
        <v>49</v>
      </c>
      <c r="G10" s="113">
        <v>52</v>
      </c>
      <c r="H10" s="113">
        <v>57</v>
      </c>
      <c r="I10" s="136">
        <v>1.1632653061224489</v>
      </c>
      <c r="J10" s="123"/>
      <c r="K10" s="123"/>
      <c r="L10" s="5">
        <f t="shared" si="0"/>
        <v>-35.541000000000011</v>
      </c>
      <c r="M10" s="6">
        <f t="shared" si="1"/>
        <v>8</v>
      </c>
    </row>
    <row r="11" spans="1:13" ht="14.4" hidden="1" customHeight="1" outlineLevel="1" x14ac:dyDescent="0.3">
      <c r="A11" s="119" t="s">
        <v>174</v>
      </c>
      <c r="B11" s="122">
        <v>1.365</v>
      </c>
      <c r="C11" s="113">
        <v>4.7549999999999999</v>
      </c>
      <c r="D11" s="113">
        <v>11.597</v>
      </c>
      <c r="E11" s="134">
        <v>8.495970695970696</v>
      </c>
      <c r="F11" s="135">
        <v>2</v>
      </c>
      <c r="G11" s="113">
        <v>3</v>
      </c>
      <c r="H11" s="113">
        <v>8</v>
      </c>
      <c r="I11" s="136">
        <v>4</v>
      </c>
      <c r="J11" s="123"/>
      <c r="K11" s="123"/>
      <c r="L11" s="5">
        <f t="shared" si="0"/>
        <v>10.231999999999999</v>
      </c>
      <c r="M11" s="6">
        <f t="shared" si="1"/>
        <v>6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719.7</v>
      </c>
      <c r="C13" s="116">
        <f>SUM(C5:C12)</f>
        <v>876.86999999999989</v>
      </c>
      <c r="D13" s="116">
        <f>SUM(D5:D12)</f>
        <v>858.74400000000014</v>
      </c>
      <c r="E13" s="137">
        <f>IF(OR(D13=0,B13=0),0,D13/B13)</f>
        <v>1.193197165485619</v>
      </c>
      <c r="F13" s="138">
        <f>SUM(F5:F12)</f>
        <v>341</v>
      </c>
      <c r="G13" s="116">
        <f>SUM(G5:G12)</f>
        <v>372</v>
      </c>
      <c r="H13" s="116">
        <f>SUM(H5:H12)</f>
        <v>501</v>
      </c>
      <c r="I13" s="139">
        <f>IF(OR(H13=0,F13=0),0,H13/F13)</f>
        <v>1.469208211143695</v>
      </c>
      <c r="J13" s="123"/>
      <c r="K13" s="123"/>
      <c r="L13" s="129">
        <f>D13-B13</f>
        <v>139.0440000000001</v>
      </c>
      <c r="M13" s="140">
        <f t="shared" si="1"/>
        <v>160</v>
      </c>
    </row>
    <row r="14" spans="1:13" ht="14.4" customHeight="1" x14ac:dyDescent="0.3">
      <c r="A14" s="141"/>
      <c r="B14" s="574"/>
      <c r="C14" s="574"/>
      <c r="D14" s="574"/>
      <c r="E14" s="574"/>
      <c r="F14" s="574"/>
      <c r="G14" s="574"/>
      <c r="H14" s="574"/>
      <c r="I14" s="57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69" t="s">
        <v>207</v>
      </c>
      <c r="B16" s="571" t="s">
        <v>71</v>
      </c>
      <c r="C16" s="572"/>
      <c r="D16" s="572"/>
      <c r="E16" s="573"/>
      <c r="F16" s="571" t="s">
        <v>255</v>
      </c>
      <c r="G16" s="572"/>
      <c r="H16" s="572"/>
      <c r="I16" s="573"/>
      <c r="J16" s="576" t="s">
        <v>179</v>
      </c>
      <c r="K16" s="577"/>
      <c r="L16" s="158"/>
      <c r="M16" s="158"/>
    </row>
    <row r="17" spans="1:13" ht="14.4" customHeight="1" thickBot="1" x14ac:dyDescent="0.35">
      <c r="A17" s="57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78" t="s">
        <v>180</v>
      </c>
      <c r="K17" s="57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343.32600000000002</v>
      </c>
      <c r="C18" s="114">
        <v>381.99599999999998</v>
      </c>
      <c r="D18" s="114">
        <v>350.053</v>
      </c>
      <c r="E18" s="131">
        <v>1.0195936223880508</v>
      </c>
      <c r="F18" s="121">
        <v>179</v>
      </c>
      <c r="G18" s="114">
        <v>190</v>
      </c>
      <c r="H18" s="114">
        <v>242</v>
      </c>
      <c r="I18" s="133">
        <v>1.3519553072625698</v>
      </c>
      <c r="J18" s="562">
        <v>0.91871999999999998</v>
      </c>
      <c r="K18" s="563"/>
      <c r="L18" s="147">
        <f>D18-B18</f>
        <v>6.7269999999999754</v>
      </c>
      <c r="M18" s="148">
        <f>H18-F18</f>
        <v>63</v>
      </c>
    </row>
    <row r="19" spans="1:13" ht="14.4" hidden="1" customHeight="1" outlineLevel="1" x14ac:dyDescent="0.3">
      <c r="A19" s="119" t="s">
        <v>169</v>
      </c>
      <c r="B19" s="122">
        <v>76.466999999999999</v>
      </c>
      <c r="C19" s="113">
        <v>77.364999999999995</v>
      </c>
      <c r="D19" s="113">
        <v>114.086</v>
      </c>
      <c r="E19" s="134">
        <v>1.4919638536885191</v>
      </c>
      <c r="F19" s="122">
        <v>44</v>
      </c>
      <c r="G19" s="113">
        <v>49</v>
      </c>
      <c r="H19" s="113">
        <v>72</v>
      </c>
      <c r="I19" s="136">
        <v>1.6363636363636365</v>
      </c>
      <c r="J19" s="562">
        <v>0.99456</v>
      </c>
      <c r="K19" s="563"/>
      <c r="L19" s="149">
        <f t="shared" ref="L19:L26" si="2">D19-B19</f>
        <v>37.619</v>
      </c>
      <c r="M19" s="150">
        <f t="shared" ref="M19:M26" si="3">H19-F19</f>
        <v>28</v>
      </c>
    </row>
    <row r="20" spans="1:13" ht="14.4" hidden="1" customHeight="1" outlineLevel="1" x14ac:dyDescent="0.3">
      <c r="A20" s="119" t="s">
        <v>170</v>
      </c>
      <c r="B20" s="122">
        <v>69.915999999999997</v>
      </c>
      <c r="C20" s="113">
        <v>136.37799999999999</v>
      </c>
      <c r="D20" s="113">
        <v>150.691</v>
      </c>
      <c r="E20" s="134">
        <v>2.155314949367813</v>
      </c>
      <c r="F20" s="122">
        <v>40</v>
      </c>
      <c r="G20" s="113">
        <v>45</v>
      </c>
      <c r="H20" s="113">
        <v>75</v>
      </c>
      <c r="I20" s="136">
        <v>1.875</v>
      </c>
      <c r="J20" s="562">
        <v>0.96671999999999991</v>
      </c>
      <c r="K20" s="563"/>
      <c r="L20" s="149">
        <f t="shared" si="2"/>
        <v>80.775000000000006</v>
      </c>
      <c r="M20" s="150">
        <f t="shared" si="3"/>
        <v>35</v>
      </c>
    </row>
    <row r="21" spans="1:13" ht="14.4" hidden="1" customHeight="1" outlineLevel="1" x14ac:dyDescent="0.3">
      <c r="A21" s="119" t="s">
        <v>171</v>
      </c>
      <c r="B21" s="122">
        <v>7.0910000000000002</v>
      </c>
      <c r="C21" s="113">
        <v>23.184000000000001</v>
      </c>
      <c r="D21" s="113">
        <v>11.621</v>
      </c>
      <c r="E21" s="134">
        <v>1.638837963615851</v>
      </c>
      <c r="F21" s="122">
        <v>6</v>
      </c>
      <c r="G21" s="113">
        <v>10</v>
      </c>
      <c r="H21" s="113">
        <v>10</v>
      </c>
      <c r="I21" s="136">
        <v>1.6666666666666667</v>
      </c>
      <c r="J21" s="562">
        <v>1.11744</v>
      </c>
      <c r="K21" s="563"/>
      <c r="L21" s="149">
        <f t="shared" si="2"/>
        <v>4.53</v>
      </c>
      <c r="M21" s="150">
        <f t="shared" si="3"/>
        <v>4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508</v>
      </c>
      <c r="F22" s="122">
        <v>0</v>
      </c>
      <c r="G22" s="113">
        <v>0</v>
      </c>
      <c r="H22" s="113">
        <v>0</v>
      </c>
      <c r="I22" s="136" t="s">
        <v>508</v>
      </c>
      <c r="J22" s="562">
        <v>0.96</v>
      </c>
      <c r="K22" s="56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122.73099999999999</v>
      </c>
      <c r="C23" s="113">
        <v>136.74299999999999</v>
      </c>
      <c r="D23" s="113">
        <v>85.105000000000004</v>
      </c>
      <c r="E23" s="134">
        <v>0.69342708851064527</v>
      </c>
      <c r="F23" s="122">
        <v>47</v>
      </c>
      <c r="G23" s="113">
        <v>49</v>
      </c>
      <c r="H23" s="113">
        <v>54</v>
      </c>
      <c r="I23" s="136">
        <v>1.1489361702127661</v>
      </c>
      <c r="J23" s="562">
        <v>0.98495999999999995</v>
      </c>
      <c r="K23" s="563"/>
      <c r="L23" s="149">
        <f t="shared" si="2"/>
        <v>-37.625999999999991</v>
      </c>
      <c r="M23" s="150">
        <f t="shared" si="3"/>
        <v>7</v>
      </c>
    </row>
    <row r="24" spans="1:13" ht="14.4" hidden="1" customHeight="1" outlineLevel="1" x14ac:dyDescent="0.3">
      <c r="A24" s="119" t="s">
        <v>174</v>
      </c>
      <c r="B24" s="122">
        <v>1.365</v>
      </c>
      <c r="C24" s="113">
        <v>4.7549999999999999</v>
      </c>
      <c r="D24" s="113">
        <v>5.3769999999999998</v>
      </c>
      <c r="E24" s="134">
        <v>3.939194139194139</v>
      </c>
      <c r="F24" s="122">
        <v>2</v>
      </c>
      <c r="G24" s="113">
        <v>3</v>
      </c>
      <c r="H24" s="113">
        <v>6</v>
      </c>
      <c r="I24" s="136">
        <v>3</v>
      </c>
      <c r="J24" s="562">
        <v>1.0147199999999998</v>
      </c>
      <c r="K24" s="563"/>
      <c r="L24" s="149">
        <f t="shared" si="2"/>
        <v>4.0119999999999996</v>
      </c>
      <c r="M24" s="150">
        <f t="shared" si="3"/>
        <v>4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620.89599999999996</v>
      </c>
      <c r="C26" s="153">
        <f>SUM(C18:C25)</f>
        <v>760.42099999999994</v>
      </c>
      <c r="D26" s="153">
        <f>SUM(D18:D25)</f>
        <v>716.93299999999999</v>
      </c>
      <c r="E26" s="154">
        <f>IF(OR(D26=0,B26=0),0,D26/B26)</f>
        <v>1.1546748569808793</v>
      </c>
      <c r="F26" s="152">
        <f>SUM(F18:F25)</f>
        <v>318</v>
      </c>
      <c r="G26" s="153">
        <f>SUM(G18:G25)</f>
        <v>346</v>
      </c>
      <c r="H26" s="153">
        <f>SUM(H18:H25)</f>
        <v>459</v>
      </c>
      <c r="I26" s="155">
        <f>IF(OR(H26=0,F26=0),0,H26/F26)</f>
        <v>1.4433962264150944</v>
      </c>
      <c r="J26" s="123"/>
      <c r="K26" s="123"/>
      <c r="L26" s="145">
        <f t="shared" si="2"/>
        <v>96.037000000000035</v>
      </c>
      <c r="M26" s="156">
        <f t="shared" si="3"/>
        <v>141</v>
      </c>
    </row>
    <row r="27" spans="1:13" ht="14.4" customHeight="1" x14ac:dyDescent="0.3">
      <c r="A27" s="157"/>
      <c r="B27" s="574" t="s">
        <v>209</v>
      </c>
      <c r="C27" s="575"/>
      <c r="D27" s="575"/>
      <c r="E27" s="575"/>
      <c r="F27" s="574" t="s">
        <v>210</v>
      </c>
      <c r="G27" s="575"/>
      <c r="H27" s="575"/>
      <c r="I27" s="57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64" t="s">
        <v>208</v>
      </c>
      <c r="B29" s="566" t="s">
        <v>71</v>
      </c>
      <c r="C29" s="567"/>
      <c r="D29" s="567"/>
      <c r="E29" s="568"/>
      <c r="F29" s="567" t="s">
        <v>255</v>
      </c>
      <c r="G29" s="567"/>
      <c r="H29" s="567"/>
      <c r="I29" s="568"/>
      <c r="J29" s="158"/>
      <c r="K29" s="158"/>
      <c r="L29" s="158"/>
      <c r="M29" s="159"/>
    </row>
    <row r="30" spans="1:13" ht="14.4" customHeight="1" thickBot="1" x14ac:dyDescent="0.35">
      <c r="A30" s="56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64.733000000000004</v>
      </c>
      <c r="C31" s="114">
        <v>55.235999999999997</v>
      </c>
      <c r="D31" s="114">
        <v>64.484999999999999</v>
      </c>
      <c r="E31" s="131">
        <v>1.1674451444709972</v>
      </c>
      <c r="F31" s="132">
        <v>14</v>
      </c>
      <c r="G31" s="114">
        <v>12</v>
      </c>
      <c r="H31" s="114">
        <v>19</v>
      </c>
      <c r="I31" s="133">
        <v>1.5833333333333333</v>
      </c>
      <c r="J31" s="158"/>
      <c r="K31" s="158"/>
      <c r="L31" s="147">
        <f t="shared" ref="L31:L39" si="4">D31-B31</f>
        <v>-0.24800000000000466</v>
      </c>
      <c r="M31" s="148">
        <f t="shared" ref="M31:M39" si="5">H31-F31</f>
        <v>5</v>
      </c>
    </row>
    <row r="32" spans="1:13" ht="14.4" hidden="1" customHeight="1" outlineLevel="1" x14ac:dyDescent="0.3">
      <c r="A32" s="119" t="s">
        <v>169</v>
      </c>
      <c r="B32" s="122">
        <v>19.327999999999999</v>
      </c>
      <c r="C32" s="113">
        <v>21.62</v>
      </c>
      <c r="D32" s="113">
        <v>30.065000000000001</v>
      </c>
      <c r="E32" s="134">
        <v>1.3906105457909343</v>
      </c>
      <c r="F32" s="135">
        <v>5</v>
      </c>
      <c r="G32" s="113">
        <v>6</v>
      </c>
      <c r="H32" s="113">
        <v>9</v>
      </c>
      <c r="I32" s="136">
        <v>1.5</v>
      </c>
      <c r="J32" s="158"/>
      <c r="K32" s="158"/>
      <c r="L32" s="149">
        <f t="shared" si="4"/>
        <v>10.737000000000002</v>
      </c>
      <c r="M32" s="150">
        <f t="shared" si="5"/>
        <v>4</v>
      </c>
    </row>
    <row r="33" spans="1:13" ht="14.4" hidden="1" customHeight="1" outlineLevel="1" x14ac:dyDescent="0.3">
      <c r="A33" s="119" t="s">
        <v>170</v>
      </c>
      <c r="B33" s="122">
        <v>3.0219999999999998</v>
      </c>
      <c r="C33" s="113">
        <v>29.417000000000002</v>
      </c>
      <c r="D33" s="113">
        <v>30.344999999999999</v>
      </c>
      <c r="E33" s="134">
        <v>1.0315463847435156</v>
      </c>
      <c r="F33" s="135">
        <v>1</v>
      </c>
      <c r="G33" s="113">
        <v>5</v>
      </c>
      <c r="H33" s="113">
        <v>9</v>
      </c>
      <c r="I33" s="136">
        <v>1.8</v>
      </c>
      <c r="J33" s="158"/>
      <c r="K33" s="158"/>
      <c r="L33" s="149">
        <f t="shared" si="4"/>
        <v>27.323</v>
      </c>
      <c r="M33" s="150">
        <f t="shared" si="5"/>
        <v>8</v>
      </c>
    </row>
    <row r="34" spans="1:13" ht="14.4" hidden="1" customHeight="1" outlineLevel="1" x14ac:dyDescent="0.3">
      <c r="A34" s="119" t="s">
        <v>171</v>
      </c>
      <c r="B34" s="122">
        <v>3.11</v>
      </c>
      <c r="C34" s="113">
        <v>0</v>
      </c>
      <c r="D34" s="113">
        <v>0</v>
      </c>
      <c r="E34" s="134" t="s">
        <v>508</v>
      </c>
      <c r="F34" s="135">
        <v>1</v>
      </c>
      <c r="G34" s="113">
        <v>0</v>
      </c>
      <c r="H34" s="113">
        <v>0</v>
      </c>
      <c r="I34" s="136" t="s">
        <v>508</v>
      </c>
      <c r="J34" s="158"/>
      <c r="K34" s="158"/>
      <c r="L34" s="149">
        <f t="shared" si="4"/>
        <v>-3.11</v>
      </c>
      <c r="M34" s="150">
        <f t="shared" si="5"/>
        <v>-1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508</v>
      </c>
      <c r="F35" s="135">
        <v>0</v>
      </c>
      <c r="G35" s="113">
        <v>0</v>
      </c>
      <c r="H35" s="113">
        <v>0</v>
      </c>
      <c r="I35" s="136" t="s">
        <v>508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8.6110000000000007</v>
      </c>
      <c r="C36" s="113">
        <v>10.176</v>
      </c>
      <c r="D36" s="113">
        <v>10.696</v>
      </c>
      <c r="E36" s="134">
        <v>1.0511006289308176</v>
      </c>
      <c r="F36" s="135">
        <v>2</v>
      </c>
      <c r="G36" s="113">
        <v>3</v>
      </c>
      <c r="H36" s="113">
        <v>3</v>
      </c>
      <c r="I36" s="136">
        <v>1</v>
      </c>
      <c r="J36" s="158"/>
      <c r="K36" s="158"/>
      <c r="L36" s="149">
        <f t="shared" si="4"/>
        <v>2.0849999999999991</v>
      </c>
      <c r="M36" s="150">
        <f t="shared" si="5"/>
        <v>1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6.22</v>
      </c>
      <c r="E37" s="134" t="s">
        <v>508</v>
      </c>
      <c r="F37" s="135">
        <v>0</v>
      </c>
      <c r="G37" s="113">
        <v>0</v>
      </c>
      <c r="H37" s="113">
        <v>2</v>
      </c>
      <c r="I37" s="136" t="s">
        <v>508</v>
      </c>
      <c r="J37" s="158"/>
      <c r="K37" s="158"/>
      <c r="L37" s="149">
        <f t="shared" si="4"/>
        <v>6.22</v>
      </c>
      <c r="M37" s="150">
        <f t="shared" si="5"/>
        <v>2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508</v>
      </c>
      <c r="F38" s="248">
        <v>0</v>
      </c>
      <c r="G38" s="246">
        <v>0</v>
      </c>
      <c r="H38" s="246">
        <v>0</v>
      </c>
      <c r="I38" s="249" t="s">
        <v>508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98.804000000000016</v>
      </c>
      <c r="C39" s="166">
        <f>SUM(C31:C38)</f>
        <v>116.449</v>
      </c>
      <c r="D39" s="166">
        <f>SUM(D31:D38)</f>
        <v>141.81100000000001</v>
      </c>
      <c r="E39" s="167">
        <f>IF(OR(D39=0,B39=0),0,D39/B39)</f>
        <v>1.435275899761143</v>
      </c>
      <c r="F39" s="168">
        <f>SUM(F31:F38)</f>
        <v>23</v>
      </c>
      <c r="G39" s="166">
        <f>SUM(G31:G38)</f>
        <v>26</v>
      </c>
      <c r="H39" s="166">
        <f>SUM(H31:H38)</f>
        <v>42</v>
      </c>
      <c r="I39" s="169">
        <f>IF(OR(H39=0,F39=0),0,H39/F39)</f>
        <v>1.826086956521739</v>
      </c>
      <c r="J39" s="158"/>
      <c r="K39" s="158"/>
      <c r="L39" s="163">
        <f t="shared" si="4"/>
        <v>43.006999999999991</v>
      </c>
      <c r="M39" s="170">
        <f t="shared" si="5"/>
        <v>19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256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38" t="s">
        <v>302</v>
      </c>
    </row>
    <row r="43" spans="1:13" ht="14.4" customHeight="1" x14ac:dyDescent="0.25">
      <c r="A43" s="439" t="s">
        <v>303</v>
      </c>
    </row>
    <row r="44" spans="1:13" ht="14.4" customHeight="1" x14ac:dyDescent="0.25">
      <c r="A44" s="438" t="s">
        <v>304</v>
      </c>
    </row>
    <row r="45" spans="1:13" ht="14.4" customHeight="1" x14ac:dyDescent="0.25">
      <c r="A45" s="439" t="s">
        <v>305</v>
      </c>
    </row>
    <row r="46" spans="1:13" ht="14.4" customHeight="1" x14ac:dyDescent="0.3">
      <c r="A46" s="243" t="s">
        <v>273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98" t="s">
        <v>115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x14ac:dyDescent="0.3">
      <c r="A2" s="382" t="s">
        <v>307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3" t="s">
        <v>83</v>
      </c>
      <c r="C31" s="584"/>
      <c r="D31" s="584"/>
      <c r="E31" s="58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</v>
      </c>
      <c r="C33" s="203">
        <v>1146</v>
      </c>
      <c r="D33" s="84">
        <f>IF(C33="","",C33-B33)</f>
        <v>744</v>
      </c>
      <c r="E33" s="85">
        <f>IF(C33="","",C33/B33)</f>
        <v>2.8507462686567164</v>
      </c>
      <c r="F33" s="86">
        <v>751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982</v>
      </c>
      <c r="C34" s="204">
        <v>2909</v>
      </c>
      <c r="D34" s="87">
        <f t="shared" ref="D34:D45" si="0">IF(C34="","",C34-B34)</f>
        <v>1927</v>
      </c>
      <c r="E34" s="88">
        <f t="shared" ref="E34:E45" si="1">IF(C34="","",C34/B34)</f>
        <v>2.9623217922606924</v>
      </c>
      <c r="F34" s="89">
        <v>1940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1643</v>
      </c>
      <c r="C35" s="204">
        <v>4562</v>
      </c>
      <c r="D35" s="87">
        <f t="shared" si="0"/>
        <v>2919</v>
      </c>
      <c r="E35" s="88">
        <f t="shared" si="1"/>
        <v>2.7766281192939744</v>
      </c>
      <c r="F35" s="89">
        <v>2993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2245</v>
      </c>
      <c r="C36" s="204">
        <v>6420</v>
      </c>
      <c r="D36" s="87">
        <f t="shared" si="0"/>
        <v>4175</v>
      </c>
      <c r="E36" s="88">
        <f t="shared" si="1"/>
        <v>2.8596881959910911</v>
      </c>
      <c r="F36" s="89">
        <v>4293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3093</v>
      </c>
      <c r="C37" s="204">
        <v>8273</v>
      </c>
      <c r="D37" s="87">
        <f t="shared" si="0"/>
        <v>5180</v>
      </c>
      <c r="E37" s="88">
        <f t="shared" si="1"/>
        <v>2.6747494342062721</v>
      </c>
      <c r="F37" s="89">
        <v>5432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3693</v>
      </c>
      <c r="C38" s="204">
        <v>9789</v>
      </c>
      <c r="D38" s="87">
        <f t="shared" si="0"/>
        <v>6096</v>
      </c>
      <c r="E38" s="88">
        <f t="shared" si="1"/>
        <v>2.6506904955320878</v>
      </c>
      <c r="F38" s="89">
        <v>6415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5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39" t="s">
        <v>5504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 ht="14.4" customHeight="1" thickBot="1" x14ac:dyDescent="0.35">
      <c r="A2" s="382" t="s">
        <v>307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592" t="s">
        <v>75</v>
      </c>
      <c r="B3" s="593">
        <v>2014</v>
      </c>
      <c r="C3" s="594"/>
      <c r="D3" s="595"/>
      <c r="E3" s="593">
        <v>2015</v>
      </c>
      <c r="F3" s="594"/>
      <c r="G3" s="595"/>
      <c r="H3" s="593">
        <v>2016</v>
      </c>
      <c r="I3" s="594"/>
      <c r="J3" s="595"/>
      <c r="K3" s="596" t="s">
        <v>76</v>
      </c>
      <c r="L3" s="588" t="s">
        <v>77</v>
      </c>
      <c r="M3" s="588" t="s">
        <v>78</v>
      </c>
      <c r="N3" s="588" t="s">
        <v>79</v>
      </c>
      <c r="O3" s="270" t="s">
        <v>80</v>
      </c>
      <c r="P3" s="589" t="s">
        <v>81</v>
      </c>
      <c r="Q3" s="590" t="s">
        <v>82</v>
      </c>
      <c r="R3" s="591"/>
      <c r="S3" s="586" t="s">
        <v>83</v>
      </c>
      <c r="T3" s="587"/>
      <c r="U3" s="587"/>
      <c r="V3" s="587"/>
      <c r="W3" s="218" t="s">
        <v>83</v>
      </c>
    </row>
    <row r="4" spans="1:23" s="95" customFormat="1" ht="14.4" customHeight="1" thickBot="1" x14ac:dyDescent="0.35">
      <c r="A4" s="834"/>
      <c r="B4" s="835" t="s">
        <v>84</v>
      </c>
      <c r="C4" s="836" t="s">
        <v>72</v>
      </c>
      <c r="D4" s="837" t="s">
        <v>85</v>
      </c>
      <c r="E4" s="835" t="s">
        <v>84</v>
      </c>
      <c r="F4" s="836" t="s">
        <v>72</v>
      </c>
      <c r="G4" s="837" t="s">
        <v>85</v>
      </c>
      <c r="H4" s="835" t="s">
        <v>84</v>
      </c>
      <c r="I4" s="836" t="s">
        <v>72</v>
      </c>
      <c r="J4" s="837" t="s">
        <v>85</v>
      </c>
      <c r="K4" s="838"/>
      <c r="L4" s="839"/>
      <c r="M4" s="839"/>
      <c r="N4" s="839"/>
      <c r="O4" s="840"/>
      <c r="P4" s="841"/>
      <c r="Q4" s="842" t="s">
        <v>73</v>
      </c>
      <c r="R4" s="843" t="s">
        <v>72</v>
      </c>
      <c r="S4" s="844" t="s">
        <v>86</v>
      </c>
      <c r="T4" s="845" t="s">
        <v>87</v>
      </c>
      <c r="U4" s="845" t="s">
        <v>88</v>
      </c>
      <c r="V4" s="846" t="s">
        <v>2</v>
      </c>
      <c r="W4" s="847" t="s">
        <v>89</v>
      </c>
    </row>
    <row r="5" spans="1:23" ht="14.4" customHeight="1" x14ac:dyDescent="0.3">
      <c r="A5" s="877" t="s">
        <v>5041</v>
      </c>
      <c r="B5" s="848"/>
      <c r="C5" s="849"/>
      <c r="D5" s="850"/>
      <c r="E5" s="851">
        <v>1</v>
      </c>
      <c r="F5" s="852">
        <v>30.1</v>
      </c>
      <c r="G5" s="853">
        <v>117</v>
      </c>
      <c r="H5" s="854"/>
      <c r="I5" s="855"/>
      <c r="J5" s="856"/>
      <c r="K5" s="857">
        <v>13.87</v>
      </c>
      <c r="L5" s="854">
        <v>11</v>
      </c>
      <c r="M5" s="854">
        <v>72</v>
      </c>
      <c r="N5" s="858">
        <v>24</v>
      </c>
      <c r="O5" s="854" t="s">
        <v>5042</v>
      </c>
      <c r="P5" s="859" t="s">
        <v>5043</v>
      </c>
      <c r="Q5" s="860">
        <f>H5-B5</f>
        <v>0</v>
      </c>
      <c r="R5" s="860">
        <f>I5-C5</f>
        <v>0</v>
      </c>
      <c r="S5" s="848" t="str">
        <f>IF(H5=0,"",H5*N5)</f>
        <v/>
      </c>
      <c r="T5" s="848" t="str">
        <f>IF(H5=0,"",H5*J5)</f>
        <v/>
      </c>
      <c r="U5" s="848" t="str">
        <f>IF(H5=0,"",T5-S5)</f>
        <v/>
      </c>
      <c r="V5" s="861" t="str">
        <f>IF(H5=0,"",T5/S5)</f>
        <v/>
      </c>
      <c r="W5" s="862"/>
    </row>
    <row r="6" spans="1:23" ht="14.4" customHeight="1" x14ac:dyDescent="0.3">
      <c r="A6" s="884" t="s">
        <v>5044</v>
      </c>
      <c r="B6" s="885"/>
      <c r="C6" s="886"/>
      <c r="D6" s="887"/>
      <c r="E6" s="888">
        <v>1</v>
      </c>
      <c r="F6" s="889">
        <v>13.49</v>
      </c>
      <c r="G6" s="890">
        <v>64</v>
      </c>
      <c r="H6" s="891"/>
      <c r="I6" s="892"/>
      <c r="J6" s="893"/>
      <c r="K6" s="894">
        <v>7.77</v>
      </c>
      <c r="L6" s="891">
        <v>5</v>
      </c>
      <c r="M6" s="891">
        <v>45</v>
      </c>
      <c r="N6" s="895">
        <v>15</v>
      </c>
      <c r="O6" s="891" t="s">
        <v>5042</v>
      </c>
      <c r="P6" s="896" t="s">
        <v>5045</v>
      </c>
      <c r="Q6" s="897">
        <f t="shared" ref="Q6:R69" si="0">H6-B6</f>
        <v>0</v>
      </c>
      <c r="R6" s="897">
        <f t="shared" si="0"/>
        <v>0</v>
      </c>
      <c r="S6" s="885" t="str">
        <f t="shared" ref="S6:S69" si="1">IF(H6=0,"",H6*N6)</f>
        <v/>
      </c>
      <c r="T6" s="885" t="str">
        <f t="shared" ref="T6:T69" si="2">IF(H6=0,"",H6*J6)</f>
        <v/>
      </c>
      <c r="U6" s="885" t="str">
        <f t="shared" ref="U6:U69" si="3">IF(H6=0,"",T6-S6)</f>
        <v/>
      </c>
      <c r="V6" s="898" t="str">
        <f t="shared" ref="V6:V69" si="4">IF(H6=0,"",T6/S6)</f>
        <v/>
      </c>
      <c r="W6" s="899"/>
    </row>
    <row r="7" spans="1:23" ht="14.4" customHeight="1" x14ac:dyDescent="0.3">
      <c r="A7" s="884" t="s">
        <v>5046</v>
      </c>
      <c r="B7" s="885">
        <v>1</v>
      </c>
      <c r="C7" s="886">
        <v>20.34</v>
      </c>
      <c r="D7" s="887">
        <v>70</v>
      </c>
      <c r="E7" s="888">
        <v>1</v>
      </c>
      <c r="F7" s="889">
        <v>20.34</v>
      </c>
      <c r="G7" s="890">
        <v>76</v>
      </c>
      <c r="H7" s="891"/>
      <c r="I7" s="892"/>
      <c r="J7" s="893"/>
      <c r="K7" s="894">
        <v>20.34</v>
      </c>
      <c r="L7" s="891">
        <v>11</v>
      </c>
      <c r="M7" s="891">
        <v>87</v>
      </c>
      <c r="N7" s="895">
        <v>29</v>
      </c>
      <c r="O7" s="891" t="s">
        <v>5042</v>
      </c>
      <c r="P7" s="896" t="s">
        <v>5043</v>
      </c>
      <c r="Q7" s="897">
        <f t="shared" si="0"/>
        <v>-1</v>
      </c>
      <c r="R7" s="897">
        <f t="shared" si="0"/>
        <v>-20.34</v>
      </c>
      <c r="S7" s="885" t="str">
        <f t="shared" si="1"/>
        <v/>
      </c>
      <c r="T7" s="885" t="str">
        <f t="shared" si="2"/>
        <v/>
      </c>
      <c r="U7" s="885" t="str">
        <f t="shared" si="3"/>
        <v/>
      </c>
      <c r="V7" s="898" t="str">
        <f t="shared" si="4"/>
        <v/>
      </c>
      <c r="W7" s="899"/>
    </row>
    <row r="8" spans="1:23" ht="14.4" customHeight="1" x14ac:dyDescent="0.3">
      <c r="A8" s="900" t="s">
        <v>5047</v>
      </c>
      <c r="B8" s="901"/>
      <c r="C8" s="902"/>
      <c r="D8" s="903"/>
      <c r="E8" s="904">
        <v>2</v>
      </c>
      <c r="F8" s="905">
        <v>25.01</v>
      </c>
      <c r="G8" s="906">
        <v>34</v>
      </c>
      <c r="H8" s="907"/>
      <c r="I8" s="908"/>
      <c r="J8" s="909"/>
      <c r="K8" s="910">
        <v>12.38</v>
      </c>
      <c r="L8" s="907">
        <v>5</v>
      </c>
      <c r="M8" s="907">
        <v>60</v>
      </c>
      <c r="N8" s="911">
        <v>20</v>
      </c>
      <c r="O8" s="907" t="s">
        <v>5042</v>
      </c>
      <c r="P8" s="912" t="s">
        <v>5045</v>
      </c>
      <c r="Q8" s="913">
        <f t="shared" si="0"/>
        <v>0</v>
      </c>
      <c r="R8" s="913">
        <f t="shared" si="0"/>
        <v>0</v>
      </c>
      <c r="S8" s="901" t="str">
        <f t="shared" si="1"/>
        <v/>
      </c>
      <c r="T8" s="901" t="str">
        <f t="shared" si="2"/>
        <v/>
      </c>
      <c r="U8" s="901" t="str">
        <f t="shared" si="3"/>
        <v/>
      </c>
      <c r="V8" s="914" t="str">
        <f t="shared" si="4"/>
        <v/>
      </c>
      <c r="W8" s="915"/>
    </row>
    <row r="9" spans="1:23" ht="14.4" customHeight="1" x14ac:dyDescent="0.3">
      <c r="A9" s="878" t="s">
        <v>5048</v>
      </c>
      <c r="B9" s="863"/>
      <c r="C9" s="864"/>
      <c r="D9" s="833"/>
      <c r="E9" s="865">
        <v>1</v>
      </c>
      <c r="F9" s="866">
        <v>12.38</v>
      </c>
      <c r="G9" s="828">
        <v>57</v>
      </c>
      <c r="H9" s="867"/>
      <c r="I9" s="868"/>
      <c r="J9" s="829"/>
      <c r="K9" s="869">
        <v>12.38</v>
      </c>
      <c r="L9" s="867">
        <v>5</v>
      </c>
      <c r="M9" s="867">
        <v>60</v>
      </c>
      <c r="N9" s="870">
        <v>20</v>
      </c>
      <c r="O9" s="867" t="s">
        <v>5042</v>
      </c>
      <c r="P9" s="871" t="s">
        <v>5045</v>
      </c>
      <c r="Q9" s="872">
        <f t="shared" si="0"/>
        <v>0</v>
      </c>
      <c r="R9" s="872">
        <f t="shared" si="0"/>
        <v>0</v>
      </c>
      <c r="S9" s="863" t="str">
        <f t="shared" si="1"/>
        <v/>
      </c>
      <c r="T9" s="863" t="str">
        <f t="shared" si="2"/>
        <v/>
      </c>
      <c r="U9" s="863" t="str">
        <f t="shared" si="3"/>
        <v/>
      </c>
      <c r="V9" s="873" t="str">
        <f t="shared" si="4"/>
        <v/>
      </c>
      <c r="W9" s="830"/>
    </row>
    <row r="10" spans="1:23" ht="14.4" customHeight="1" x14ac:dyDescent="0.3">
      <c r="A10" s="878" t="s">
        <v>5049</v>
      </c>
      <c r="B10" s="863">
        <v>1</v>
      </c>
      <c r="C10" s="864">
        <v>40.270000000000003</v>
      </c>
      <c r="D10" s="833">
        <v>126</v>
      </c>
      <c r="E10" s="865">
        <v>1</v>
      </c>
      <c r="F10" s="866">
        <v>19.23</v>
      </c>
      <c r="G10" s="828">
        <v>79</v>
      </c>
      <c r="H10" s="867">
        <v>2</v>
      </c>
      <c r="I10" s="868">
        <v>25.3</v>
      </c>
      <c r="J10" s="831">
        <v>36</v>
      </c>
      <c r="K10" s="869">
        <v>12.65</v>
      </c>
      <c r="L10" s="867">
        <v>5</v>
      </c>
      <c r="M10" s="867">
        <v>60</v>
      </c>
      <c r="N10" s="870">
        <v>20</v>
      </c>
      <c r="O10" s="867" t="s">
        <v>5042</v>
      </c>
      <c r="P10" s="871" t="s">
        <v>5045</v>
      </c>
      <c r="Q10" s="872">
        <f t="shared" si="0"/>
        <v>1</v>
      </c>
      <c r="R10" s="872">
        <f t="shared" si="0"/>
        <v>-14.970000000000002</v>
      </c>
      <c r="S10" s="863">
        <f t="shared" si="1"/>
        <v>40</v>
      </c>
      <c r="T10" s="863">
        <f t="shared" si="2"/>
        <v>72</v>
      </c>
      <c r="U10" s="863">
        <f t="shared" si="3"/>
        <v>32</v>
      </c>
      <c r="V10" s="873">
        <f t="shared" si="4"/>
        <v>1.8</v>
      </c>
      <c r="W10" s="830">
        <v>36</v>
      </c>
    </row>
    <row r="11" spans="1:23" ht="14.4" customHeight="1" x14ac:dyDescent="0.3">
      <c r="A11" s="884" t="s">
        <v>5050</v>
      </c>
      <c r="B11" s="885">
        <v>1</v>
      </c>
      <c r="C11" s="886">
        <v>3.29</v>
      </c>
      <c r="D11" s="887">
        <v>25</v>
      </c>
      <c r="E11" s="916"/>
      <c r="F11" s="892"/>
      <c r="G11" s="893"/>
      <c r="H11" s="888">
        <v>1</v>
      </c>
      <c r="I11" s="889">
        <v>3.29</v>
      </c>
      <c r="J11" s="917">
        <v>28</v>
      </c>
      <c r="K11" s="894">
        <v>3.29</v>
      </c>
      <c r="L11" s="891">
        <v>3</v>
      </c>
      <c r="M11" s="891">
        <v>30</v>
      </c>
      <c r="N11" s="895">
        <v>10</v>
      </c>
      <c r="O11" s="891" t="s">
        <v>5042</v>
      </c>
      <c r="P11" s="896" t="s">
        <v>5051</v>
      </c>
      <c r="Q11" s="897">
        <f t="shared" si="0"/>
        <v>0</v>
      </c>
      <c r="R11" s="897">
        <f t="shared" si="0"/>
        <v>0</v>
      </c>
      <c r="S11" s="885">
        <f t="shared" si="1"/>
        <v>10</v>
      </c>
      <c r="T11" s="885">
        <f t="shared" si="2"/>
        <v>28</v>
      </c>
      <c r="U11" s="885">
        <f t="shared" si="3"/>
        <v>18</v>
      </c>
      <c r="V11" s="898">
        <f t="shared" si="4"/>
        <v>2.8</v>
      </c>
      <c r="W11" s="899">
        <v>18</v>
      </c>
    </row>
    <row r="12" spans="1:23" ht="14.4" customHeight="1" x14ac:dyDescent="0.3">
      <c r="A12" s="878" t="s">
        <v>5052</v>
      </c>
      <c r="B12" s="863">
        <v>1</v>
      </c>
      <c r="C12" s="864">
        <v>7.65</v>
      </c>
      <c r="D12" s="833">
        <v>55</v>
      </c>
      <c r="E12" s="874"/>
      <c r="F12" s="868"/>
      <c r="G12" s="829"/>
      <c r="H12" s="865">
        <v>2</v>
      </c>
      <c r="I12" s="866">
        <v>9.77</v>
      </c>
      <c r="J12" s="831">
        <v>37</v>
      </c>
      <c r="K12" s="869">
        <v>4.5999999999999996</v>
      </c>
      <c r="L12" s="867">
        <v>4</v>
      </c>
      <c r="M12" s="867">
        <v>39</v>
      </c>
      <c r="N12" s="870">
        <v>13</v>
      </c>
      <c r="O12" s="867" t="s">
        <v>5042</v>
      </c>
      <c r="P12" s="871" t="s">
        <v>5053</v>
      </c>
      <c r="Q12" s="872">
        <f t="shared" si="0"/>
        <v>1</v>
      </c>
      <c r="R12" s="872">
        <f t="shared" si="0"/>
        <v>2.1199999999999992</v>
      </c>
      <c r="S12" s="863">
        <f t="shared" si="1"/>
        <v>26</v>
      </c>
      <c r="T12" s="863">
        <f t="shared" si="2"/>
        <v>74</v>
      </c>
      <c r="U12" s="863">
        <f t="shared" si="3"/>
        <v>48</v>
      </c>
      <c r="V12" s="873">
        <f t="shared" si="4"/>
        <v>2.8461538461538463</v>
      </c>
      <c r="W12" s="830">
        <v>48</v>
      </c>
    </row>
    <row r="13" spans="1:23" ht="14.4" customHeight="1" x14ac:dyDescent="0.3">
      <c r="A13" s="878" t="s">
        <v>5054</v>
      </c>
      <c r="B13" s="863"/>
      <c r="C13" s="864"/>
      <c r="D13" s="833"/>
      <c r="E13" s="874"/>
      <c r="F13" s="868"/>
      <c r="G13" s="829"/>
      <c r="H13" s="865">
        <v>1</v>
      </c>
      <c r="I13" s="866">
        <v>6.5</v>
      </c>
      <c r="J13" s="831">
        <v>37</v>
      </c>
      <c r="K13" s="869">
        <v>6.5</v>
      </c>
      <c r="L13" s="867">
        <v>4</v>
      </c>
      <c r="M13" s="867">
        <v>39</v>
      </c>
      <c r="N13" s="870">
        <v>13</v>
      </c>
      <c r="O13" s="867" t="s">
        <v>5042</v>
      </c>
      <c r="P13" s="871" t="s">
        <v>5055</v>
      </c>
      <c r="Q13" s="872">
        <f t="shared" si="0"/>
        <v>1</v>
      </c>
      <c r="R13" s="872">
        <f t="shared" si="0"/>
        <v>6.5</v>
      </c>
      <c r="S13" s="863">
        <f t="shared" si="1"/>
        <v>13</v>
      </c>
      <c r="T13" s="863">
        <f t="shared" si="2"/>
        <v>37</v>
      </c>
      <c r="U13" s="863">
        <f t="shared" si="3"/>
        <v>24</v>
      </c>
      <c r="V13" s="873">
        <f t="shared" si="4"/>
        <v>2.8461538461538463</v>
      </c>
      <c r="W13" s="830">
        <v>24</v>
      </c>
    </row>
    <row r="14" spans="1:23" ht="14.4" customHeight="1" x14ac:dyDescent="0.3">
      <c r="A14" s="884" t="s">
        <v>5056</v>
      </c>
      <c r="B14" s="885"/>
      <c r="C14" s="886"/>
      <c r="D14" s="887"/>
      <c r="E14" s="888">
        <v>1</v>
      </c>
      <c r="F14" s="889">
        <v>4.3499999999999996</v>
      </c>
      <c r="G14" s="890">
        <v>40</v>
      </c>
      <c r="H14" s="891"/>
      <c r="I14" s="892"/>
      <c r="J14" s="893"/>
      <c r="K14" s="894">
        <v>3.22</v>
      </c>
      <c r="L14" s="891">
        <v>4</v>
      </c>
      <c r="M14" s="891">
        <v>33</v>
      </c>
      <c r="N14" s="895">
        <v>11</v>
      </c>
      <c r="O14" s="891" t="s">
        <v>5042</v>
      </c>
      <c r="P14" s="896" t="s">
        <v>5057</v>
      </c>
      <c r="Q14" s="897">
        <f t="shared" si="0"/>
        <v>0</v>
      </c>
      <c r="R14" s="897">
        <f t="shared" si="0"/>
        <v>0</v>
      </c>
      <c r="S14" s="885" t="str">
        <f t="shared" si="1"/>
        <v/>
      </c>
      <c r="T14" s="885" t="str">
        <f t="shared" si="2"/>
        <v/>
      </c>
      <c r="U14" s="885" t="str">
        <f t="shared" si="3"/>
        <v/>
      </c>
      <c r="V14" s="898" t="str">
        <f t="shared" si="4"/>
        <v/>
      </c>
      <c r="W14" s="899"/>
    </row>
    <row r="15" spans="1:23" ht="14.4" customHeight="1" x14ac:dyDescent="0.3">
      <c r="A15" s="884" t="s">
        <v>5058</v>
      </c>
      <c r="B15" s="885">
        <v>1</v>
      </c>
      <c r="C15" s="886">
        <v>3.79</v>
      </c>
      <c r="D15" s="887">
        <v>35</v>
      </c>
      <c r="E15" s="888"/>
      <c r="F15" s="889"/>
      <c r="G15" s="890"/>
      <c r="H15" s="891"/>
      <c r="I15" s="892"/>
      <c r="J15" s="893"/>
      <c r="K15" s="894">
        <v>1.69</v>
      </c>
      <c r="L15" s="891">
        <v>2</v>
      </c>
      <c r="M15" s="891">
        <v>21</v>
      </c>
      <c r="N15" s="895">
        <v>7</v>
      </c>
      <c r="O15" s="891" t="s">
        <v>5042</v>
      </c>
      <c r="P15" s="896" t="s">
        <v>5059</v>
      </c>
      <c r="Q15" s="897">
        <f t="shared" si="0"/>
        <v>-1</v>
      </c>
      <c r="R15" s="897">
        <f t="shared" si="0"/>
        <v>-3.79</v>
      </c>
      <c r="S15" s="885" t="str">
        <f t="shared" si="1"/>
        <v/>
      </c>
      <c r="T15" s="885" t="str">
        <f t="shared" si="2"/>
        <v/>
      </c>
      <c r="U15" s="885" t="str">
        <f t="shared" si="3"/>
        <v/>
      </c>
      <c r="V15" s="898" t="str">
        <f t="shared" si="4"/>
        <v/>
      </c>
      <c r="W15" s="899"/>
    </row>
    <row r="16" spans="1:23" ht="14.4" customHeight="1" x14ac:dyDescent="0.3">
      <c r="A16" s="878" t="s">
        <v>5060</v>
      </c>
      <c r="B16" s="863"/>
      <c r="C16" s="864"/>
      <c r="D16" s="833"/>
      <c r="E16" s="865">
        <v>1</v>
      </c>
      <c r="F16" s="866">
        <v>4.3600000000000003</v>
      </c>
      <c r="G16" s="828">
        <v>41</v>
      </c>
      <c r="H16" s="867"/>
      <c r="I16" s="868"/>
      <c r="J16" s="829"/>
      <c r="K16" s="869">
        <v>2.2799999999999998</v>
      </c>
      <c r="L16" s="867">
        <v>3</v>
      </c>
      <c r="M16" s="867">
        <v>27</v>
      </c>
      <c r="N16" s="870">
        <v>9</v>
      </c>
      <c r="O16" s="867" t="s">
        <v>5042</v>
      </c>
      <c r="P16" s="871" t="s">
        <v>5061</v>
      </c>
      <c r="Q16" s="872">
        <f t="shared" si="0"/>
        <v>0</v>
      </c>
      <c r="R16" s="872">
        <f t="shared" si="0"/>
        <v>0</v>
      </c>
      <c r="S16" s="863" t="str">
        <f t="shared" si="1"/>
        <v/>
      </c>
      <c r="T16" s="863" t="str">
        <f t="shared" si="2"/>
        <v/>
      </c>
      <c r="U16" s="863" t="str">
        <f t="shared" si="3"/>
        <v/>
      </c>
      <c r="V16" s="873" t="str">
        <f t="shared" si="4"/>
        <v/>
      </c>
      <c r="W16" s="830"/>
    </row>
    <row r="17" spans="1:23" ht="14.4" customHeight="1" x14ac:dyDescent="0.3">
      <c r="A17" s="900" t="s">
        <v>5062</v>
      </c>
      <c r="B17" s="901"/>
      <c r="C17" s="902"/>
      <c r="D17" s="903"/>
      <c r="E17" s="904">
        <v>1</v>
      </c>
      <c r="F17" s="905">
        <v>6.52</v>
      </c>
      <c r="G17" s="906">
        <v>74</v>
      </c>
      <c r="H17" s="907"/>
      <c r="I17" s="908"/>
      <c r="J17" s="909"/>
      <c r="K17" s="910">
        <v>5.42</v>
      </c>
      <c r="L17" s="907">
        <v>7</v>
      </c>
      <c r="M17" s="907">
        <v>66</v>
      </c>
      <c r="N17" s="911">
        <v>22</v>
      </c>
      <c r="O17" s="907" t="s">
        <v>5042</v>
      </c>
      <c r="P17" s="912" t="s">
        <v>5063</v>
      </c>
      <c r="Q17" s="913">
        <f t="shared" si="0"/>
        <v>0</v>
      </c>
      <c r="R17" s="913">
        <f t="shared" si="0"/>
        <v>0</v>
      </c>
      <c r="S17" s="901" t="str">
        <f t="shared" si="1"/>
        <v/>
      </c>
      <c r="T17" s="901" t="str">
        <f t="shared" si="2"/>
        <v/>
      </c>
      <c r="U17" s="901" t="str">
        <f t="shared" si="3"/>
        <v/>
      </c>
      <c r="V17" s="914" t="str">
        <f t="shared" si="4"/>
        <v/>
      </c>
      <c r="W17" s="915"/>
    </row>
    <row r="18" spans="1:23" ht="14.4" customHeight="1" x14ac:dyDescent="0.3">
      <c r="A18" s="884" t="s">
        <v>5064</v>
      </c>
      <c r="B18" s="885"/>
      <c r="C18" s="886"/>
      <c r="D18" s="887"/>
      <c r="E18" s="916">
        <v>1</v>
      </c>
      <c r="F18" s="892">
        <v>10.25</v>
      </c>
      <c r="G18" s="893">
        <v>44</v>
      </c>
      <c r="H18" s="888">
        <v>2</v>
      </c>
      <c r="I18" s="889">
        <v>25.08</v>
      </c>
      <c r="J18" s="917">
        <v>54.5</v>
      </c>
      <c r="K18" s="894">
        <v>7.19</v>
      </c>
      <c r="L18" s="891">
        <v>3</v>
      </c>
      <c r="M18" s="891">
        <v>30</v>
      </c>
      <c r="N18" s="895">
        <v>10</v>
      </c>
      <c r="O18" s="891" t="s">
        <v>5042</v>
      </c>
      <c r="P18" s="896" t="s">
        <v>5065</v>
      </c>
      <c r="Q18" s="897">
        <f t="shared" si="0"/>
        <v>2</v>
      </c>
      <c r="R18" s="897">
        <f t="shared" si="0"/>
        <v>25.08</v>
      </c>
      <c r="S18" s="885">
        <f t="shared" si="1"/>
        <v>20</v>
      </c>
      <c r="T18" s="885">
        <f t="shared" si="2"/>
        <v>109</v>
      </c>
      <c r="U18" s="885">
        <f t="shared" si="3"/>
        <v>89</v>
      </c>
      <c r="V18" s="898">
        <f t="shared" si="4"/>
        <v>5.45</v>
      </c>
      <c r="W18" s="899">
        <v>89</v>
      </c>
    </row>
    <row r="19" spans="1:23" ht="14.4" customHeight="1" x14ac:dyDescent="0.3">
      <c r="A19" s="884" t="s">
        <v>5066</v>
      </c>
      <c r="B19" s="918">
        <v>1</v>
      </c>
      <c r="C19" s="919">
        <v>6.28</v>
      </c>
      <c r="D19" s="920">
        <v>34</v>
      </c>
      <c r="E19" s="916"/>
      <c r="F19" s="892"/>
      <c r="G19" s="893"/>
      <c r="H19" s="891"/>
      <c r="I19" s="892"/>
      <c r="J19" s="893"/>
      <c r="K19" s="894">
        <v>3.99</v>
      </c>
      <c r="L19" s="891">
        <v>2</v>
      </c>
      <c r="M19" s="891">
        <v>18</v>
      </c>
      <c r="N19" s="895">
        <v>6</v>
      </c>
      <c r="O19" s="891" t="s">
        <v>5042</v>
      </c>
      <c r="P19" s="896" t="s">
        <v>5067</v>
      </c>
      <c r="Q19" s="897">
        <f t="shared" si="0"/>
        <v>-1</v>
      </c>
      <c r="R19" s="897">
        <f t="shared" si="0"/>
        <v>-6.28</v>
      </c>
      <c r="S19" s="885" t="str">
        <f t="shared" si="1"/>
        <v/>
      </c>
      <c r="T19" s="885" t="str">
        <f t="shared" si="2"/>
        <v/>
      </c>
      <c r="U19" s="885" t="str">
        <f t="shared" si="3"/>
        <v/>
      </c>
      <c r="V19" s="898" t="str">
        <f t="shared" si="4"/>
        <v/>
      </c>
      <c r="W19" s="899"/>
    </row>
    <row r="20" spans="1:23" ht="14.4" customHeight="1" x14ac:dyDescent="0.3">
      <c r="A20" s="900" t="s">
        <v>5068</v>
      </c>
      <c r="B20" s="901"/>
      <c r="C20" s="902"/>
      <c r="D20" s="903"/>
      <c r="E20" s="921">
        <v>1</v>
      </c>
      <c r="F20" s="908">
        <v>1.78</v>
      </c>
      <c r="G20" s="909">
        <v>36</v>
      </c>
      <c r="H20" s="904"/>
      <c r="I20" s="905"/>
      <c r="J20" s="906"/>
      <c r="K20" s="910">
        <v>1.0900000000000001</v>
      </c>
      <c r="L20" s="907">
        <v>3</v>
      </c>
      <c r="M20" s="907">
        <v>27</v>
      </c>
      <c r="N20" s="911">
        <v>9</v>
      </c>
      <c r="O20" s="907" t="s">
        <v>5042</v>
      </c>
      <c r="P20" s="912" t="s">
        <v>5069</v>
      </c>
      <c r="Q20" s="913">
        <f t="shared" si="0"/>
        <v>0</v>
      </c>
      <c r="R20" s="913">
        <f t="shared" si="0"/>
        <v>0</v>
      </c>
      <c r="S20" s="901" t="str">
        <f t="shared" si="1"/>
        <v/>
      </c>
      <c r="T20" s="901" t="str">
        <f t="shared" si="2"/>
        <v/>
      </c>
      <c r="U20" s="901" t="str">
        <f t="shared" si="3"/>
        <v/>
      </c>
      <c r="V20" s="914" t="str">
        <f t="shared" si="4"/>
        <v/>
      </c>
      <c r="W20" s="915"/>
    </row>
    <row r="21" spans="1:23" ht="14.4" customHeight="1" x14ac:dyDescent="0.3">
      <c r="A21" s="878" t="s">
        <v>5070</v>
      </c>
      <c r="B21" s="863"/>
      <c r="C21" s="864"/>
      <c r="D21" s="833"/>
      <c r="E21" s="874"/>
      <c r="F21" s="868"/>
      <c r="G21" s="829"/>
      <c r="H21" s="865">
        <v>1</v>
      </c>
      <c r="I21" s="866">
        <v>2.39</v>
      </c>
      <c r="J21" s="831">
        <v>37</v>
      </c>
      <c r="K21" s="869">
        <v>2.39</v>
      </c>
      <c r="L21" s="867">
        <v>4</v>
      </c>
      <c r="M21" s="867">
        <v>39</v>
      </c>
      <c r="N21" s="870">
        <v>13</v>
      </c>
      <c r="O21" s="867" t="s">
        <v>5042</v>
      </c>
      <c r="P21" s="871" t="s">
        <v>5071</v>
      </c>
      <c r="Q21" s="872">
        <f t="shared" si="0"/>
        <v>1</v>
      </c>
      <c r="R21" s="872">
        <f t="shared" si="0"/>
        <v>2.39</v>
      </c>
      <c r="S21" s="863">
        <f t="shared" si="1"/>
        <v>13</v>
      </c>
      <c r="T21" s="863">
        <f t="shared" si="2"/>
        <v>37</v>
      </c>
      <c r="U21" s="863">
        <f t="shared" si="3"/>
        <v>24</v>
      </c>
      <c r="V21" s="873">
        <f t="shared" si="4"/>
        <v>2.8461538461538463</v>
      </c>
      <c r="W21" s="830">
        <v>24</v>
      </c>
    </row>
    <row r="22" spans="1:23" ht="14.4" customHeight="1" x14ac:dyDescent="0.3">
      <c r="A22" s="884" t="s">
        <v>5072</v>
      </c>
      <c r="B22" s="885">
        <v>1</v>
      </c>
      <c r="C22" s="886">
        <v>0.82</v>
      </c>
      <c r="D22" s="887">
        <v>22</v>
      </c>
      <c r="E22" s="916">
        <v>2</v>
      </c>
      <c r="F22" s="892">
        <v>3</v>
      </c>
      <c r="G22" s="893">
        <v>30.5</v>
      </c>
      <c r="H22" s="888">
        <v>1</v>
      </c>
      <c r="I22" s="889">
        <v>0.61</v>
      </c>
      <c r="J22" s="917">
        <v>18</v>
      </c>
      <c r="K22" s="894">
        <v>0.61</v>
      </c>
      <c r="L22" s="891">
        <v>2</v>
      </c>
      <c r="M22" s="891">
        <v>18</v>
      </c>
      <c r="N22" s="895">
        <v>6</v>
      </c>
      <c r="O22" s="891" t="s">
        <v>5042</v>
      </c>
      <c r="P22" s="896" t="s">
        <v>5073</v>
      </c>
      <c r="Q22" s="897">
        <f t="shared" si="0"/>
        <v>0</v>
      </c>
      <c r="R22" s="897">
        <f t="shared" si="0"/>
        <v>-0.20999999999999996</v>
      </c>
      <c r="S22" s="885">
        <f t="shared" si="1"/>
        <v>6</v>
      </c>
      <c r="T22" s="885">
        <f t="shared" si="2"/>
        <v>18</v>
      </c>
      <c r="U22" s="885">
        <f t="shared" si="3"/>
        <v>12</v>
      </c>
      <c r="V22" s="898">
        <f t="shared" si="4"/>
        <v>3</v>
      </c>
      <c r="W22" s="899">
        <v>12</v>
      </c>
    </row>
    <row r="23" spans="1:23" ht="14.4" customHeight="1" x14ac:dyDescent="0.3">
      <c r="A23" s="878" t="s">
        <v>5074</v>
      </c>
      <c r="B23" s="863">
        <v>2</v>
      </c>
      <c r="C23" s="864">
        <v>2.12</v>
      </c>
      <c r="D23" s="833">
        <v>27.5</v>
      </c>
      <c r="E23" s="874"/>
      <c r="F23" s="868"/>
      <c r="G23" s="829"/>
      <c r="H23" s="865">
        <v>3</v>
      </c>
      <c r="I23" s="866">
        <v>2.8</v>
      </c>
      <c r="J23" s="831">
        <v>27.3</v>
      </c>
      <c r="K23" s="869">
        <v>0.74</v>
      </c>
      <c r="L23" s="867">
        <v>3</v>
      </c>
      <c r="M23" s="867">
        <v>24</v>
      </c>
      <c r="N23" s="870">
        <v>8</v>
      </c>
      <c r="O23" s="867" t="s">
        <v>5042</v>
      </c>
      <c r="P23" s="871" t="s">
        <v>5073</v>
      </c>
      <c r="Q23" s="872">
        <f t="shared" si="0"/>
        <v>1</v>
      </c>
      <c r="R23" s="872">
        <f t="shared" si="0"/>
        <v>0.67999999999999972</v>
      </c>
      <c r="S23" s="863">
        <f t="shared" si="1"/>
        <v>24</v>
      </c>
      <c r="T23" s="863">
        <f t="shared" si="2"/>
        <v>81.900000000000006</v>
      </c>
      <c r="U23" s="863">
        <f t="shared" si="3"/>
        <v>57.900000000000006</v>
      </c>
      <c r="V23" s="873">
        <f t="shared" si="4"/>
        <v>3.4125000000000001</v>
      </c>
      <c r="W23" s="830">
        <v>58</v>
      </c>
    </row>
    <row r="24" spans="1:23" ht="14.4" customHeight="1" x14ac:dyDescent="0.3">
      <c r="A24" s="878" t="s">
        <v>5075</v>
      </c>
      <c r="B24" s="863"/>
      <c r="C24" s="864"/>
      <c r="D24" s="833"/>
      <c r="E24" s="874"/>
      <c r="F24" s="868"/>
      <c r="G24" s="829"/>
      <c r="H24" s="865">
        <v>1</v>
      </c>
      <c r="I24" s="866">
        <v>1.36</v>
      </c>
      <c r="J24" s="831">
        <v>37</v>
      </c>
      <c r="K24" s="869">
        <v>1.1000000000000001</v>
      </c>
      <c r="L24" s="867">
        <v>4</v>
      </c>
      <c r="M24" s="867">
        <v>33</v>
      </c>
      <c r="N24" s="870">
        <v>11</v>
      </c>
      <c r="O24" s="867" t="s">
        <v>5042</v>
      </c>
      <c r="P24" s="871" t="s">
        <v>5073</v>
      </c>
      <c r="Q24" s="872">
        <f t="shared" si="0"/>
        <v>1</v>
      </c>
      <c r="R24" s="872">
        <f t="shared" si="0"/>
        <v>1.36</v>
      </c>
      <c r="S24" s="863">
        <f t="shared" si="1"/>
        <v>11</v>
      </c>
      <c r="T24" s="863">
        <f t="shared" si="2"/>
        <v>37</v>
      </c>
      <c r="U24" s="863">
        <f t="shared" si="3"/>
        <v>26</v>
      </c>
      <c r="V24" s="873">
        <f t="shared" si="4"/>
        <v>3.3636363636363638</v>
      </c>
      <c r="W24" s="830">
        <v>26</v>
      </c>
    </row>
    <row r="25" spans="1:23" ht="14.4" customHeight="1" x14ac:dyDescent="0.3">
      <c r="A25" s="900" t="s">
        <v>5076</v>
      </c>
      <c r="B25" s="901">
        <v>2</v>
      </c>
      <c r="C25" s="902">
        <v>3.82</v>
      </c>
      <c r="D25" s="903">
        <v>30</v>
      </c>
      <c r="E25" s="904">
        <v>1</v>
      </c>
      <c r="F25" s="905">
        <v>1.91</v>
      </c>
      <c r="G25" s="906">
        <v>30</v>
      </c>
      <c r="H25" s="907"/>
      <c r="I25" s="908"/>
      <c r="J25" s="909"/>
      <c r="K25" s="910">
        <v>1.08</v>
      </c>
      <c r="L25" s="907">
        <v>2</v>
      </c>
      <c r="M25" s="907">
        <v>21</v>
      </c>
      <c r="N25" s="911">
        <v>7</v>
      </c>
      <c r="O25" s="907" t="s">
        <v>5042</v>
      </c>
      <c r="P25" s="912" t="s">
        <v>5077</v>
      </c>
      <c r="Q25" s="913">
        <f t="shared" si="0"/>
        <v>-2</v>
      </c>
      <c r="R25" s="913">
        <f t="shared" si="0"/>
        <v>-3.82</v>
      </c>
      <c r="S25" s="901" t="str">
        <f t="shared" si="1"/>
        <v/>
      </c>
      <c r="T25" s="901" t="str">
        <f t="shared" si="2"/>
        <v/>
      </c>
      <c r="U25" s="901" t="str">
        <f t="shared" si="3"/>
        <v/>
      </c>
      <c r="V25" s="914" t="str">
        <f t="shared" si="4"/>
        <v/>
      </c>
      <c r="W25" s="915"/>
    </row>
    <row r="26" spans="1:23" ht="14.4" customHeight="1" x14ac:dyDescent="0.3">
      <c r="A26" s="878" t="s">
        <v>5078</v>
      </c>
      <c r="B26" s="863"/>
      <c r="C26" s="864"/>
      <c r="D26" s="833"/>
      <c r="E26" s="865">
        <v>2</v>
      </c>
      <c r="F26" s="866">
        <v>5.71</v>
      </c>
      <c r="G26" s="828">
        <v>43</v>
      </c>
      <c r="H26" s="867">
        <v>2</v>
      </c>
      <c r="I26" s="868">
        <v>3.22</v>
      </c>
      <c r="J26" s="831">
        <v>25.5</v>
      </c>
      <c r="K26" s="869">
        <v>1.61</v>
      </c>
      <c r="L26" s="867">
        <v>3</v>
      </c>
      <c r="M26" s="867">
        <v>30</v>
      </c>
      <c r="N26" s="870">
        <v>10</v>
      </c>
      <c r="O26" s="867" t="s">
        <v>5042</v>
      </c>
      <c r="P26" s="871" t="s">
        <v>5079</v>
      </c>
      <c r="Q26" s="872">
        <f t="shared" si="0"/>
        <v>2</v>
      </c>
      <c r="R26" s="872">
        <f t="shared" si="0"/>
        <v>3.22</v>
      </c>
      <c r="S26" s="863">
        <f t="shared" si="1"/>
        <v>20</v>
      </c>
      <c r="T26" s="863">
        <f t="shared" si="2"/>
        <v>51</v>
      </c>
      <c r="U26" s="863">
        <f t="shared" si="3"/>
        <v>31</v>
      </c>
      <c r="V26" s="873">
        <f t="shared" si="4"/>
        <v>2.5499999999999998</v>
      </c>
      <c r="W26" s="830">
        <v>31</v>
      </c>
    </row>
    <row r="27" spans="1:23" ht="14.4" customHeight="1" x14ac:dyDescent="0.3">
      <c r="A27" s="878" t="s">
        <v>5080</v>
      </c>
      <c r="B27" s="863">
        <v>1</v>
      </c>
      <c r="C27" s="864">
        <v>2.2200000000000002</v>
      </c>
      <c r="D27" s="833">
        <v>28</v>
      </c>
      <c r="E27" s="865">
        <v>4</v>
      </c>
      <c r="F27" s="866">
        <v>12.57</v>
      </c>
      <c r="G27" s="828">
        <v>37</v>
      </c>
      <c r="H27" s="867"/>
      <c r="I27" s="868"/>
      <c r="J27" s="829"/>
      <c r="K27" s="869">
        <v>2.2200000000000002</v>
      </c>
      <c r="L27" s="867">
        <v>3</v>
      </c>
      <c r="M27" s="867">
        <v>30</v>
      </c>
      <c r="N27" s="870">
        <v>10</v>
      </c>
      <c r="O27" s="867" t="s">
        <v>5042</v>
      </c>
      <c r="P27" s="871" t="s">
        <v>5081</v>
      </c>
      <c r="Q27" s="872">
        <f t="shared" si="0"/>
        <v>-1</v>
      </c>
      <c r="R27" s="872">
        <f t="shared" si="0"/>
        <v>-2.2200000000000002</v>
      </c>
      <c r="S27" s="863" t="str">
        <f t="shared" si="1"/>
        <v/>
      </c>
      <c r="T27" s="863" t="str">
        <f t="shared" si="2"/>
        <v/>
      </c>
      <c r="U27" s="863" t="str">
        <f t="shared" si="3"/>
        <v/>
      </c>
      <c r="V27" s="873" t="str">
        <f t="shared" si="4"/>
        <v/>
      </c>
      <c r="W27" s="830"/>
    </row>
    <row r="28" spans="1:23" ht="14.4" customHeight="1" x14ac:dyDescent="0.3">
      <c r="A28" s="900" t="s">
        <v>5082</v>
      </c>
      <c r="B28" s="901">
        <v>8</v>
      </c>
      <c r="C28" s="902">
        <v>10.96</v>
      </c>
      <c r="D28" s="903">
        <v>28.8</v>
      </c>
      <c r="E28" s="921">
        <v>18</v>
      </c>
      <c r="F28" s="908">
        <v>28.62</v>
      </c>
      <c r="G28" s="909">
        <v>31.3</v>
      </c>
      <c r="H28" s="904">
        <v>15</v>
      </c>
      <c r="I28" s="905">
        <v>20.76</v>
      </c>
      <c r="J28" s="922">
        <v>26.5</v>
      </c>
      <c r="K28" s="910">
        <v>0.82</v>
      </c>
      <c r="L28" s="907">
        <v>2</v>
      </c>
      <c r="M28" s="907">
        <v>21</v>
      </c>
      <c r="N28" s="911">
        <v>7</v>
      </c>
      <c r="O28" s="907" t="s">
        <v>5042</v>
      </c>
      <c r="P28" s="912" t="s">
        <v>5083</v>
      </c>
      <c r="Q28" s="913">
        <f t="shared" si="0"/>
        <v>7</v>
      </c>
      <c r="R28" s="913">
        <f t="shared" si="0"/>
        <v>9.8000000000000007</v>
      </c>
      <c r="S28" s="901">
        <f t="shared" si="1"/>
        <v>105</v>
      </c>
      <c r="T28" s="901">
        <f t="shared" si="2"/>
        <v>397.5</v>
      </c>
      <c r="U28" s="901">
        <f t="shared" si="3"/>
        <v>292.5</v>
      </c>
      <c r="V28" s="914">
        <f t="shared" si="4"/>
        <v>3.7857142857142856</v>
      </c>
      <c r="W28" s="915">
        <v>296</v>
      </c>
    </row>
    <row r="29" spans="1:23" ht="14.4" customHeight="1" x14ac:dyDescent="0.3">
      <c r="A29" s="878" t="s">
        <v>5084</v>
      </c>
      <c r="B29" s="863">
        <v>10</v>
      </c>
      <c r="C29" s="864">
        <v>14.71</v>
      </c>
      <c r="D29" s="833">
        <v>30.1</v>
      </c>
      <c r="E29" s="874">
        <v>13</v>
      </c>
      <c r="F29" s="868">
        <v>21.28</v>
      </c>
      <c r="G29" s="829">
        <v>32.5</v>
      </c>
      <c r="H29" s="865">
        <v>18</v>
      </c>
      <c r="I29" s="866">
        <v>26.99</v>
      </c>
      <c r="J29" s="831">
        <v>29.4</v>
      </c>
      <c r="K29" s="869">
        <v>1.1100000000000001</v>
      </c>
      <c r="L29" s="867">
        <v>3</v>
      </c>
      <c r="M29" s="867">
        <v>27</v>
      </c>
      <c r="N29" s="870">
        <v>9</v>
      </c>
      <c r="O29" s="867" t="s">
        <v>5042</v>
      </c>
      <c r="P29" s="871" t="s">
        <v>5085</v>
      </c>
      <c r="Q29" s="872">
        <f t="shared" si="0"/>
        <v>8</v>
      </c>
      <c r="R29" s="872">
        <f t="shared" si="0"/>
        <v>12.279999999999998</v>
      </c>
      <c r="S29" s="863">
        <f t="shared" si="1"/>
        <v>162</v>
      </c>
      <c r="T29" s="863">
        <f t="shared" si="2"/>
        <v>529.19999999999993</v>
      </c>
      <c r="U29" s="863">
        <f t="shared" si="3"/>
        <v>367.19999999999993</v>
      </c>
      <c r="V29" s="873">
        <f t="shared" si="4"/>
        <v>3.2666666666666662</v>
      </c>
      <c r="W29" s="830">
        <v>369</v>
      </c>
    </row>
    <row r="30" spans="1:23" ht="14.4" customHeight="1" x14ac:dyDescent="0.3">
      <c r="A30" s="878" t="s">
        <v>5086</v>
      </c>
      <c r="B30" s="863">
        <v>3</v>
      </c>
      <c r="C30" s="864">
        <v>5.71</v>
      </c>
      <c r="D30" s="833">
        <v>29</v>
      </c>
      <c r="E30" s="874">
        <v>5</v>
      </c>
      <c r="F30" s="868">
        <v>11.59</v>
      </c>
      <c r="G30" s="829">
        <v>37.4</v>
      </c>
      <c r="H30" s="865">
        <v>4</v>
      </c>
      <c r="I30" s="866">
        <v>6.89</v>
      </c>
      <c r="J30" s="831">
        <v>24.8</v>
      </c>
      <c r="K30" s="869">
        <v>1.72</v>
      </c>
      <c r="L30" s="867">
        <v>4</v>
      </c>
      <c r="M30" s="867">
        <v>33</v>
      </c>
      <c r="N30" s="870">
        <v>11</v>
      </c>
      <c r="O30" s="867" t="s">
        <v>5042</v>
      </c>
      <c r="P30" s="871" t="s">
        <v>5087</v>
      </c>
      <c r="Q30" s="872">
        <f t="shared" si="0"/>
        <v>1</v>
      </c>
      <c r="R30" s="872">
        <f t="shared" si="0"/>
        <v>1.1799999999999997</v>
      </c>
      <c r="S30" s="863">
        <f t="shared" si="1"/>
        <v>44</v>
      </c>
      <c r="T30" s="863">
        <f t="shared" si="2"/>
        <v>99.2</v>
      </c>
      <c r="U30" s="863">
        <f t="shared" si="3"/>
        <v>55.2</v>
      </c>
      <c r="V30" s="873">
        <f t="shared" si="4"/>
        <v>2.2545454545454544</v>
      </c>
      <c r="W30" s="830">
        <v>55</v>
      </c>
    </row>
    <row r="31" spans="1:23" ht="14.4" customHeight="1" x14ac:dyDescent="0.3">
      <c r="A31" s="884" t="s">
        <v>5088</v>
      </c>
      <c r="B31" s="918"/>
      <c r="C31" s="919"/>
      <c r="D31" s="920"/>
      <c r="E31" s="916">
        <v>1</v>
      </c>
      <c r="F31" s="892">
        <v>1.99</v>
      </c>
      <c r="G31" s="893">
        <v>42</v>
      </c>
      <c r="H31" s="891">
        <v>2</v>
      </c>
      <c r="I31" s="892">
        <v>2.27</v>
      </c>
      <c r="J31" s="917">
        <v>24.5</v>
      </c>
      <c r="K31" s="894">
        <v>0.6</v>
      </c>
      <c r="L31" s="891">
        <v>2</v>
      </c>
      <c r="M31" s="891">
        <v>18</v>
      </c>
      <c r="N31" s="895">
        <v>6</v>
      </c>
      <c r="O31" s="891" t="s">
        <v>5042</v>
      </c>
      <c r="P31" s="896" t="s">
        <v>5089</v>
      </c>
      <c r="Q31" s="897">
        <f t="shared" si="0"/>
        <v>2</v>
      </c>
      <c r="R31" s="897">
        <f t="shared" si="0"/>
        <v>2.27</v>
      </c>
      <c r="S31" s="885">
        <f t="shared" si="1"/>
        <v>12</v>
      </c>
      <c r="T31" s="885">
        <f t="shared" si="2"/>
        <v>49</v>
      </c>
      <c r="U31" s="885">
        <f t="shared" si="3"/>
        <v>37</v>
      </c>
      <c r="V31" s="898">
        <f t="shared" si="4"/>
        <v>4.083333333333333</v>
      </c>
      <c r="W31" s="899">
        <v>37</v>
      </c>
    </row>
    <row r="32" spans="1:23" ht="14.4" customHeight="1" x14ac:dyDescent="0.3">
      <c r="A32" s="878" t="s">
        <v>5090</v>
      </c>
      <c r="B32" s="875">
        <v>2</v>
      </c>
      <c r="C32" s="876">
        <v>1.81</v>
      </c>
      <c r="D32" s="832">
        <v>17.5</v>
      </c>
      <c r="E32" s="874">
        <v>1</v>
      </c>
      <c r="F32" s="868">
        <v>0.81</v>
      </c>
      <c r="G32" s="829">
        <v>27</v>
      </c>
      <c r="H32" s="867"/>
      <c r="I32" s="868"/>
      <c r="J32" s="829"/>
      <c r="K32" s="869">
        <v>0.66</v>
      </c>
      <c r="L32" s="867">
        <v>3</v>
      </c>
      <c r="M32" s="867">
        <v>24</v>
      </c>
      <c r="N32" s="870">
        <v>8</v>
      </c>
      <c r="O32" s="867" t="s">
        <v>5042</v>
      </c>
      <c r="P32" s="871" t="s">
        <v>5089</v>
      </c>
      <c r="Q32" s="872">
        <f t="shared" si="0"/>
        <v>-2</v>
      </c>
      <c r="R32" s="872">
        <f t="shared" si="0"/>
        <v>-1.81</v>
      </c>
      <c r="S32" s="863" t="str">
        <f t="shared" si="1"/>
        <v/>
      </c>
      <c r="T32" s="863" t="str">
        <f t="shared" si="2"/>
        <v/>
      </c>
      <c r="U32" s="863" t="str">
        <f t="shared" si="3"/>
        <v/>
      </c>
      <c r="V32" s="873" t="str">
        <f t="shared" si="4"/>
        <v/>
      </c>
      <c r="W32" s="830"/>
    </row>
    <row r="33" spans="1:23" ht="14.4" customHeight="1" x14ac:dyDescent="0.3">
      <c r="A33" s="878" t="s">
        <v>5091</v>
      </c>
      <c r="B33" s="875">
        <v>1</v>
      </c>
      <c r="C33" s="876">
        <v>1.0900000000000001</v>
      </c>
      <c r="D33" s="832">
        <v>24</v>
      </c>
      <c r="E33" s="874"/>
      <c r="F33" s="868"/>
      <c r="G33" s="829"/>
      <c r="H33" s="867"/>
      <c r="I33" s="868"/>
      <c r="J33" s="829"/>
      <c r="K33" s="869">
        <v>1.0900000000000001</v>
      </c>
      <c r="L33" s="867">
        <v>3</v>
      </c>
      <c r="M33" s="867">
        <v>27</v>
      </c>
      <c r="N33" s="870">
        <v>9</v>
      </c>
      <c r="O33" s="867" t="s">
        <v>5042</v>
      </c>
      <c r="P33" s="871" t="s">
        <v>5089</v>
      </c>
      <c r="Q33" s="872">
        <f t="shared" si="0"/>
        <v>-1</v>
      </c>
      <c r="R33" s="872">
        <f t="shared" si="0"/>
        <v>-1.0900000000000001</v>
      </c>
      <c r="S33" s="863" t="str">
        <f t="shared" si="1"/>
        <v/>
      </c>
      <c r="T33" s="863" t="str">
        <f t="shared" si="2"/>
        <v/>
      </c>
      <c r="U33" s="863" t="str">
        <f t="shared" si="3"/>
        <v/>
      </c>
      <c r="V33" s="873" t="str">
        <f t="shared" si="4"/>
        <v/>
      </c>
      <c r="W33" s="830"/>
    </row>
    <row r="34" spans="1:23" ht="14.4" customHeight="1" x14ac:dyDescent="0.3">
      <c r="A34" s="884" t="s">
        <v>5092</v>
      </c>
      <c r="B34" s="885">
        <v>1</v>
      </c>
      <c r="C34" s="886">
        <v>0.5</v>
      </c>
      <c r="D34" s="887">
        <v>14</v>
      </c>
      <c r="E34" s="888">
        <v>2</v>
      </c>
      <c r="F34" s="889">
        <v>1.82</v>
      </c>
      <c r="G34" s="890">
        <v>26.5</v>
      </c>
      <c r="H34" s="891"/>
      <c r="I34" s="892"/>
      <c r="J34" s="893"/>
      <c r="K34" s="894">
        <v>0.5</v>
      </c>
      <c r="L34" s="891">
        <v>2</v>
      </c>
      <c r="M34" s="891">
        <v>18</v>
      </c>
      <c r="N34" s="895">
        <v>6</v>
      </c>
      <c r="O34" s="891" t="s">
        <v>5042</v>
      </c>
      <c r="P34" s="896" t="s">
        <v>5093</v>
      </c>
      <c r="Q34" s="897">
        <f t="shared" si="0"/>
        <v>-1</v>
      </c>
      <c r="R34" s="897">
        <f t="shared" si="0"/>
        <v>-0.5</v>
      </c>
      <c r="S34" s="885" t="str">
        <f t="shared" si="1"/>
        <v/>
      </c>
      <c r="T34" s="885" t="str">
        <f t="shared" si="2"/>
        <v/>
      </c>
      <c r="U34" s="885" t="str">
        <f t="shared" si="3"/>
        <v/>
      </c>
      <c r="V34" s="898" t="str">
        <f t="shared" si="4"/>
        <v/>
      </c>
      <c r="W34" s="899"/>
    </row>
    <row r="35" spans="1:23" ht="14.4" customHeight="1" x14ac:dyDescent="0.3">
      <c r="A35" s="878" t="s">
        <v>5094</v>
      </c>
      <c r="B35" s="863"/>
      <c r="C35" s="864"/>
      <c r="D35" s="833"/>
      <c r="E35" s="865">
        <v>1</v>
      </c>
      <c r="F35" s="866">
        <v>0.88</v>
      </c>
      <c r="G35" s="828">
        <v>27</v>
      </c>
      <c r="H35" s="867"/>
      <c r="I35" s="868"/>
      <c r="J35" s="829"/>
      <c r="K35" s="869">
        <v>0.57999999999999996</v>
      </c>
      <c r="L35" s="867">
        <v>2</v>
      </c>
      <c r="M35" s="867">
        <v>21</v>
      </c>
      <c r="N35" s="870">
        <v>7</v>
      </c>
      <c r="O35" s="867" t="s">
        <v>5042</v>
      </c>
      <c r="P35" s="871" t="s">
        <v>5095</v>
      </c>
      <c r="Q35" s="872">
        <f t="shared" si="0"/>
        <v>0</v>
      </c>
      <c r="R35" s="872">
        <f t="shared" si="0"/>
        <v>0</v>
      </c>
      <c r="S35" s="863" t="str">
        <f t="shared" si="1"/>
        <v/>
      </c>
      <c r="T35" s="863" t="str">
        <f t="shared" si="2"/>
        <v/>
      </c>
      <c r="U35" s="863" t="str">
        <f t="shared" si="3"/>
        <v/>
      </c>
      <c r="V35" s="873" t="str">
        <f t="shared" si="4"/>
        <v/>
      </c>
      <c r="W35" s="830"/>
    </row>
    <row r="36" spans="1:23" ht="14.4" customHeight="1" x14ac:dyDescent="0.3">
      <c r="A36" s="878" t="s">
        <v>5096</v>
      </c>
      <c r="B36" s="863"/>
      <c r="C36" s="864"/>
      <c r="D36" s="833"/>
      <c r="E36" s="865"/>
      <c r="F36" s="866"/>
      <c r="G36" s="828"/>
      <c r="H36" s="867">
        <v>1</v>
      </c>
      <c r="I36" s="868">
        <v>0.74</v>
      </c>
      <c r="J36" s="831">
        <v>20</v>
      </c>
      <c r="K36" s="869">
        <v>0.74</v>
      </c>
      <c r="L36" s="867">
        <v>3</v>
      </c>
      <c r="M36" s="867">
        <v>24</v>
      </c>
      <c r="N36" s="870">
        <v>8</v>
      </c>
      <c r="O36" s="867" t="s">
        <v>5042</v>
      </c>
      <c r="P36" s="871" t="s">
        <v>5097</v>
      </c>
      <c r="Q36" s="872">
        <f t="shared" si="0"/>
        <v>1</v>
      </c>
      <c r="R36" s="872">
        <f t="shared" si="0"/>
        <v>0.74</v>
      </c>
      <c r="S36" s="863">
        <f t="shared" si="1"/>
        <v>8</v>
      </c>
      <c r="T36" s="863">
        <f t="shared" si="2"/>
        <v>20</v>
      </c>
      <c r="U36" s="863">
        <f t="shared" si="3"/>
        <v>12</v>
      </c>
      <c r="V36" s="873">
        <f t="shared" si="4"/>
        <v>2.5</v>
      </c>
      <c r="W36" s="830">
        <v>12</v>
      </c>
    </row>
    <row r="37" spans="1:23" ht="14.4" customHeight="1" x14ac:dyDescent="0.3">
      <c r="A37" s="884" t="s">
        <v>5098</v>
      </c>
      <c r="B37" s="885"/>
      <c r="C37" s="886"/>
      <c r="D37" s="887"/>
      <c r="E37" s="916"/>
      <c r="F37" s="892"/>
      <c r="G37" s="893"/>
      <c r="H37" s="888">
        <v>1</v>
      </c>
      <c r="I37" s="889">
        <v>4.2699999999999996</v>
      </c>
      <c r="J37" s="917">
        <v>67</v>
      </c>
      <c r="K37" s="894">
        <v>1.07</v>
      </c>
      <c r="L37" s="891">
        <v>3</v>
      </c>
      <c r="M37" s="891">
        <v>24</v>
      </c>
      <c r="N37" s="895">
        <v>8</v>
      </c>
      <c r="O37" s="891" t="s">
        <v>5042</v>
      </c>
      <c r="P37" s="896" t="s">
        <v>5099</v>
      </c>
      <c r="Q37" s="897">
        <f t="shared" si="0"/>
        <v>1</v>
      </c>
      <c r="R37" s="897">
        <f t="shared" si="0"/>
        <v>4.2699999999999996</v>
      </c>
      <c r="S37" s="885">
        <f t="shared" si="1"/>
        <v>8</v>
      </c>
      <c r="T37" s="885">
        <f t="shared" si="2"/>
        <v>67</v>
      </c>
      <c r="U37" s="885">
        <f t="shared" si="3"/>
        <v>59</v>
      </c>
      <c r="V37" s="898">
        <f t="shared" si="4"/>
        <v>8.375</v>
      </c>
      <c r="W37" s="899">
        <v>59</v>
      </c>
    </row>
    <row r="38" spans="1:23" ht="14.4" customHeight="1" x14ac:dyDescent="0.3">
      <c r="A38" s="900" t="s">
        <v>5100</v>
      </c>
      <c r="B38" s="901"/>
      <c r="C38" s="902"/>
      <c r="D38" s="903"/>
      <c r="E38" s="921"/>
      <c r="F38" s="908"/>
      <c r="G38" s="909"/>
      <c r="H38" s="904">
        <v>1</v>
      </c>
      <c r="I38" s="905">
        <v>1.21</v>
      </c>
      <c r="J38" s="922">
        <v>22</v>
      </c>
      <c r="K38" s="910">
        <v>0.49</v>
      </c>
      <c r="L38" s="907">
        <v>1</v>
      </c>
      <c r="M38" s="907">
        <v>12</v>
      </c>
      <c r="N38" s="911">
        <v>4</v>
      </c>
      <c r="O38" s="907" t="s">
        <v>5042</v>
      </c>
      <c r="P38" s="912" t="s">
        <v>5101</v>
      </c>
      <c r="Q38" s="913">
        <f t="shared" si="0"/>
        <v>1</v>
      </c>
      <c r="R38" s="913">
        <f t="shared" si="0"/>
        <v>1.21</v>
      </c>
      <c r="S38" s="901">
        <f t="shared" si="1"/>
        <v>4</v>
      </c>
      <c r="T38" s="901">
        <f t="shared" si="2"/>
        <v>22</v>
      </c>
      <c r="U38" s="901">
        <f t="shared" si="3"/>
        <v>18</v>
      </c>
      <c r="V38" s="914">
        <f t="shared" si="4"/>
        <v>5.5</v>
      </c>
      <c r="W38" s="915">
        <v>18</v>
      </c>
    </row>
    <row r="39" spans="1:23" ht="14.4" customHeight="1" x14ac:dyDescent="0.3">
      <c r="A39" s="884" t="s">
        <v>5102</v>
      </c>
      <c r="B39" s="885"/>
      <c r="C39" s="886"/>
      <c r="D39" s="887"/>
      <c r="E39" s="888">
        <v>1</v>
      </c>
      <c r="F39" s="889">
        <v>1.6</v>
      </c>
      <c r="G39" s="890">
        <v>27</v>
      </c>
      <c r="H39" s="891"/>
      <c r="I39" s="892"/>
      <c r="J39" s="893"/>
      <c r="K39" s="894">
        <v>0.49</v>
      </c>
      <c r="L39" s="891">
        <v>1</v>
      </c>
      <c r="M39" s="891">
        <v>12</v>
      </c>
      <c r="N39" s="895">
        <v>4</v>
      </c>
      <c r="O39" s="891" t="s">
        <v>5042</v>
      </c>
      <c r="P39" s="896" t="s">
        <v>5103</v>
      </c>
      <c r="Q39" s="897">
        <f t="shared" si="0"/>
        <v>0</v>
      </c>
      <c r="R39" s="897">
        <f t="shared" si="0"/>
        <v>0</v>
      </c>
      <c r="S39" s="885" t="str">
        <f t="shared" si="1"/>
        <v/>
      </c>
      <c r="T39" s="885" t="str">
        <f t="shared" si="2"/>
        <v/>
      </c>
      <c r="U39" s="885" t="str">
        <f t="shared" si="3"/>
        <v/>
      </c>
      <c r="V39" s="898" t="str">
        <f t="shared" si="4"/>
        <v/>
      </c>
      <c r="W39" s="899"/>
    </row>
    <row r="40" spans="1:23" ht="14.4" customHeight="1" x14ac:dyDescent="0.3">
      <c r="A40" s="878" t="s">
        <v>5104</v>
      </c>
      <c r="B40" s="863">
        <v>1</v>
      </c>
      <c r="C40" s="864">
        <v>3.82</v>
      </c>
      <c r="D40" s="833">
        <v>56</v>
      </c>
      <c r="E40" s="865">
        <v>2</v>
      </c>
      <c r="F40" s="866">
        <v>3.49</v>
      </c>
      <c r="G40" s="828">
        <v>29</v>
      </c>
      <c r="H40" s="867">
        <v>1</v>
      </c>
      <c r="I40" s="868">
        <v>2.71</v>
      </c>
      <c r="J40" s="831">
        <v>42</v>
      </c>
      <c r="K40" s="869">
        <v>0.64</v>
      </c>
      <c r="L40" s="867">
        <v>2</v>
      </c>
      <c r="M40" s="867">
        <v>15</v>
      </c>
      <c r="N40" s="870">
        <v>5</v>
      </c>
      <c r="O40" s="867" t="s">
        <v>5042</v>
      </c>
      <c r="P40" s="871" t="s">
        <v>5105</v>
      </c>
      <c r="Q40" s="872">
        <f t="shared" si="0"/>
        <v>0</v>
      </c>
      <c r="R40" s="872">
        <f t="shared" si="0"/>
        <v>-1.1099999999999999</v>
      </c>
      <c r="S40" s="863">
        <f t="shared" si="1"/>
        <v>5</v>
      </c>
      <c r="T40" s="863">
        <f t="shared" si="2"/>
        <v>42</v>
      </c>
      <c r="U40" s="863">
        <f t="shared" si="3"/>
        <v>37</v>
      </c>
      <c r="V40" s="873">
        <f t="shared" si="4"/>
        <v>8.4</v>
      </c>
      <c r="W40" s="830">
        <v>37</v>
      </c>
    </row>
    <row r="41" spans="1:23" ht="14.4" customHeight="1" x14ac:dyDescent="0.3">
      <c r="A41" s="884" t="s">
        <v>5106</v>
      </c>
      <c r="B41" s="885"/>
      <c r="C41" s="886"/>
      <c r="D41" s="887"/>
      <c r="E41" s="888">
        <v>2</v>
      </c>
      <c r="F41" s="889">
        <v>2.23</v>
      </c>
      <c r="G41" s="890">
        <v>22</v>
      </c>
      <c r="H41" s="891">
        <v>1</v>
      </c>
      <c r="I41" s="892">
        <v>2.81</v>
      </c>
      <c r="J41" s="917">
        <v>50</v>
      </c>
      <c r="K41" s="894">
        <v>0.67</v>
      </c>
      <c r="L41" s="891">
        <v>2</v>
      </c>
      <c r="M41" s="891">
        <v>18</v>
      </c>
      <c r="N41" s="895">
        <v>6</v>
      </c>
      <c r="O41" s="891" t="s">
        <v>5042</v>
      </c>
      <c r="P41" s="896" t="s">
        <v>5107</v>
      </c>
      <c r="Q41" s="897">
        <f t="shared" si="0"/>
        <v>1</v>
      </c>
      <c r="R41" s="897">
        <f t="shared" si="0"/>
        <v>2.81</v>
      </c>
      <c r="S41" s="885">
        <f t="shared" si="1"/>
        <v>6</v>
      </c>
      <c r="T41" s="885">
        <f t="shared" si="2"/>
        <v>50</v>
      </c>
      <c r="U41" s="885">
        <f t="shared" si="3"/>
        <v>44</v>
      </c>
      <c r="V41" s="898">
        <f t="shared" si="4"/>
        <v>8.3333333333333339</v>
      </c>
      <c r="W41" s="899">
        <v>44</v>
      </c>
    </row>
    <row r="42" spans="1:23" ht="14.4" customHeight="1" x14ac:dyDescent="0.3">
      <c r="A42" s="878" t="s">
        <v>5108</v>
      </c>
      <c r="B42" s="863">
        <v>2</v>
      </c>
      <c r="C42" s="864">
        <v>2.31</v>
      </c>
      <c r="D42" s="833">
        <v>25.5</v>
      </c>
      <c r="E42" s="865">
        <v>1</v>
      </c>
      <c r="F42" s="866">
        <v>1.41</v>
      </c>
      <c r="G42" s="828">
        <v>31</v>
      </c>
      <c r="H42" s="867">
        <v>1</v>
      </c>
      <c r="I42" s="868">
        <v>1.1200000000000001</v>
      </c>
      <c r="J42" s="831">
        <v>25</v>
      </c>
      <c r="K42" s="869">
        <v>1.1200000000000001</v>
      </c>
      <c r="L42" s="867">
        <v>3</v>
      </c>
      <c r="M42" s="867">
        <v>27</v>
      </c>
      <c r="N42" s="870">
        <v>9</v>
      </c>
      <c r="O42" s="867" t="s">
        <v>5042</v>
      </c>
      <c r="P42" s="871" t="s">
        <v>5109</v>
      </c>
      <c r="Q42" s="872">
        <f t="shared" si="0"/>
        <v>-1</v>
      </c>
      <c r="R42" s="872">
        <f t="shared" si="0"/>
        <v>-1.19</v>
      </c>
      <c r="S42" s="863">
        <f t="shared" si="1"/>
        <v>9</v>
      </c>
      <c r="T42" s="863">
        <f t="shared" si="2"/>
        <v>25</v>
      </c>
      <c r="U42" s="863">
        <f t="shared" si="3"/>
        <v>16</v>
      </c>
      <c r="V42" s="873">
        <f t="shared" si="4"/>
        <v>2.7777777777777777</v>
      </c>
      <c r="W42" s="830">
        <v>16</v>
      </c>
    </row>
    <row r="43" spans="1:23" ht="14.4" customHeight="1" x14ac:dyDescent="0.3">
      <c r="A43" s="900" t="s">
        <v>5110</v>
      </c>
      <c r="B43" s="923">
        <v>1</v>
      </c>
      <c r="C43" s="924">
        <v>0.24</v>
      </c>
      <c r="D43" s="925">
        <v>9</v>
      </c>
      <c r="E43" s="921"/>
      <c r="F43" s="908"/>
      <c r="G43" s="909"/>
      <c r="H43" s="907">
        <v>1</v>
      </c>
      <c r="I43" s="908">
        <v>0.76</v>
      </c>
      <c r="J43" s="922">
        <v>21</v>
      </c>
      <c r="K43" s="910">
        <v>0.22</v>
      </c>
      <c r="L43" s="907">
        <v>1</v>
      </c>
      <c r="M43" s="907">
        <v>9</v>
      </c>
      <c r="N43" s="911">
        <v>3</v>
      </c>
      <c r="O43" s="907" t="s">
        <v>5042</v>
      </c>
      <c r="P43" s="912" t="s">
        <v>5111</v>
      </c>
      <c r="Q43" s="913">
        <f t="shared" si="0"/>
        <v>0</v>
      </c>
      <c r="R43" s="913">
        <f t="shared" si="0"/>
        <v>0.52</v>
      </c>
      <c r="S43" s="901">
        <f t="shared" si="1"/>
        <v>3</v>
      </c>
      <c r="T43" s="901">
        <f t="shared" si="2"/>
        <v>21</v>
      </c>
      <c r="U43" s="901">
        <f t="shared" si="3"/>
        <v>18</v>
      </c>
      <c r="V43" s="914">
        <f t="shared" si="4"/>
        <v>7</v>
      </c>
      <c r="W43" s="915">
        <v>18</v>
      </c>
    </row>
    <row r="44" spans="1:23" ht="14.4" customHeight="1" x14ac:dyDescent="0.3">
      <c r="A44" s="878" t="s">
        <v>5112</v>
      </c>
      <c r="B44" s="875">
        <v>1</v>
      </c>
      <c r="C44" s="876">
        <v>0.81</v>
      </c>
      <c r="D44" s="832">
        <v>20</v>
      </c>
      <c r="E44" s="874"/>
      <c r="F44" s="868"/>
      <c r="G44" s="829"/>
      <c r="H44" s="867">
        <v>1</v>
      </c>
      <c r="I44" s="868">
        <v>0.61</v>
      </c>
      <c r="J44" s="831">
        <v>16</v>
      </c>
      <c r="K44" s="869">
        <v>0.25</v>
      </c>
      <c r="L44" s="867">
        <v>1</v>
      </c>
      <c r="M44" s="867">
        <v>9</v>
      </c>
      <c r="N44" s="870">
        <v>3</v>
      </c>
      <c r="O44" s="867" t="s">
        <v>5042</v>
      </c>
      <c r="P44" s="871" t="s">
        <v>5113</v>
      </c>
      <c r="Q44" s="872">
        <f t="shared" si="0"/>
        <v>0</v>
      </c>
      <c r="R44" s="872">
        <f t="shared" si="0"/>
        <v>-0.20000000000000007</v>
      </c>
      <c r="S44" s="863">
        <f t="shared" si="1"/>
        <v>3</v>
      </c>
      <c r="T44" s="863">
        <f t="shared" si="2"/>
        <v>16</v>
      </c>
      <c r="U44" s="863">
        <f t="shared" si="3"/>
        <v>13</v>
      </c>
      <c r="V44" s="873">
        <f t="shared" si="4"/>
        <v>5.333333333333333</v>
      </c>
      <c r="W44" s="830">
        <v>13</v>
      </c>
    </row>
    <row r="45" spans="1:23" ht="14.4" customHeight="1" x14ac:dyDescent="0.3">
      <c r="A45" s="878" t="s">
        <v>5114</v>
      </c>
      <c r="B45" s="875">
        <v>1</v>
      </c>
      <c r="C45" s="876">
        <v>1.26</v>
      </c>
      <c r="D45" s="832">
        <v>28</v>
      </c>
      <c r="E45" s="874"/>
      <c r="F45" s="868"/>
      <c r="G45" s="829"/>
      <c r="H45" s="867"/>
      <c r="I45" s="868"/>
      <c r="J45" s="829"/>
      <c r="K45" s="869">
        <v>0.48</v>
      </c>
      <c r="L45" s="867">
        <v>2</v>
      </c>
      <c r="M45" s="867">
        <v>15</v>
      </c>
      <c r="N45" s="870">
        <v>5</v>
      </c>
      <c r="O45" s="867" t="s">
        <v>5042</v>
      </c>
      <c r="P45" s="871" t="s">
        <v>5115</v>
      </c>
      <c r="Q45" s="872">
        <f t="shared" si="0"/>
        <v>-1</v>
      </c>
      <c r="R45" s="872">
        <f t="shared" si="0"/>
        <v>-1.26</v>
      </c>
      <c r="S45" s="863" t="str">
        <f t="shared" si="1"/>
        <v/>
      </c>
      <c r="T45" s="863" t="str">
        <f t="shared" si="2"/>
        <v/>
      </c>
      <c r="U45" s="863" t="str">
        <f t="shared" si="3"/>
        <v/>
      </c>
      <c r="V45" s="873" t="str">
        <f t="shared" si="4"/>
        <v/>
      </c>
      <c r="W45" s="830"/>
    </row>
    <row r="46" spans="1:23" ht="14.4" customHeight="1" x14ac:dyDescent="0.3">
      <c r="A46" s="900" t="s">
        <v>5116</v>
      </c>
      <c r="B46" s="923">
        <v>2</v>
      </c>
      <c r="C46" s="924">
        <v>2.82</v>
      </c>
      <c r="D46" s="925">
        <v>22.5</v>
      </c>
      <c r="E46" s="921">
        <v>1</v>
      </c>
      <c r="F46" s="908">
        <v>1.37</v>
      </c>
      <c r="G46" s="909">
        <v>22</v>
      </c>
      <c r="H46" s="907">
        <v>1</v>
      </c>
      <c r="I46" s="908">
        <v>1.1399999999999999</v>
      </c>
      <c r="J46" s="922">
        <v>19</v>
      </c>
      <c r="K46" s="910">
        <v>0.38</v>
      </c>
      <c r="L46" s="907">
        <v>1</v>
      </c>
      <c r="M46" s="907">
        <v>9</v>
      </c>
      <c r="N46" s="911">
        <v>3</v>
      </c>
      <c r="O46" s="907" t="s">
        <v>5042</v>
      </c>
      <c r="P46" s="912" t="s">
        <v>5117</v>
      </c>
      <c r="Q46" s="913">
        <f t="shared" si="0"/>
        <v>-1</v>
      </c>
      <c r="R46" s="913">
        <f t="shared" si="0"/>
        <v>-1.68</v>
      </c>
      <c r="S46" s="901">
        <f t="shared" si="1"/>
        <v>3</v>
      </c>
      <c r="T46" s="901">
        <f t="shared" si="2"/>
        <v>19</v>
      </c>
      <c r="U46" s="901">
        <f t="shared" si="3"/>
        <v>16</v>
      </c>
      <c r="V46" s="914">
        <f t="shared" si="4"/>
        <v>6.333333333333333</v>
      </c>
      <c r="W46" s="915">
        <v>16</v>
      </c>
    </row>
    <row r="47" spans="1:23" ht="14.4" customHeight="1" x14ac:dyDescent="0.3">
      <c r="A47" s="878" t="s">
        <v>5118</v>
      </c>
      <c r="B47" s="875">
        <v>4</v>
      </c>
      <c r="C47" s="876">
        <v>3.31</v>
      </c>
      <c r="D47" s="832">
        <v>21</v>
      </c>
      <c r="E47" s="874">
        <v>2</v>
      </c>
      <c r="F47" s="868">
        <v>2.09</v>
      </c>
      <c r="G47" s="829">
        <v>28.5</v>
      </c>
      <c r="H47" s="867">
        <v>2</v>
      </c>
      <c r="I47" s="868">
        <v>1.1200000000000001</v>
      </c>
      <c r="J47" s="831">
        <v>17</v>
      </c>
      <c r="K47" s="869">
        <v>0.51</v>
      </c>
      <c r="L47" s="867">
        <v>2</v>
      </c>
      <c r="M47" s="867">
        <v>18</v>
      </c>
      <c r="N47" s="870">
        <v>6</v>
      </c>
      <c r="O47" s="867" t="s">
        <v>5042</v>
      </c>
      <c r="P47" s="871" t="s">
        <v>5119</v>
      </c>
      <c r="Q47" s="872">
        <f t="shared" si="0"/>
        <v>-2</v>
      </c>
      <c r="R47" s="872">
        <f t="shared" si="0"/>
        <v>-2.19</v>
      </c>
      <c r="S47" s="863">
        <f t="shared" si="1"/>
        <v>12</v>
      </c>
      <c r="T47" s="863">
        <f t="shared" si="2"/>
        <v>34</v>
      </c>
      <c r="U47" s="863">
        <f t="shared" si="3"/>
        <v>22</v>
      </c>
      <c r="V47" s="873">
        <f t="shared" si="4"/>
        <v>2.8333333333333335</v>
      </c>
      <c r="W47" s="830">
        <v>22</v>
      </c>
    </row>
    <row r="48" spans="1:23" ht="14.4" customHeight="1" x14ac:dyDescent="0.3">
      <c r="A48" s="878" t="s">
        <v>5120</v>
      </c>
      <c r="B48" s="875">
        <v>2</v>
      </c>
      <c r="C48" s="876">
        <v>2.02</v>
      </c>
      <c r="D48" s="832">
        <v>24</v>
      </c>
      <c r="E48" s="874"/>
      <c r="F48" s="868"/>
      <c r="G48" s="829"/>
      <c r="H48" s="867"/>
      <c r="I48" s="868"/>
      <c r="J48" s="829"/>
      <c r="K48" s="869">
        <v>0.76</v>
      </c>
      <c r="L48" s="867">
        <v>3</v>
      </c>
      <c r="M48" s="867">
        <v>24</v>
      </c>
      <c r="N48" s="870">
        <v>8</v>
      </c>
      <c r="O48" s="867" t="s">
        <v>5042</v>
      </c>
      <c r="P48" s="871" t="s">
        <v>5121</v>
      </c>
      <c r="Q48" s="872">
        <f t="shared" si="0"/>
        <v>-2</v>
      </c>
      <c r="R48" s="872">
        <f t="shared" si="0"/>
        <v>-2.02</v>
      </c>
      <c r="S48" s="863" t="str">
        <f t="shared" si="1"/>
        <v/>
      </c>
      <c r="T48" s="863" t="str">
        <f t="shared" si="2"/>
        <v/>
      </c>
      <c r="U48" s="863" t="str">
        <f t="shared" si="3"/>
        <v/>
      </c>
      <c r="V48" s="873" t="str">
        <f t="shared" si="4"/>
        <v/>
      </c>
      <c r="W48" s="830"/>
    </row>
    <row r="49" spans="1:23" ht="14.4" customHeight="1" x14ac:dyDescent="0.3">
      <c r="A49" s="900" t="s">
        <v>5122</v>
      </c>
      <c r="B49" s="923">
        <v>3</v>
      </c>
      <c r="C49" s="924">
        <v>2.31</v>
      </c>
      <c r="D49" s="925">
        <v>21.3</v>
      </c>
      <c r="E49" s="921">
        <v>2</v>
      </c>
      <c r="F49" s="908">
        <v>2.04</v>
      </c>
      <c r="G49" s="909">
        <v>26.5</v>
      </c>
      <c r="H49" s="907"/>
      <c r="I49" s="908"/>
      <c r="J49" s="909"/>
      <c r="K49" s="910">
        <v>0.43</v>
      </c>
      <c r="L49" s="907">
        <v>2</v>
      </c>
      <c r="M49" s="907">
        <v>15</v>
      </c>
      <c r="N49" s="911">
        <v>5</v>
      </c>
      <c r="O49" s="907" t="s">
        <v>5042</v>
      </c>
      <c r="P49" s="912" t="s">
        <v>5123</v>
      </c>
      <c r="Q49" s="913">
        <f t="shared" si="0"/>
        <v>-3</v>
      </c>
      <c r="R49" s="913">
        <f t="shared" si="0"/>
        <v>-2.31</v>
      </c>
      <c r="S49" s="901" t="str">
        <f t="shared" si="1"/>
        <v/>
      </c>
      <c r="T49" s="901" t="str">
        <f t="shared" si="2"/>
        <v/>
      </c>
      <c r="U49" s="901" t="str">
        <f t="shared" si="3"/>
        <v/>
      </c>
      <c r="V49" s="914" t="str">
        <f t="shared" si="4"/>
        <v/>
      </c>
      <c r="W49" s="915"/>
    </row>
    <row r="50" spans="1:23" ht="14.4" customHeight="1" x14ac:dyDescent="0.3">
      <c r="A50" s="884" t="s">
        <v>5124</v>
      </c>
      <c r="B50" s="885"/>
      <c r="C50" s="886"/>
      <c r="D50" s="887"/>
      <c r="E50" s="916"/>
      <c r="F50" s="892"/>
      <c r="G50" s="893"/>
      <c r="H50" s="888">
        <v>1</v>
      </c>
      <c r="I50" s="889">
        <v>1</v>
      </c>
      <c r="J50" s="917">
        <v>26</v>
      </c>
      <c r="K50" s="894">
        <v>0.32</v>
      </c>
      <c r="L50" s="891">
        <v>1</v>
      </c>
      <c r="M50" s="891">
        <v>12</v>
      </c>
      <c r="N50" s="895">
        <v>4</v>
      </c>
      <c r="O50" s="891" t="s">
        <v>5042</v>
      </c>
      <c r="P50" s="896" t="s">
        <v>5125</v>
      </c>
      <c r="Q50" s="897">
        <f t="shared" si="0"/>
        <v>1</v>
      </c>
      <c r="R50" s="897">
        <f t="shared" si="0"/>
        <v>1</v>
      </c>
      <c r="S50" s="885">
        <f t="shared" si="1"/>
        <v>4</v>
      </c>
      <c r="T50" s="885">
        <f t="shared" si="2"/>
        <v>26</v>
      </c>
      <c r="U50" s="885">
        <f t="shared" si="3"/>
        <v>22</v>
      </c>
      <c r="V50" s="898">
        <f t="shared" si="4"/>
        <v>6.5</v>
      </c>
      <c r="W50" s="899">
        <v>22</v>
      </c>
    </row>
    <row r="51" spans="1:23" ht="14.4" customHeight="1" x14ac:dyDescent="0.3">
      <c r="A51" s="900" t="s">
        <v>5126</v>
      </c>
      <c r="B51" s="923">
        <v>2</v>
      </c>
      <c r="C51" s="924">
        <v>0.84</v>
      </c>
      <c r="D51" s="925">
        <v>17.5</v>
      </c>
      <c r="E51" s="921"/>
      <c r="F51" s="908"/>
      <c r="G51" s="909"/>
      <c r="H51" s="907"/>
      <c r="I51" s="908"/>
      <c r="J51" s="909"/>
      <c r="K51" s="910">
        <v>0.42</v>
      </c>
      <c r="L51" s="907">
        <v>2</v>
      </c>
      <c r="M51" s="907">
        <v>18</v>
      </c>
      <c r="N51" s="911">
        <v>6</v>
      </c>
      <c r="O51" s="907" t="s">
        <v>5042</v>
      </c>
      <c r="P51" s="912" t="s">
        <v>5127</v>
      </c>
      <c r="Q51" s="913">
        <f t="shared" si="0"/>
        <v>-2</v>
      </c>
      <c r="R51" s="913">
        <f t="shared" si="0"/>
        <v>-0.84</v>
      </c>
      <c r="S51" s="901" t="str">
        <f t="shared" si="1"/>
        <v/>
      </c>
      <c r="T51" s="901" t="str">
        <f t="shared" si="2"/>
        <v/>
      </c>
      <c r="U51" s="901" t="str">
        <f t="shared" si="3"/>
        <v/>
      </c>
      <c r="V51" s="914" t="str">
        <f t="shared" si="4"/>
        <v/>
      </c>
      <c r="W51" s="915"/>
    </row>
    <row r="52" spans="1:23" ht="14.4" customHeight="1" x14ac:dyDescent="0.3">
      <c r="A52" s="900" t="s">
        <v>5128</v>
      </c>
      <c r="B52" s="923">
        <v>1</v>
      </c>
      <c r="C52" s="924">
        <v>3.05</v>
      </c>
      <c r="D52" s="925">
        <v>36</v>
      </c>
      <c r="E52" s="921"/>
      <c r="F52" s="908"/>
      <c r="G52" s="909"/>
      <c r="H52" s="907"/>
      <c r="I52" s="908"/>
      <c r="J52" s="909"/>
      <c r="K52" s="910">
        <v>1.21</v>
      </c>
      <c r="L52" s="907">
        <v>3</v>
      </c>
      <c r="M52" s="907">
        <v>27</v>
      </c>
      <c r="N52" s="911">
        <v>9</v>
      </c>
      <c r="O52" s="907" t="s">
        <v>5042</v>
      </c>
      <c r="P52" s="912" t="s">
        <v>5129</v>
      </c>
      <c r="Q52" s="913">
        <f t="shared" si="0"/>
        <v>-1</v>
      </c>
      <c r="R52" s="913">
        <f t="shared" si="0"/>
        <v>-3.05</v>
      </c>
      <c r="S52" s="901" t="str">
        <f t="shared" si="1"/>
        <v/>
      </c>
      <c r="T52" s="901" t="str">
        <f t="shared" si="2"/>
        <v/>
      </c>
      <c r="U52" s="901" t="str">
        <f t="shared" si="3"/>
        <v/>
      </c>
      <c r="V52" s="914" t="str">
        <f t="shared" si="4"/>
        <v/>
      </c>
      <c r="W52" s="915"/>
    </row>
    <row r="53" spans="1:23" ht="14.4" customHeight="1" x14ac:dyDescent="0.3">
      <c r="A53" s="884" t="s">
        <v>5130</v>
      </c>
      <c r="B53" s="885"/>
      <c r="C53" s="886"/>
      <c r="D53" s="887"/>
      <c r="E53" s="916"/>
      <c r="F53" s="892"/>
      <c r="G53" s="893"/>
      <c r="H53" s="888">
        <v>1</v>
      </c>
      <c r="I53" s="889">
        <v>3.9</v>
      </c>
      <c r="J53" s="917">
        <v>45</v>
      </c>
      <c r="K53" s="894">
        <v>1.67</v>
      </c>
      <c r="L53" s="891">
        <v>3</v>
      </c>
      <c r="M53" s="891">
        <v>27</v>
      </c>
      <c r="N53" s="895">
        <v>9</v>
      </c>
      <c r="O53" s="891" t="s">
        <v>5042</v>
      </c>
      <c r="P53" s="896" t="s">
        <v>5131</v>
      </c>
      <c r="Q53" s="897">
        <f t="shared" si="0"/>
        <v>1</v>
      </c>
      <c r="R53" s="897">
        <f t="shared" si="0"/>
        <v>3.9</v>
      </c>
      <c r="S53" s="885">
        <f t="shared" si="1"/>
        <v>9</v>
      </c>
      <c r="T53" s="885">
        <f t="shared" si="2"/>
        <v>45</v>
      </c>
      <c r="U53" s="885">
        <f t="shared" si="3"/>
        <v>36</v>
      </c>
      <c r="V53" s="898">
        <f t="shared" si="4"/>
        <v>5</v>
      </c>
      <c r="W53" s="899">
        <v>36</v>
      </c>
    </row>
    <row r="54" spans="1:23" ht="14.4" customHeight="1" x14ac:dyDescent="0.3">
      <c r="A54" s="900" t="s">
        <v>5132</v>
      </c>
      <c r="B54" s="923">
        <v>5</v>
      </c>
      <c r="C54" s="924">
        <v>4.3</v>
      </c>
      <c r="D54" s="925">
        <v>25</v>
      </c>
      <c r="E54" s="921"/>
      <c r="F54" s="908"/>
      <c r="G54" s="909"/>
      <c r="H54" s="907">
        <v>1</v>
      </c>
      <c r="I54" s="908">
        <v>0.73</v>
      </c>
      <c r="J54" s="922">
        <v>23</v>
      </c>
      <c r="K54" s="910">
        <v>0.73</v>
      </c>
      <c r="L54" s="907">
        <v>3</v>
      </c>
      <c r="M54" s="907">
        <v>24</v>
      </c>
      <c r="N54" s="911">
        <v>8</v>
      </c>
      <c r="O54" s="907" t="s">
        <v>5042</v>
      </c>
      <c r="P54" s="912" t="s">
        <v>5133</v>
      </c>
      <c r="Q54" s="913">
        <f t="shared" si="0"/>
        <v>-4</v>
      </c>
      <c r="R54" s="913">
        <f t="shared" si="0"/>
        <v>-3.57</v>
      </c>
      <c r="S54" s="901">
        <f t="shared" si="1"/>
        <v>8</v>
      </c>
      <c r="T54" s="901">
        <f t="shared" si="2"/>
        <v>23</v>
      </c>
      <c r="U54" s="901">
        <f t="shared" si="3"/>
        <v>15</v>
      </c>
      <c r="V54" s="914">
        <f t="shared" si="4"/>
        <v>2.875</v>
      </c>
      <c r="W54" s="915">
        <v>15</v>
      </c>
    </row>
    <row r="55" spans="1:23" ht="14.4" customHeight="1" x14ac:dyDescent="0.3">
      <c r="A55" s="878" t="s">
        <v>5134</v>
      </c>
      <c r="B55" s="875">
        <v>9</v>
      </c>
      <c r="C55" s="876">
        <v>10.06</v>
      </c>
      <c r="D55" s="832">
        <v>28.6</v>
      </c>
      <c r="E55" s="874">
        <v>8</v>
      </c>
      <c r="F55" s="868">
        <v>6.78</v>
      </c>
      <c r="G55" s="829">
        <v>24.6</v>
      </c>
      <c r="H55" s="867">
        <v>3</v>
      </c>
      <c r="I55" s="868">
        <v>2.6</v>
      </c>
      <c r="J55" s="831">
        <v>22</v>
      </c>
      <c r="K55" s="869">
        <v>0.83</v>
      </c>
      <c r="L55" s="867">
        <v>3</v>
      </c>
      <c r="M55" s="867">
        <v>27</v>
      </c>
      <c r="N55" s="870">
        <v>9</v>
      </c>
      <c r="O55" s="867" t="s">
        <v>5042</v>
      </c>
      <c r="P55" s="871" t="s">
        <v>5135</v>
      </c>
      <c r="Q55" s="872">
        <f t="shared" si="0"/>
        <v>-6</v>
      </c>
      <c r="R55" s="872">
        <f t="shared" si="0"/>
        <v>-7.4600000000000009</v>
      </c>
      <c r="S55" s="863">
        <f t="shared" si="1"/>
        <v>27</v>
      </c>
      <c r="T55" s="863">
        <f t="shared" si="2"/>
        <v>66</v>
      </c>
      <c r="U55" s="863">
        <f t="shared" si="3"/>
        <v>39</v>
      </c>
      <c r="V55" s="873">
        <f t="shared" si="4"/>
        <v>2.4444444444444446</v>
      </c>
      <c r="W55" s="830">
        <v>39</v>
      </c>
    </row>
    <row r="56" spans="1:23" ht="14.4" customHeight="1" x14ac:dyDescent="0.3">
      <c r="A56" s="878" t="s">
        <v>5136</v>
      </c>
      <c r="B56" s="875">
        <v>2</v>
      </c>
      <c r="C56" s="876">
        <v>2.11</v>
      </c>
      <c r="D56" s="832">
        <v>22</v>
      </c>
      <c r="E56" s="874">
        <v>7</v>
      </c>
      <c r="F56" s="868">
        <v>8.2799999999999994</v>
      </c>
      <c r="G56" s="829">
        <v>28.7</v>
      </c>
      <c r="H56" s="867">
        <v>3</v>
      </c>
      <c r="I56" s="868">
        <v>3</v>
      </c>
      <c r="J56" s="831">
        <v>16.7</v>
      </c>
      <c r="K56" s="869">
        <v>1</v>
      </c>
      <c r="L56" s="867">
        <v>3</v>
      </c>
      <c r="M56" s="867">
        <v>30</v>
      </c>
      <c r="N56" s="870">
        <v>10</v>
      </c>
      <c r="O56" s="867" t="s">
        <v>5042</v>
      </c>
      <c r="P56" s="871" t="s">
        <v>5137</v>
      </c>
      <c r="Q56" s="872">
        <f t="shared" si="0"/>
        <v>1</v>
      </c>
      <c r="R56" s="872">
        <f t="shared" si="0"/>
        <v>0.89000000000000012</v>
      </c>
      <c r="S56" s="863">
        <f t="shared" si="1"/>
        <v>30</v>
      </c>
      <c r="T56" s="863">
        <f t="shared" si="2"/>
        <v>50.099999999999994</v>
      </c>
      <c r="U56" s="863">
        <f t="shared" si="3"/>
        <v>20.099999999999994</v>
      </c>
      <c r="V56" s="873">
        <f t="shared" si="4"/>
        <v>1.6699999999999997</v>
      </c>
      <c r="W56" s="830">
        <v>20</v>
      </c>
    </row>
    <row r="57" spans="1:23" ht="14.4" customHeight="1" x14ac:dyDescent="0.3">
      <c r="A57" s="884" t="s">
        <v>5138</v>
      </c>
      <c r="B57" s="918">
        <v>3</v>
      </c>
      <c r="C57" s="919">
        <v>3.3</v>
      </c>
      <c r="D57" s="920">
        <v>29</v>
      </c>
      <c r="E57" s="916"/>
      <c r="F57" s="892"/>
      <c r="G57" s="893"/>
      <c r="H57" s="891"/>
      <c r="I57" s="892"/>
      <c r="J57" s="893"/>
      <c r="K57" s="894">
        <v>0.61</v>
      </c>
      <c r="L57" s="891">
        <v>2</v>
      </c>
      <c r="M57" s="891">
        <v>21</v>
      </c>
      <c r="N57" s="895">
        <v>7</v>
      </c>
      <c r="O57" s="891" t="s">
        <v>5042</v>
      </c>
      <c r="P57" s="896" t="s">
        <v>5139</v>
      </c>
      <c r="Q57" s="897">
        <f t="shared" si="0"/>
        <v>-3</v>
      </c>
      <c r="R57" s="897">
        <f t="shared" si="0"/>
        <v>-3.3</v>
      </c>
      <c r="S57" s="885" t="str">
        <f t="shared" si="1"/>
        <v/>
      </c>
      <c r="T57" s="885" t="str">
        <f t="shared" si="2"/>
        <v/>
      </c>
      <c r="U57" s="885" t="str">
        <f t="shared" si="3"/>
        <v/>
      </c>
      <c r="V57" s="898" t="str">
        <f t="shared" si="4"/>
        <v/>
      </c>
      <c r="W57" s="899"/>
    </row>
    <row r="58" spans="1:23" ht="14.4" customHeight="1" x14ac:dyDescent="0.3">
      <c r="A58" s="884" t="s">
        <v>5140</v>
      </c>
      <c r="B58" s="885"/>
      <c r="C58" s="886"/>
      <c r="D58" s="887"/>
      <c r="E58" s="916"/>
      <c r="F58" s="892"/>
      <c r="G58" s="893"/>
      <c r="H58" s="888">
        <v>2</v>
      </c>
      <c r="I58" s="889">
        <v>2.9</v>
      </c>
      <c r="J58" s="917">
        <v>34.5</v>
      </c>
      <c r="K58" s="894">
        <v>0.96</v>
      </c>
      <c r="L58" s="891">
        <v>4</v>
      </c>
      <c r="M58" s="891">
        <v>36</v>
      </c>
      <c r="N58" s="895">
        <v>12</v>
      </c>
      <c r="O58" s="891" t="s">
        <v>5042</v>
      </c>
      <c r="P58" s="896" t="s">
        <v>5141</v>
      </c>
      <c r="Q58" s="897">
        <f t="shared" si="0"/>
        <v>2</v>
      </c>
      <c r="R58" s="897">
        <f t="shared" si="0"/>
        <v>2.9</v>
      </c>
      <c r="S58" s="885">
        <f t="shared" si="1"/>
        <v>24</v>
      </c>
      <c r="T58" s="885">
        <f t="shared" si="2"/>
        <v>69</v>
      </c>
      <c r="U58" s="885">
        <f t="shared" si="3"/>
        <v>45</v>
      </c>
      <c r="V58" s="898">
        <f t="shared" si="4"/>
        <v>2.875</v>
      </c>
      <c r="W58" s="899">
        <v>45</v>
      </c>
    </row>
    <row r="59" spans="1:23" ht="14.4" customHeight="1" x14ac:dyDescent="0.3">
      <c r="A59" s="900" t="s">
        <v>5142</v>
      </c>
      <c r="B59" s="901"/>
      <c r="C59" s="902"/>
      <c r="D59" s="903"/>
      <c r="E59" s="921">
        <v>2</v>
      </c>
      <c r="F59" s="908">
        <v>1.25</v>
      </c>
      <c r="G59" s="909">
        <v>19.5</v>
      </c>
      <c r="H59" s="904">
        <v>1</v>
      </c>
      <c r="I59" s="905">
        <v>0.57999999999999996</v>
      </c>
      <c r="J59" s="922">
        <v>19</v>
      </c>
      <c r="K59" s="910">
        <v>0.57999999999999996</v>
      </c>
      <c r="L59" s="907">
        <v>2</v>
      </c>
      <c r="M59" s="907">
        <v>21</v>
      </c>
      <c r="N59" s="911">
        <v>7</v>
      </c>
      <c r="O59" s="907" t="s">
        <v>5042</v>
      </c>
      <c r="P59" s="912" t="s">
        <v>5143</v>
      </c>
      <c r="Q59" s="913">
        <f t="shared" si="0"/>
        <v>1</v>
      </c>
      <c r="R59" s="913">
        <f t="shared" si="0"/>
        <v>0.57999999999999996</v>
      </c>
      <c r="S59" s="901">
        <f t="shared" si="1"/>
        <v>7</v>
      </c>
      <c r="T59" s="901">
        <f t="shared" si="2"/>
        <v>19</v>
      </c>
      <c r="U59" s="901">
        <f t="shared" si="3"/>
        <v>12</v>
      </c>
      <c r="V59" s="914">
        <f t="shared" si="4"/>
        <v>2.7142857142857144</v>
      </c>
      <c r="W59" s="915">
        <v>12</v>
      </c>
    </row>
    <row r="60" spans="1:23" ht="14.4" customHeight="1" x14ac:dyDescent="0.3">
      <c r="A60" s="878" t="s">
        <v>5144</v>
      </c>
      <c r="B60" s="863">
        <v>3</v>
      </c>
      <c r="C60" s="864">
        <v>2.25</v>
      </c>
      <c r="D60" s="833">
        <v>18.7</v>
      </c>
      <c r="E60" s="874">
        <v>7</v>
      </c>
      <c r="F60" s="868">
        <v>5.81</v>
      </c>
      <c r="G60" s="829">
        <v>26.3</v>
      </c>
      <c r="H60" s="865">
        <v>8</v>
      </c>
      <c r="I60" s="866">
        <v>10.4</v>
      </c>
      <c r="J60" s="831">
        <v>38.799999999999997</v>
      </c>
      <c r="K60" s="869">
        <v>0.73</v>
      </c>
      <c r="L60" s="867">
        <v>3</v>
      </c>
      <c r="M60" s="867">
        <v>30</v>
      </c>
      <c r="N60" s="870">
        <v>10</v>
      </c>
      <c r="O60" s="867" t="s">
        <v>5042</v>
      </c>
      <c r="P60" s="871" t="s">
        <v>5145</v>
      </c>
      <c r="Q60" s="872">
        <f t="shared" si="0"/>
        <v>5</v>
      </c>
      <c r="R60" s="872">
        <f t="shared" si="0"/>
        <v>8.15</v>
      </c>
      <c r="S60" s="863">
        <f t="shared" si="1"/>
        <v>80</v>
      </c>
      <c r="T60" s="863">
        <f t="shared" si="2"/>
        <v>310.39999999999998</v>
      </c>
      <c r="U60" s="863">
        <f t="shared" si="3"/>
        <v>230.39999999999998</v>
      </c>
      <c r="V60" s="873">
        <f t="shared" si="4"/>
        <v>3.88</v>
      </c>
      <c r="W60" s="830">
        <v>230</v>
      </c>
    </row>
    <row r="61" spans="1:23" ht="14.4" customHeight="1" x14ac:dyDescent="0.3">
      <c r="A61" s="878" t="s">
        <v>5146</v>
      </c>
      <c r="B61" s="863">
        <v>4</v>
      </c>
      <c r="C61" s="864">
        <v>4.82</v>
      </c>
      <c r="D61" s="833">
        <v>29.8</v>
      </c>
      <c r="E61" s="874"/>
      <c r="F61" s="868"/>
      <c r="G61" s="829"/>
      <c r="H61" s="865">
        <v>5</v>
      </c>
      <c r="I61" s="866">
        <v>6.13</v>
      </c>
      <c r="J61" s="831">
        <v>28</v>
      </c>
      <c r="K61" s="869">
        <v>1.06</v>
      </c>
      <c r="L61" s="867">
        <v>4</v>
      </c>
      <c r="M61" s="867">
        <v>33</v>
      </c>
      <c r="N61" s="870">
        <v>11</v>
      </c>
      <c r="O61" s="867" t="s">
        <v>5042</v>
      </c>
      <c r="P61" s="871" t="s">
        <v>5147</v>
      </c>
      <c r="Q61" s="872">
        <f t="shared" si="0"/>
        <v>1</v>
      </c>
      <c r="R61" s="872">
        <f t="shared" si="0"/>
        <v>1.3099999999999996</v>
      </c>
      <c r="S61" s="863">
        <f t="shared" si="1"/>
        <v>55</v>
      </c>
      <c r="T61" s="863">
        <f t="shared" si="2"/>
        <v>140</v>
      </c>
      <c r="U61" s="863">
        <f t="shared" si="3"/>
        <v>85</v>
      </c>
      <c r="V61" s="873">
        <f t="shared" si="4"/>
        <v>2.5454545454545454</v>
      </c>
      <c r="W61" s="830">
        <v>85</v>
      </c>
    </row>
    <row r="62" spans="1:23" ht="14.4" customHeight="1" x14ac:dyDescent="0.3">
      <c r="A62" s="900" t="s">
        <v>5148</v>
      </c>
      <c r="B62" s="923">
        <v>2</v>
      </c>
      <c r="C62" s="924">
        <v>1.62</v>
      </c>
      <c r="D62" s="925">
        <v>30</v>
      </c>
      <c r="E62" s="921"/>
      <c r="F62" s="908"/>
      <c r="G62" s="909"/>
      <c r="H62" s="907"/>
      <c r="I62" s="908"/>
      <c r="J62" s="909"/>
      <c r="K62" s="910">
        <v>0.45</v>
      </c>
      <c r="L62" s="907">
        <v>2</v>
      </c>
      <c r="M62" s="907">
        <v>21</v>
      </c>
      <c r="N62" s="911">
        <v>7</v>
      </c>
      <c r="O62" s="907" t="s">
        <v>5042</v>
      </c>
      <c r="P62" s="912" t="s">
        <v>5149</v>
      </c>
      <c r="Q62" s="913">
        <f t="shared" si="0"/>
        <v>-2</v>
      </c>
      <c r="R62" s="913">
        <f t="shared" si="0"/>
        <v>-1.62</v>
      </c>
      <c r="S62" s="901" t="str">
        <f t="shared" si="1"/>
        <v/>
      </c>
      <c r="T62" s="901" t="str">
        <f t="shared" si="2"/>
        <v/>
      </c>
      <c r="U62" s="901" t="str">
        <f t="shared" si="3"/>
        <v/>
      </c>
      <c r="V62" s="914" t="str">
        <f t="shared" si="4"/>
        <v/>
      </c>
      <c r="W62" s="915"/>
    </row>
    <row r="63" spans="1:23" ht="14.4" customHeight="1" x14ac:dyDescent="0.3">
      <c r="A63" s="878" t="s">
        <v>5150</v>
      </c>
      <c r="B63" s="875"/>
      <c r="C63" s="876"/>
      <c r="D63" s="832"/>
      <c r="E63" s="874"/>
      <c r="F63" s="868"/>
      <c r="G63" s="829"/>
      <c r="H63" s="867">
        <v>1</v>
      </c>
      <c r="I63" s="868">
        <v>0.93</v>
      </c>
      <c r="J63" s="831">
        <v>24</v>
      </c>
      <c r="K63" s="869">
        <v>0.93</v>
      </c>
      <c r="L63" s="867">
        <v>4</v>
      </c>
      <c r="M63" s="867">
        <v>33</v>
      </c>
      <c r="N63" s="870">
        <v>11</v>
      </c>
      <c r="O63" s="867" t="s">
        <v>5042</v>
      </c>
      <c r="P63" s="871" t="s">
        <v>5151</v>
      </c>
      <c r="Q63" s="872">
        <f t="shared" si="0"/>
        <v>1</v>
      </c>
      <c r="R63" s="872">
        <f t="shared" si="0"/>
        <v>0.93</v>
      </c>
      <c r="S63" s="863">
        <f t="shared" si="1"/>
        <v>11</v>
      </c>
      <c r="T63" s="863">
        <f t="shared" si="2"/>
        <v>24</v>
      </c>
      <c r="U63" s="863">
        <f t="shared" si="3"/>
        <v>13</v>
      </c>
      <c r="V63" s="873">
        <f t="shared" si="4"/>
        <v>2.1818181818181817</v>
      </c>
      <c r="W63" s="830">
        <v>13</v>
      </c>
    </row>
    <row r="64" spans="1:23" ht="14.4" customHeight="1" x14ac:dyDescent="0.3">
      <c r="A64" s="884" t="s">
        <v>5152</v>
      </c>
      <c r="B64" s="885"/>
      <c r="C64" s="886"/>
      <c r="D64" s="887"/>
      <c r="E64" s="916"/>
      <c r="F64" s="892"/>
      <c r="G64" s="893"/>
      <c r="H64" s="888">
        <v>1</v>
      </c>
      <c r="I64" s="889">
        <v>0.65</v>
      </c>
      <c r="J64" s="917">
        <v>17</v>
      </c>
      <c r="K64" s="894">
        <v>0.55000000000000004</v>
      </c>
      <c r="L64" s="891">
        <v>2</v>
      </c>
      <c r="M64" s="891">
        <v>21</v>
      </c>
      <c r="N64" s="895">
        <v>7</v>
      </c>
      <c r="O64" s="891" t="s">
        <v>5042</v>
      </c>
      <c r="P64" s="896" t="s">
        <v>5153</v>
      </c>
      <c r="Q64" s="897">
        <f t="shared" si="0"/>
        <v>1</v>
      </c>
      <c r="R64" s="897">
        <f t="shared" si="0"/>
        <v>0.65</v>
      </c>
      <c r="S64" s="885">
        <f t="shared" si="1"/>
        <v>7</v>
      </c>
      <c r="T64" s="885">
        <f t="shared" si="2"/>
        <v>17</v>
      </c>
      <c r="U64" s="885">
        <f t="shared" si="3"/>
        <v>10</v>
      </c>
      <c r="V64" s="898">
        <f t="shared" si="4"/>
        <v>2.4285714285714284</v>
      </c>
      <c r="W64" s="899">
        <v>10</v>
      </c>
    </row>
    <row r="65" spans="1:23" ht="14.4" customHeight="1" x14ac:dyDescent="0.3">
      <c r="A65" s="900" t="s">
        <v>5154</v>
      </c>
      <c r="B65" s="901">
        <v>1</v>
      </c>
      <c r="C65" s="902">
        <v>0.42</v>
      </c>
      <c r="D65" s="903">
        <v>8</v>
      </c>
      <c r="E65" s="904">
        <v>4</v>
      </c>
      <c r="F65" s="905">
        <v>2.37</v>
      </c>
      <c r="G65" s="906">
        <v>16</v>
      </c>
      <c r="H65" s="907">
        <v>1</v>
      </c>
      <c r="I65" s="908">
        <v>1.98</v>
      </c>
      <c r="J65" s="922">
        <v>46</v>
      </c>
      <c r="K65" s="910">
        <v>0.42</v>
      </c>
      <c r="L65" s="907">
        <v>2</v>
      </c>
      <c r="M65" s="907">
        <v>15</v>
      </c>
      <c r="N65" s="911">
        <v>5</v>
      </c>
      <c r="O65" s="907" t="s">
        <v>5042</v>
      </c>
      <c r="P65" s="912" t="s">
        <v>5155</v>
      </c>
      <c r="Q65" s="913">
        <f t="shared" si="0"/>
        <v>0</v>
      </c>
      <c r="R65" s="913">
        <f t="shared" si="0"/>
        <v>1.56</v>
      </c>
      <c r="S65" s="901">
        <f t="shared" si="1"/>
        <v>5</v>
      </c>
      <c r="T65" s="901">
        <f t="shared" si="2"/>
        <v>46</v>
      </c>
      <c r="U65" s="901">
        <f t="shared" si="3"/>
        <v>41</v>
      </c>
      <c r="V65" s="914">
        <f t="shared" si="4"/>
        <v>9.1999999999999993</v>
      </c>
      <c r="W65" s="915">
        <v>41</v>
      </c>
    </row>
    <row r="66" spans="1:23" ht="14.4" customHeight="1" x14ac:dyDescent="0.3">
      <c r="A66" s="878" t="s">
        <v>5156</v>
      </c>
      <c r="B66" s="863">
        <v>1</v>
      </c>
      <c r="C66" s="864">
        <v>0.56000000000000005</v>
      </c>
      <c r="D66" s="833">
        <v>14</v>
      </c>
      <c r="E66" s="865">
        <v>4</v>
      </c>
      <c r="F66" s="866">
        <v>4.8499999999999996</v>
      </c>
      <c r="G66" s="828">
        <v>34.5</v>
      </c>
      <c r="H66" s="867">
        <v>4</v>
      </c>
      <c r="I66" s="868">
        <v>2.2799999999999998</v>
      </c>
      <c r="J66" s="831">
        <v>16.3</v>
      </c>
      <c r="K66" s="869">
        <v>0.56000000000000005</v>
      </c>
      <c r="L66" s="867">
        <v>2</v>
      </c>
      <c r="M66" s="867">
        <v>21</v>
      </c>
      <c r="N66" s="870">
        <v>7</v>
      </c>
      <c r="O66" s="867" t="s">
        <v>5042</v>
      </c>
      <c r="P66" s="871" t="s">
        <v>5157</v>
      </c>
      <c r="Q66" s="872">
        <f t="shared" si="0"/>
        <v>3</v>
      </c>
      <c r="R66" s="872">
        <f t="shared" si="0"/>
        <v>1.7199999999999998</v>
      </c>
      <c r="S66" s="863">
        <f t="shared" si="1"/>
        <v>28</v>
      </c>
      <c r="T66" s="863">
        <f t="shared" si="2"/>
        <v>65.2</v>
      </c>
      <c r="U66" s="863">
        <f t="shared" si="3"/>
        <v>37.200000000000003</v>
      </c>
      <c r="V66" s="873">
        <f t="shared" si="4"/>
        <v>2.3285714285714287</v>
      </c>
      <c r="W66" s="830">
        <v>37</v>
      </c>
    </row>
    <row r="67" spans="1:23" ht="14.4" customHeight="1" x14ac:dyDescent="0.3">
      <c r="A67" s="878" t="s">
        <v>5158</v>
      </c>
      <c r="B67" s="863"/>
      <c r="C67" s="864"/>
      <c r="D67" s="833"/>
      <c r="E67" s="865">
        <v>2</v>
      </c>
      <c r="F67" s="866">
        <v>2.5299999999999998</v>
      </c>
      <c r="G67" s="828">
        <v>27.5</v>
      </c>
      <c r="H67" s="867">
        <v>1</v>
      </c>
      <c r="I67" s="868">
        <v>1.24</v>
      </c>
      <c r="J67" s="831">
        <v>31</v>
      </c>
      <c r="K67" s="869">
        <v>0.82</v>
      </c>
      <c r="L67" s="867">
        <v>3</v>
      </c>
      <c r="M67" s="867">
        <v>24</v>
      </c>
      <c r="N67" s="870">
        <v>8</v>
      </c>
      <c r="O67" s="867" t="s">
        <v>5042</v>
      </c>
      <c r="P67" s="871" t="s">
        <v>5157</v>
      </c>
      <c r="Q67" s="872">
        <f t="shared" si="0"/>
        <v>1</v>
      </c>
      <c r="R67" s="872">
        <f t="shared" si="0"/>
        <v>1.24</v>
      </c>
      <c r="S67" s="863">
        <f t="shared" si="1"/>
        <v>8</v>
      </c>
      <c r="T67" s="863">
        <f t="shared" si="2"/>
        <v>31</v>
      </c>
      <c r="U67" s="863">
        <f t="shared" si="3"/>
        <v>23</v>
      </c>
      <c r="V67" s="873">
        <f t="shared" si="4"/>
        <v>3.875</v>
      </c>
      <c r="W67" s="830">
        <v>23</v>
      </c>
    </row>
    <row r="68" spans="1:23" ht="14.4" customHeight="1" x14ac:dyDescent="0.3">
      <c r="A68" s="900" t="s">
        <v>5159</v>
      </c>
      <c r="B68" s="923">
        <v>1</v>
      </c>
      <c r="C68" s="924">
        <v>0.42</v>
      </c>
      <c r="D68" s="925">
        <v>5</v>
      </c>
      <c r="E68" s="921"/>
      <c r="F68" s="908"/>
      <c r="G68" s="909"/>
      <c r="H68" s="907"/>
      <c r="I68" s="908"/>
      <c r="J68" s="909"/>
      <c r="K68" s="910">
        <v>0.42</v>
      </c>
      <c r="L68" s="907">
        <v>1</v>
      </c>
      <c r="M68" s="907">
        <v>5</v>
      </c>
      <c r="N68" s="911">
        <v>2</v>
      </c>
      <c r="O68" s="907" t="s">
        <v>5042</v>
      </c>
      <c r="P68" s="912" t="s">
        <v>5160</v>
      </c>
      <c r="Q68" s="913">
        <f t="shared" si="0"/>
        <v>-1</v>
      </c>
      <c r="R68" s="913">
        <f t="shared" si="0"/>
        <v>-0.42</v>
      </c>
      <c r="S68" s="901" t="str">
        <f t="shared" si="1"/>
        <v/>
      </c>
      <c r="T68" s="901" t="str">
        <f t="shared" si="2"/>
        <v/>
      </c>
      <c r="U68" s="901" t="str">
        <f t="shared" si="3"/>
        <v/>
      </c>
      <c r="V68" s="914" t="str">
        <f t="shared" si="4"/>
        <v/>
      </c>
      <c r="W68" s="915"/>
    </row>
    <row r="69" spans="1:23" ht="14.4" customHeight="1" x14ac:dyDescent="0.3">
      <c r="A69" s="884" t="s">
        <v>5161</v>
      </c>
      <c r="B69" s="885"/>
      <c r="C69" s="886"/>
      <c r="D69" s="887"/>
      <c r="E69" s="888">
        <v>1</v>
      </c>
      <c r="F69" s="889">
        <v>14.74</v>
      </c>
      <c r="G69" s="890">
        <v>22</v>
      </c>
      <c r="H69" s="891"/>
      <c r="I69" s="892"/>
      <c r="J69" s="893"/>
      <c r="K69" s="894">
        <v>13.4</v>
      </c>
      <c r="L69" s="891">
        <v>1</v>
      </c>
      <c r="M69" s="891">
        <v>12</v>
      </c>
      <c r="N69" s="895">
        <v>4</v>
      </c>
      <c r="O69" s="891" t="s">
        <v>4849</v>
      </c>
      <c r="P69" s="896" t="s">
        <v>5162</v>
      </c>
      <c r="Q69" s="897">
        <f t="shared" si="0"/>
        <v>0</v>
      </c>
      <c r="R69" s="897">
        <f t="shared" si="0"/>
        <v>0</v>
      </c>
      <c r="S69" s="885" t="str">
        <f t="shared" si="1"/>
        <v/>
      </c>
      <c r="T69" s="885" t="str">
        <f t="shared" si="2"/>
        <v/>
      </c>
      <c r="U69" s="885" t="str">
        <f t="shared" si="3"/>
        <v/>
      </c>
      <c r="V69" s="898" t="str">
        <f t="shared" si="4"/>
        <v/>
      </c>
      <c r="W69" s="899"/>
    </row>
    <row r="70" spans="1:23" ht="14.4" customHeight="1" x14ac:dyDescent="0.3">
      <c r="A70" s="878" t="s">
        <v>5163</v>
      </c>
      <c r="B70" s="863">
        <v>1</v>
      </c>
      <c r="C70" s="864">
        <v>15.09</v>
      </c>
      <c r="D70" s="833">
        <v>25</v>
      </c>
      <c r="E70" s="865">
        <v>1</v>
      </c>
      <c r="F70" s="866">
        <v>15.61</v>
      </c>
      <c r="G70" s="828">
        <v>29</v>
      </c>
      <c r="H70" s="867"/>
      <c r="I70" s="868"/>
      <c r="J70" s="829"/>
      <c r="K70" s="869">
        <v>14.17</v>
      </c>
      <c r="L70" s="867">
        <v>2</v>
      </c>
      <c r="M70" s="867">
        <v>18</v>
      </c>
      <c r="N70" s="870">
        <v>6</v>
      </c>
      <c r="O70" s="867" t="s">
        <v>4849</v>
      </c>
      <c r="P70" s="871" t="s">
        <v>5162</v>
      </c>
      <c r="Q70" s="872">
        <f t="shared" ref="Q70:R133" si="5">H70-B70</f>
        <v>-1</v>
      </c>
      <c r="R70" s="872">
        <f t="shared" si="5"/>
        <v>-15.09</v>
      </c>
      <c r="S70" s="863" t="str">
        <f t="shared" ref="S70:S133" si="6">IF(H70=0,"",H70*N70)</f>
        <v/>
      </c>
      <c r="T70" s="863" t="str">
        <f t="shared" ref="T70:T133" si="7">IF(H70=0,"",H70*J70)</f>
        <v/>
      </c>
      <c r="U70" s="863" t="str">
        <f t="shared" ref="U70:U133" si="8">IF(H70=0,"",T70-S70)</f>
        <v/>
      </c>
      <c r="V70" s="873" t="str">
        <f t="shared" ref="V70:V133" si="9">IF(H70=0,"",T70/S70)</f>
        <v/>
      </c>
      <c r="W70" s="830"/>
    </row>
    <row r="71" spans="1:23" ht="14.4" customHeight="1" x14ac:dyDescent="0.3">
      <c r="A71" s="900" t="s">
        <v>5164</v>
      </c>
      <c r="B71" s="901"/>
      <c r="C71" s="902"/>
      <c r="D71" s="903"/>
      <c r="E71" s="921"/>
      <c r="F71" s="908"/>
      <c r="G71" s="909"/>
      <c r="H71" s="904">
        <v>1</v>
      </c>
      <c r="I71" s="905">
        <v>21.7</v>
      </c>
      <c r="J71" s="922">
        <v>81</v>
      </c>
      <c r="K71" s="910">
        <v>16.100000000000001</v>
      </c>
      <c r="L71" s="907">
        <v>7</v>
      </c>
      <c r="M71" s="907">
        <v>63</v>
      </c>
      <c r="N71" s="911">
        <v>21</v>
      </c>
      <c r="O71" s="907" t="s">
        <v>5042</v>
      </c>
      <c r="P71" s="912" t="s">
        <v>5165</v>
      </c>
      <c r="Q71" s="913">
        <f t="shared" si="5"/>
        <v>1</v>
      </c>
      <c r="R71" s="913">
        <f t="shared" si="5"/>
        <v>21.7</v>
      </c>
      <c r="S71" s="901">
        <f t="shared" si="6"/>
        <v>21</v>
      </c>
      <c r="T71" s="901">
        <f t="shared" si="7"/>
        <v>81</v>
      </c>
      <c r="U71" s="901">
        <f t="shared" si="8"/>
        <v>60</v>
      </c>
      <c r="V71" s="914">
        <f t="shared" si="9"/>
        <v>3.8571428571428572</v>
      </c>
      <c r="W71" s="915">
        <v>60</v>
      </c>
    </row>
    <row r="72" spans="1:23" ht="14.4" customHeight="1" x14ac:dyDescent="0.3">
      <c r="A72" s="884" t="s">
        <v>5166</v>
      </c>
      <c r="B72" s="885"/>
      <c r="C72" s="886"/>
      <c r="D72" s="887"/>
      <c r="E72" s="888">
        <v>1</v>
      </c>
      <c r="F72" s="889">
        <v>4.13</v>
      </c>
      <c r="G72" s="890">
        <v>22</v>
      </c>
      <c r="H72" s="891"/>
      <c r="I72" s="892"/>
      <c r="J72" s="893"/>
      <c r="K72" s="894">
        <v>5.09</v>
      </c>
      <c r="L72" s="891">
        <v>3</v>
      </c>
      <c r="M72" s="891">
        <v>30</v>
      </c>
      <c r="N72" s="895">
        <v>10</v>
      </c>
      <c r="O72" s="891" t="s">
        <v>4849</v>
      </c>
      <c r="P72" s="896" t="s">
        <v>5167</v>
      </c>
      <c r="Q72" s="897">
        <f t="shared" si="5"/>
        <v>0</v>
      </c>
      <c r="R72" s="897">
        <f t="shared" si="5"/>
        <v>0</v>
      </c>
      <c r="S72" s="885" t="str">
        <f t="shared" si="6"/>
        <v/>
      </c>
      <c r="T72" s="885" t="str">
        <f t="shared" si="7"/>
        <v/>
      </c>
      <c r="U72" s="885" t="str">
        <f t="shared" si="8"/>
        <v/>
      </c>
      <c r="V72" s="898" t="str">
        <f t="shared" si="9"/>
        <v/>
      </c>
      <c r="W72" s="899"/>
    </row>
    <row r="73" spans="1:23" ht="14.4" customHeight="1" x14ac:dyDescent="0.3">
      <c r="A73" s="900" t="s">
        <v>5168</v>
      </c>
      <c r="B73" s="901">
        <v>1</v>
      </c>
      <c r="C73" s="902">
        <v>6.16</v>
      </c>
      <c r="D73" s="903">
        <v>32</v>
      </c>
      <c r="E73" s="921"/>
      <c r="F73" s="908"/>
      <c r="G73" s="909"/>
      <c r="H73" s="904"/>
      <c r="I73" s="905"/>
      <c r="J73" s="906"/>
      <c r="K73" s="910">
        <v>3.01</v>
      </c>
      <c r="L73" s="907">
        <v>1</v>
      </c>
      <c r="M73" s="907">
        <v>12</v>
      </c>
      <c r="N73" s="911">
        <v>4</v>
      </c>
      <c r="O73" s="907" t="s">
        <v>5042</v>
      </c>
      <c r="P73" s="912" t="s">
        <v>5169</v>
      </c>
      <c r="Q73" s="913">
        <f t="shared" si="5"/>
        <v>-1</v>
      </c>
      <c r="R73" s="913">
        <f t="shared" si="5"/>
        <v>-6.16</v>
      </c>
      <c r="S73" s="901" t="str">
        <f t="shared" si="6"/>
        <v/>
      </c>
      <c r="T73" s="901" t="str">
        <f t="shared" si="7"/>
        <v/>
      </c>
      <c r="U73" s="901" t="str">
        <f t="shared" si="8"/>
        <v/>
      </c>
      <c r="V73" s="914" t="str">
        <f t="shared" si="9"/>
        <v/>
      </c>
      <c r="W73" s="915"/>
    </row>
    <row r="74" spans="1:23" ht="14.4" customHeight="1" x14ac:dyDescent="0.3">
      <c r="A74" s="878" t="s">
        <v>5170</v>
      </c>
      <c r="B74" s="863"/>
      <c r="C74" s="864"/>
      <c r="D74" s="833"/>
      <c r="E74" s="874">
        <v>1</v>
      </c>
      <c r="F74" s="868">
        <v>6.18</v>
      </c>
      <c r="G74" s="829">
        <v>40</v>
      </c>
      <c r="H74" s="865">
        <v>1</v>
      </c>
      <c r="I74" s="866">
        <v>3.57</v>
      </c>
      <c r="J74" s="831">
        <v>20</v>
      </c>
      <c r="K74" s="869">
        <v>3.31</v>
      </c>
      <c r="L74" s="867">
        <v>2</v>
      </c>
      <c r="M74" s="867">
        <v>18</v>
      </c>
      <c r="N74" s="870">
        <v>6</v>
      </c>
      <c r="O74" s="867" t="s">
        <v>5042</v>
      </c>
      <c r="P74" s="871" t="s">
        <v>5169</v>
      </c>
      <c r="Q74" s="872">
        <f t="shared" si="5"/>
        <v>1</v>
      </c>
      <c r="R74" s="872">
        <f t="shared" si="5"/>
        <v>3.57</v>
      </c>
      <c r="S74" s="863">
        <f t="shared" si="6"/>
        <v>6</v>
      </c>
      <c r="T74" s="863">
        <f t="shared" si="7"/>
        <v>20</v>
      </c>
      <c r="U74" s="863">
        <f t="shared" si="8"/>
        <v>14</v>
      </c>
      <c r="V74" s="873">
        <f t="shared" si="9"/>
        <v>3.3333333333333335</v>
      </c>
      <c r="W74" s="830">
        <v>14</v>
      </c>
    </row>
    <row r="75" spans="1:23" ht="14.4" customHeight="1" x14ac:dyDescent="0.3">
      <c r="A75" s="884" t="s">
        <v>5171</v>
      </c>
      <c r="B75" s="918">
        <v>2</v>
      </c>
      <c r="C75" s="919">
        <v>10.71</v>
      </c>
      <c r="D75" s="920">
        <v>33</v>
      </c>
      <c r="E75" s="916"/>
      <c r="F75" s="892"/>
      <c r="G75" s="893"/>
      <c r="H75" s="891"/>
      <c r="I75" s="892"/>
      <c r="J75" s="893"/>
      <c r="K75" s="894">
        <v>2.95</v>
      </c>
      <c r="L75" s="891">
        <v>1</v>
      </c>
      <c r="M75" s="891">
        <v>12</v>
      </c>
      <c r="N75" s="895">
        <v>4</v>
      </c>
      <c r="O75" s="891" t="s">
        <v>4849</v>
      </c>
      <c r="P75" s="896" t="s">
        <v>5172</v>
      </c>
      <c r="Q75" s="897">
        <f t="shared" si="5"/>
        <v>-2</v>
      </c>
      <c r="R75" s="897">
        <f t="shared" si="5"/>
        <v>-10.71</v>
      </c>
      <c r="S75" s="885" t="str">
        <f t="shared" si="6"/>
        <v/>
      </c>
      <c r="T75" s="885" t="str">
        <f t="shared" si="7"/>
        <v/>
      </c>
      <c r="U75" s="885" t="str">
        <f t="shared" si="8"/>
        <v/>
      </c>
      <c r="V75" s="898" t="str">
        <f t="shared" si="9"/>
        <v/>
      </c>
      <c r="W75" s="899"/>
    </row>
    <row r="76" spans="1:23" ht="14.4" customHeight="1" x14ac:dyDescent="0.3">
      <c r="A76" s="878" t="s">
        <v>5173</v>
      </c>
      <c r="B76" s="875">
        <v>2</v>
      </c>
      <c r="C76" s="876">
        <v>8.7899999999999991</v>
      </c>
      <c r="D76" s="832">
        <v>32</v>
      </c>
      <c r="E76" s="874">
        <v>2</v>
      </c>
      <c r="F76" s="868">
        <v>10.96</v>
      </c>
      <c r="G76" s="829">
        <v>43.5</v>
      </c>
      <c r="H76" s="867"/>
      <c r="I76" s="868"/>
      <c r="J76" s="829"/>
      <c r="K76" s="869">
        <v>3.36</v>
      </c>
      <c r="L76" s="867">
        <v>2</v>
      </c>
      <c r="M76" s="867">
        <v>21</v>
      </c>
      <c r="N76" s="870">
        <v>7</v>
      </c>
      <c r="O76" s="867" t="s">
        <v>4849</v>
      </c>
      <c r="P76" s="871" t="s">
        <v>5172</v>
      </c>
      <c r="Q76" s="872">
        <f t="shared" si="5"/>
        <v>-2</v>
      </c>
      <c r="R76" s="872">
        <f t="shared" si="5"/>
        <v>-8.7899999999999991</v>
      </c>
      <c r="S76" s="863" t="str">
        <f t="shared" si="6"/>
        <v/>
      </c>
      <c r="T76" s="863" t="str">
        <f t="shared" si="7"/>
        <v/>
      </c>
      <c r="U76" s="863" t="str">
        <f t="shared" si="8"/>
        <v/>
      </c>
      <c r="V76" s="873" t="str">
        <f t="shared" si="9"/>
        <v/>
      </c>
      <c r="W76" s="830"/>
    </row>
    <row r="77" spans="1:23" ht="14.4" customHeight="1" x14ac:dyDescent="0.3">
      <c r="A77" s="878" t="s">
        <v>5174</v>
      </c>
      <c r="B77" s="875"/>
      <c r="C77" s="876"/>
      <c r="D77" s="832"/>
      <c r="E77" s="874"/>
      <c r="F77" s="868"/>
      <c r="G77" s="829"/>
      <c r="H77" s="867">
        <v>1</v>
      </c>
      <c r="I77" s="868">
        <v>4.1500000000000004</v>
      </c>
      <c r="J77" s="831">
        <v>24</v>
      </c>
      <c r="K77" s="869">
        <v>4.2300000000000004</v>
      </c>
      <c r="L77" s="867">
        <v>4</v>
      </c>
      <c r="M77" s="867">
        <v>33</v>
      </c>
      <c r="N77" s="870">
        <v>11</v>
      </c>
      <c r="O77" s="867" t="s">
        <v>4849</v>
      </c>
      <c r="P77" s="871" t="s">
        <v>5172</v>
      </c>
      <c r="Q77" s="872">
        <f t="shared" si="5"/>
        <v>1</v>
      </c>
      <c r="R77" s="872">
        <f t="shared" si="5"/>
        <v>4.1500000000000004</v>
      </c>
      <c r="S77" s="863">
        <f t="shared" si="6"/>
        <v>11</v>
      </c>
      <c r="T77" s="863">
        <f t="shared" si="7"/>
        <v>24</v>
      </c>
      <c r="U77" s="863">
        <f t="shared" si="8"/>
        <v>13</v>
      </c>
      <c r="V77" s="873">
        <f t="shared" si="9"/>
        <v>2.1818181818181817</v>
      </c>
      <c r="W77" s="830">
        <v>13</v>
      </c>
    </row>
    <row r="78" spans="1:23" ht="14.4" customHeight="1" x14ac:dyDescent="0.3">
      <c r="A78" s="884" t="s">
        <v>5175</v>
      </c>
      <c r="B78" s="885"/>
      <c r="C78" s="886"/>
      <c r="D78" s="887"/>
      <c r="E78" s="916"/>
      <c r="F78" s="892"/>
      <c r="G78" s="893"/>
      <c r="H78" s="888">
        <v>8</v>
      </c>
      <c r="I78" s="889">
        <v>19.55</v>
      </c>
      <c r="J78" s="890">
        <v>2</v>
      </c>
      <c r="K78" s="894">
        <v>2.44</v>
      </c>
      <c r="L78" s="891">
        <v>1</v>
      </c>
      <c r="M78" s="891">
        <v>9</v>
      </c>
      <c r="N78" s="895">
        <v>3</v>
      </c>
      <c r="O78" s="891" t="s">
        <v>5042</v>
      </c>
      <c r="P78" s="896" t="s">
        <v>5176</v>
      </c>
      <c r="Q78" s="897">
        <f t="shared" si="5"/>
        <v>8</v>
      </c>
      <c r="R78" s="897">
        <f t="shared" si="5"/>
        <v>19.55</v>
      </c>
      <c r="S78" s="885">
        <f t="shared" si="6"/>
        <v>24</v>
      </c>
      <c r="T78" s="885">
        <f t="shared" si="7"/>
        <v>16</v>
      </c>
      <c r="U78" s="885">
        <f t="shared" si="8"/>
        <v>-8</v>
      </c>
      <c r="V78" s="898">
        <f t="shared" si="9"/>
        <v>0.66666666666666663</v>
      </c>
      <c r="W78" s="899"/>
    </row>
    <row r="79" spans="1:23" ht="14.4" customHeight="1" x14ac:dyDescent="0.3">
      <c r="A79" s="878" t="s">
        <v>5177</v>
      </c>
      <c r="B79" s="863"/>
      <c r="C79" s="864"/>
      <c r="D79" s="833"/>
      <c r="E79" s="874"/>
      <c r="F79" s="868"/>
      <c r="G79" s="829"/>
      <c r="H79" s="865">
        <v>7</v>
      </c>
      <c r="I79" s="866">
        <v>19.96</v>
      </c>
      <c r="J79" s="828">
        <v>2.1</v>
      </c>
      <c r="K79" s="869">
        <v>2.85</v>
      </c>
      <c r="L79" s="867">
        <v>2</v>
      </c>
      <c r="M79" s="867">
        <v>15</v>
      </c>
      <c r="N79" s="870">
        <v>5</v>
      </c>
      <c r="O79" s="867" t="s">
        <v>5042</v>
      </c>
      <c r="P79" s="871" t="s">
        <v>5176</v>
      </c>
      <c r="Q79" s="872">
        <f t="shared" si="5"/>
        <v>7</v>
      </c>
      <c r="R79" s="872">
        <f t="shared" si="5"/>
        <v>19.96</v>
      </c>
      <c r="S79" s="863">
        <f t="shared" si="6"/>
        <v>35</v>
      </c>
      <c r="T79" s="863">
        <f t="shared" si="7"/>
        <v>14.700000000000001</v>
      </c>
      <c r="U79" s="863">
        <f t="shared" si="8"/>
        <v>-20.299999999999997</v>
      </c>
      <c r="V79" s="873">
        <f t="shared" si="9"/>
        <v>0.42000000000000004</v>
      </c>
      <c r="W79" s="830"/>
    </row>
    <row r="80" spans="1:23" ht="14.4" customHeight="1" x14ac:dyDescent="0.3">
      <c r="A80" s="878" t="s">
        <v>5178</v>
      </c>
      <c r="B80" s="863"/>
      <c r="C80" s="864"/>
      <c r="D80" s="833"/>
      <c r="E80" s="874"/>
      <c r="F80" s="868"/>
      <c r="G80" s="829"/>
      <c r="H80" s="865">
        <v>2</v>
      </c>
      <c r="I80" s="866">
        <v>6.42</v>
      </c>
      <c r="J80" s="828">
        <v>2</v>
      </c>
      <c r="K80" s="869">
        <v>3.81</v>
      </c>
      <c r="L80" s="867">
        <v>3</v>
      </c>
      <c r="M80" s="867">
        <v>24</v>
      </c>
      <c r="N80" s="870">
        <v>8</v>
      </c>
      <c r="O80" s="867" t="s">
        <v>5042</v>
      </c>
      <c r="P80" s="871" t="s">
        <v>5176</v>
      </c>
      <c r="Q80" s="872">
        <f t="shared" si="5"/>
        <v>2</v>
      </c>
      <c r="R80" s="872">
        <f t="shared" si="5"/>
        <v>6.42</v>
      </c>
      <c r="S80" s="863">
        <f t="shared" si="6"/>
        <v>16</v>
      </c>
      <c r="T80" s="863">
        <f t="shared" si="7"/>
        <v>4</v>
      </c>
      <c r="U80" s="863">
        <f t="shared" si="8"/>
        <v>-12</v>
      </c>
      <c r="V80" s="873">
        <f t="shared" si="9"/>
        <v>0.25</v>
      </c>
      <c r="W80" s="830"/>
    </row>
    <row r="81" spans="1:23" ht="14.4" customHeight="1" x14ac:dyDescent="0.3">
      <c r="A81" s="884" t="s">
        <v>5179</v>
      </c>
      <c r="B81" s="885"/>
      <c r="C81" s="886"/>
      <c r="D81" s="887"/>
      <c r="E81" s="888">
        <v>1</v>
      </c>
      <c r="F81" s="889">
        <v>15.22</v>
      </c>
      <c r="G81" s="890">
        <v>92</v>
      </c>
      <c r="H81" s="891"/>
      <c r="I81" s="892"/>
      <c r="J81" s="893"/>
      <c r="K81" s="894">
        <v>2.12</v>
      </c>
      <c r="L81" s="891">
        <v>3</v>
      </c>
      <c r="M81" s="891">
        <v>24</v>
      </c>
      <c r="N81" s="895">
        <v>8</v>
      </c>
      <c r="O81" s="891" t="s">
        <v>5042</v>
      </c>
      <c r="P81" s="896" t="s">
        <v>5180</v>
      </c>
      <c r="Q81" s="897">
        <f t="shared" si="5"/>
        <v>0</v>
      </c>
      <c r="R81" s="897">
        <f t="shared" si="5"/>
        <v>0</v>
      </c>
      <c r="S81" s="885" t="str">
        <f t="shared" si="6"/>
        <v/>
      </c>
      <c r="T81" s="885" t="str">
        <f t="shared" si="7"/>
        <v/>
      </c>
      <c r="U81" s="885" t="str">
        <f t="shared" si="8"/>
        <v/>
      </c>
      <c r="V81" s="898" t="str">
        <f t="shared" si="9"/>
        <v/>
      </c>
      <c r="W81" s="899"/>
    </row>
    <row r="82" spans="1:23" ht="14.4" customHeight="1" x14ac:dyDescent="0.3">
      <c r="A82" s="878" t="s">
        <v>5181</v>
      </c>
      <c r="B82" s="863">
        <v>1</v>
      </c>
      <c r="C82" s="864">
        <v>2.86</v>
      </c>
      <c r="D82" s="833">
        <v>27</v>
      </c>
      <c r="E82" s="865">
        <v>1</v>
      </c>
      <c r="F82" s="866">
        <v>2.86</v>
      </c>
      <c r="G82" s="828">
        <v>29</v>
      </c>
      <c r="H82" s="867"/>
      <c r="I82" s="868"/>
      <c r="J82" s="829"/>
      <c r="K82" s="869">
        <v>2.86</v>
      </c>
      <c r="L82" s="867">
        <v>4</v>
      </c>
      <c r="M82" s="867">
        <v>36</v>
      </c>
      <c r="N82" s="870">
        <v>12</v>
      </c>
      <c r="O82" s="867" t="s">
        <v>5042</v>
      </c>
      <c r="P82" s="871" t="s">
        <v>5182</v>
      </c>
      <c r="Q82" s="872">
        <f t="shared" si="5"/>
        <v>-1</v>
      </c>
      <c r="R82" s="872">
        <f t="shared" si="5"/>
        <v>-2.86</v>
      </c>
      <c r="S82" s="863" t="str">
        <f t="shared" si="6"/>
        <v/>
      </c>
      <c r="T82" s="863" t="str">
        <f t="shared" si="7"/>
        <v/>
      </c>
      <c r="U82" s="863" t="str">
        <f t="shared" si="8"/>
        <v/>
      </c>
      <c r="V82" s="873" t="str">
        <f t="shared" si="9"/>
        <v/>
      </c>
      <c r="W82" s="830"/>
    </row>
    <row r="83" spans="1:23" ht="14.4" customHeight="1" x14ac:dyDescent="0.3">
      <c r="A83" s="884" t="s">
        <v>5183</v>
      </c>
      <c r="B83" s="885">
        <v>1</v>
      </c>
      <c r="C83" s="886">
        <v>0.85</v>
      </c>
      <c r="D83" s="887">
        <v>24</v>
      </c>
      <c r="E83" s="888"/>
      <c r="F83" s="889"/>
      <c r="G83" s="890"/>
      <c r="H83" s="891"/>
      <c r="I83" s="892"/>
      <c r="J83" s="893"/>
      <c r="K83" s="894">
        <v>0.85</v>
      </c>
      <c r="L83" s="891">
        <v>3</v>
      </c>
      <c r="M83" s="891">
        <v>27</v>
      </c>
      <c r="N83" s="895">
        <v>9</v>
      </c>
      <c r="O83" s="891" t="s">
        <v>5042</v>
      </c>
      <c r="P83" s="896" t="s">
        <v>5184</v>
      </c>
      <c r="Q83" s="897">
        <f t="shared" si="5"/>
        <v>-1</v>
      </c>
      <c r="R83" s="897">
        <f t="shared" si="5"/>
        <v>-0.85</v>
      </c>
      <c r="S83" s="885" t="str">
        <f t="shared" si="6"/>
        <v/>
      </c>
      <c r="T83" s="885" t="str">
        <f t="shared" si="7"/>
        <v/>
      </c>
      <c r="U83" s="885" t="str">
        <f t="shared" si="8"/>
        <v/>
      </c>
      <c r="V83" s="898" t="str">
        <f t="shared" si="9"/>
        <v/>
      </c>
      <c r="W83" s="899"/>
    </row>
    <row r="84" spans="1:23" ht="14.4" customHeight="1" x14ac:dyDescent="0.3">
      <c r="A84" s="878" t="s">
        <v>5185</v>
      </c>
      <c r="B84" s="863"/>
      <c r="C84" s="864"/>
      <c r="D84" s="833"/>
      <c r="E84" s="865">
        <v>1</v>
      </c>
      <c r="F84" s="866">
        <v>1.24</v>
      </c>
      <c r="G84" s="828">
        <v>36</v>
      </c>
      <c r="H84" s="867">
        <v>1</v>
      </c>
      <c r="I84" s="868">
        <v>1.28</v>
      </c>
      <c r="J84" s="831">
        <v>26</v>
      </c>
      <c r="K84" s="869">
        <v>1.24</v>
      </c>
      <c r="L84" s="867">
        <v>5</v>
      </c>
      <c r="M84" s="867">
        <v>42</v>
      </c>
      <c r="N84" s="870">
        <v>14</v>
      </c>
      <c r="O84" s="867" t="s">
        <v>5042</v>
      </c>
      <c r="P84" s="871" t="s">
        <v>5184</v>
      </c>
      <c r="Q84" s="872">
        <f t="shared" si="5"/>
        <v>1</v>
      </c>
      <c r="R84" s="872">
        <f t="shared" si="5"/>
        <v>1.28</v>
      </c>
      <c r="S84" s="863">
        <f t="shared" si="6"/>
        <v>14</v>
      </c>
      <c r="T84" s="863">
        <f t="shared" si="7"/>
        <v>26</v>
      </c>
      <c r="U84" s="863">
        <f t="shared" si="8"/>
        <v>12</v>
      </c>
      <c r="V84" s="873">
        <f t="shared" si="9"/>
        <v>1.8571428571428572</v>
      </c>
      <c r="W84" s="830">
        <v>12</v>
      </c>
    </row>
    <row r="85" spans="1:23" ht="14.4" customHeight="1" x14ac:dyDescent="0.3">
      <c r="A85" s="878" t="s">
        <v>5186</v>
      </c>
      <c r="B85" s="863"/>
      <c r="C85" s="864"/>
      <c r="D85" s="833"/>
      <c r="E85" s="865">
        <v>1</v>
      </c>
      <c r="F85" s="866">
        <v>5.72</v>
      </c>
      <c r="G85" s="828">
        <v>62</v>
      </c>
      <c r="H85" s="867"/>
      <c r="I85" s="868"/>
      <c r="J85" s="829"/>
      <c r="K85" s="869">
        <v>2.5299999999999998</v>
      </c>
      <c r="L85" s="867">
        <v>6</v>
      </c>
      <c r="M85" s="867">
        <v>54</v>
      </c>
      <c r="N85" s="870">
        <v>18</v>
      </c>
      <c r="O85" s="867" t="s">
        <v>5042</v>
      </c>
      <c r="P85" s="871" t="s">
        <v>5184</v>
      </c>
      <c r="Q85" s="872">
        <f t="shared" si="5"/>
        <v>0</v>
      </c>
      <c r="R85" s="872">
        <f t="shared" si="5"/>
        <v>0</v>
      </c>
      <c r="S85" s="863" t="str">
        <f t="shared" si="6"/>
        <v/>
      </c>
      <c r="T85" s="863" t="str">
        <f t="shared" si="7"/>
        <v/>
      </c>
      <c r="U85" s="863" t="str">
        <f t="shared" si="8"/>
        <v/>
      </c>
      <c r="V85" s="873" t="str">
        <f t="shared" si="9"/>
        <v/>
      </c>
      <c r="W85" s="830"/>
    </row>
    <row r="86" spans="1:23" ht="14.4" customHeight="1" x14ac:dyDescent="0.3">
      <c r="A86" s="900" t="s">
        <v>5187</v>
      </c>
      <c r="B86" s="923">
        <v>1</v>
      </c>
      <c r="C86" s="924">
        <v>7.49</v>
      </c>
      <c r="D86" s="925">
        <v>43</v>
      </c>
      <c r="E86" s="921"/>
      <c r="F86" s="908"/>
      <c r="G86" s="909"/>
      <c r="H86" s="907"/>
      <c r="I86" s="908"/>
      <c r="J86" s="909"/>
      <c r="K86" s="910">
        <v>4.0199999999999996</v>
      </c>
      <c r="L86" s="907">
        <v>2</v>
      </c>
      <c r="M86" s="907">
        <v>18</v>
      </c>
      <c r="N86" s="911">
        <v>6</v>
      </c>
      <c r="O86" s="907" t="s">
        <v>4849</v>
      </c>
      <c r="P86" s="912" t="s">
        <v>5188</v>
      </c>
      <c r="Q86" s="913">
        <f t="shared" si="5"/>
        <v>-1</v>
      </c>
      <c r="R86" s="913">
        <f t="shared" si="5"/>
        <v>-7.49</v>
      </c>
      <c r="S86" s="901" t="str">
        <f t="shared" si="6"/>
        <v/>
      </c>
      <c r="T86" s="901" t="str">
        <f t="shared" si="7"/>
        <v/>
      </c>
      <c r="U86" s="901" t="str">
        <f t="shared" si="8"/>
        <v/>
      </c>
      <c r="V86" s="914" t="str">
        <f t="shared" si="9"/>
        <v/>
      </c>
      <c r="W86" s="915"/>
    </row>
    <row r="87" spans="1:23" ht="14.4" customHeight="1" x14ac:dyDescent="0.3">
      <c r="A87" s="900" t="s">
        <v>5189</v>
      </c>
      <c r="B87" s="901"/>
      <c r="C87" s="902"/>
      <c r="D87" s="903"/>
      <c r="E87" s="921"/>
      <c r="F87" s="908"/>
      <c r="G87" s="909"/>
      <c r="H87" s="904">
        <v>1</v>
      </c>
      <c r="I87" s="905">
        <v>5.95</v>
      </c>
      <c r="J87" s="906">
        <v>2</v>
      </c>
      <c r="K87" s="910">
        <v>5.95</v>
      </c>
      <c r="L87" s="907">
        <v>1</v>
      </c>
      <c r="M87" s="907">
        <v>9</v>
      </c>
      <c r="N87" s="911">
        <v>3</v>
      </c>
      <c r="O87" s="907" t="s">
        <v>4849</v>
      </c>
      <c r="P87" s="912" t="s">
        <v>5190</v>
      </c>
      <c r="Q87" s="913">
        <f t="shared" si="5"/>
        <v>1</v>
      </c>
      <c r="R87" s="913">
        <f t="shared" si="5"/>
        <v>5.95</v>
      </c>
      <c r="S87" s="901">
        <f t="shared" si="6"/>
        <v>3</v>
      </c>
      <c r="T87" s="901">
        <f t="shared" si="7"/>
        <v>2</v>
      </c>
      <c r="U87" s="901">
        <f t="shared" si="8"/>
        <v>-1</v>
      </c>
      <c r="V87" s="914">
        <f t="shared" si="9"/>
        <v>0.66666666666666663</v>
      </c>
      <c r="W87" s="915"/>
    </row>
    <row r="88" spans="1:23" ht="14.4" customHeight="1" x14ac:dyDescent="0.3">
      <c r="A88" s="900" t="s">
        <v>5191</v>
      </c>
      <c r="B88" s="901"/>
      <c r="C88" s="902"/>
      <c r="D88" s="903"/>
      <c r="E88" s="921"/>
      <c r="F88" s="908"/>
      <c r="G88" s="909"/>
      <c r="H88" s="904">
        <v>15</v>
      </c>
      <c r="I88" s="905">
        <v>44.05</v>
      </c>
      <c r="J88" s="906">
        <v>2.1</v>
      </c>
      <c r="K88" s="910">
        <v>2.94</v>
      </c>
      <c r="L88" s="907">
        <v>1</v>
      </c>
      <c r="M88" s="907">
        <v>9</v>
      </c>
      <c r="N88" s="911">
        <v>3</v>
      </c>
      <c r="O88" s="907" t="s">
        <v>4849</v>
      </c>
      <c r="P88" s="912" t="s">
        <v>5188</v>
      </c>
      <c r="Q88" s="913">
        <f t="shared" si="5"/>
        <v>15</v>
      </c>
      <c r="R88" s="913">
        <f t="shared" si="5"/>
        <v>44.05</v>
      </c>
      <c r="S88" s="901">
        <f t="shared" si="6"/>
        <v>45</v>
      </c>
      <c r="T88" s="901">
        <f t="shared" si="7"/>
        <v>31.5</v>
      </c>
      <c r="U88" s="901">
        <f t="shared" si="8"/>
        <v>-13.5</v>
      </c>
      <c r="V88" s="914">
        <f t="shared" si="9"/>
        <v>0.7</v>
      </c>
      <c r="W88" s="915"/>
    </row>
    <row r="89" spans="1:23" ht="14.4" customHeight="1" x14ac:dyDescent="0.3">
      <c r="A89" s="878" t="s">
        <v>5192</v>
      </c>
      <c r="B89" s="863"/>
      <c r="C89" s="864"/>
      <c r="D89" s="833"/>
      <c r="E89" s="874"/>
      <c r="F89" s="868"/>
      <c r="G89" s="829"/>
      <c r="H89" s="865">
        <v>11</v>
      </c>
      <c r="I89" s="866">
        <v>40.26</v>
      </c>
      <c r="J89" s="828">
        <v>2</v>
      </c>
      <c r="K89" s="869">
        <v>3.67</v>
      </c>
      <c r="L89" s="867">
        <v>1</v>
      </c>
      <c r="M89" s="867">
        <v>12</v>
      </c>
      <c r="N89" s="870">
        <v>4</v>
      </c>
      <c r="O89" s="867" t="s">
        <v>4849</v>
      </c>
      <c r="P89" s="871" t="s">
        <v>5188</v>
      </c>
      <c r="Q89" s="872">
        <f t="shared" si="5"/>
        <v>11</v>
      </c>
      <c r="R89" s="872">
        <f t="shared" si="5"/>
        <v>40.26</v>
      </c>
      <c r="S89" s="863">
        <f t="shared" si="6"/>
        <v>44</v>
      </c>
      <c r="T89" s="863">
        <f t="shared" si="7"/>
        <v>22</v>
      </c>
      <c r="U89" s="863">
        <f t="shared" si="8"/>
        <v>-22</v>
      </c>
      <c r="V89" s="873">
        <f t="shared" si="9"/>
        <v>0.5</v>
      </c>
      <c r="W89" s="830"/>
    </row>
    <row r="90" spans="1:23" ht="14.4" customHeight="1" x14ac:dyDescent="0.3">
      <c r="A90" s="878" t="s">
        <v>5193</v>
      </c>
      <c r="B90" s="863"/>
      <c r="C90" s="864"/>
      <c r="D90" s="833"/>
      <c r="E90" s="874"/>
      <c r="F90" s="868"/>
      <c r="G90" s="829"/>
      <c r="H90" s="865">
        <v>3</v>
      </c>
      <c r="I90" s="866">
        <v>12.9</v>
      </c>
      <c r="J90" s="828">
        <v>2</v>
      </c>
      <c r="K90" s="869">
        <v>4.37</v>
      </c>
      <c r="L90" s="867">
        <v>2</v>
      </c>
      <c r="M90" s="867">
        <v>21</v>
      </c>
      <c r="N90" s="870">
        <v>7</v>
      </c>
      <c r="O90" s="867" t="s">
        <v>4849</v>
      </c>
      <c r="P90" s="871" t="s">
        <v>5188</v>
      </c>
      <c r="Q90" s="872">
        <f t="shared" si="5"/>
        <v>3</v>
      </c>
      <c r="R90" s="872">
        <f t="shared" si="5"/>
        <v>12.9</v>
      </c>
      <c r="S90" s="863">
        <f t="shared" si="6"/>
        <v>21</v>
      </c>
      <c r="T90" s="863">
        <f t="shared" si="7"/>
        <v>6</v>
      </c>
      <c r="U90" s="863">
        <f t="shared" si="8"/>
        <v>-15</v>
      </c>
      <c r="V90" s="873">
        <f t="shared" si="9"/>
        <v>0.2857142857142857</v>
      </c>
      <c r="W90" s="830"/>
    </row>
    <row r="91" spans="1:23" ht="14.4" customHeight="1" x14ac:dyDescent="0.3">
      <c r="A91" s="900" t="s">
        <v>5194</v>
      </c>
      <c r="B91" s="901"/>
      <c r="C91" s="902"/>
      <c r="D91" s="903"/>
      <c r="E91" s="921"/>
      <c r="F91" s="908"/>
      <c r="G91" s="909"/>
      <c r="H91" s="904">
        <v>43</v>
      </c>
      <c r="I91" s="905">
        <v>18.8</v>
      </c>
      <c r="J91" s="906">
        <v>2</v>
      </c>
      <c r="K91" s="910">
        <v>0.42</v>
      </c>
      <c r="L91" s="907">
        <v>1</v>
      </c>
      <c r="M91" s="907">
        <v>6</v>
      </c>
      <c r="N91" s="911">
        <v>2</v>
      </c>
      <c r="O91" s="907" t="s">
        <v>5042</v>
      </c>
      <c r="P91" s="912" t="s">
        <v>5195</v>
      </c>
      <c r="Q91" s="913">
        <f t="shared" si="5"/>
        <v>43</v>
      </c>
      <c r="R91" s="913">
        <f t="shared" si="5"/>
        <v>18.8</v>
      </c>
      <c r="S91" s="901">
        <f t="shared" si="6"/>
        <v>86</v>
      </c>
      <c r="T91" s="901">
        <f t="shared" si="7"/>
        <v>86</v>
      </c>
      <c r="U91" s="901">
        <f t="shared" si="8"/>
        <v>0</v>
      </c>
      <c r="V91" s="914">
        <f t="shared" si="9"/>
        <v>1</v>
      </c>
      <c r="W91" s="915">
        <v>1</v>
      </c>
    </row>
    <row r="92" spans="1:23" ht="14.4" customHeight="1" x14ac:dyDescent="0.3">
      <c r="A92" s="878" t="s">
        <v>5196</v>
      </c>
      <c r="B92" s="863"/>
      <c r="C92" s="864"/>
      <c r="D92" s="833"/>
      <c r="E92" s="874">
        <v>1</v>
      </c>
      <c r="F92" s="868">
        <v>4.49</v>
      </c>
      <c r="G92" s="829">
        <v>49</v>
      </c>
      <c r="H92" s="865">
        <v>34</v>
      </c>
      <c r="I92" s="866">
        <v>19.350000000000001</v>
      </c>
      <c r="J92" s="828">
        <v>2</v>
      </c>
      <c r="K92" s="869">
        <v>0.55000000000000004</v>
      </c>
      <c r="L92" s="867">
        <v>1</v>
      </c>
      <c r="M92" s="867">
        <v>9</v>
      </c>
      <c r="N92" s="870">
        <v>3</v>
      </c>
      <c r="O92" s="867" t="s">
        <v>5042</v>
      </c>
      <c r="P92" s="871" t="s">
        <v>5197</v>
      </c>
      <c r="Q92" s="872">
        <f t="shared" si="5"/>
        <v>34</v>
      </c>
      <c r="R92" s="872">
        <f t="shared" si="5"/>
        <v>19.350000000000001</v>
      </c>
      <c r="S92" s="863">
        <f t="shared" si="6"/>
        <v>102</v>
      </c>
      <c r="T92" s="863">
        <f t="shared" si="7"/>
        <v>68</v>
      </c>
      <c r="U92" s="863">
        <f t="shared" si="8"/>
        <v>-34</v>
      </c>
      <c r="V92" s="873">
        <f t="shared" si="9"/>
        <v>0.66666666666666663</v>
      </c>
      <c r="W92" s="830"/>
    </row>
    <row r="93" spans="1:23" ht="14.4" customHeight="1" x14ac:dyDescent="0.3">
      <c r="A93" s="878" t="s">
        <v>5198</v>
      </c>
      <c r="B93" s="863"/>
      <c r="C93" s="864"/>
      <c r="D93" s="833"/>
      <c r="E93" s="874"/>
      <c r="F93" s="868"/>
      <c r="G93" s="829"/>
      <c r="H93" s="865">
        <v>4</v>
      </c>
      <c r="I93" s="866">
        <v>4.3899999999999997</v>
      </c>
      <c r="J93" s="831">
        <v>9.3000000000000007</v>
      </c>
      <c r="K93" s="869">
        <v>0.68</v>
      </c>
      <c r="L93" s="867">
        <v>1</v>
      </c>
      <c r="M93" s="867">
        <v>12</v>
      </c>
      <c r="N93" s="870">
        <v>4</v>
      </c>
      <c r="O93" s="867" t="s">
        <v>5042</v>
      </c>
      <c r="P93" s="871" t="s">
        <v>5199</v>
      </c>
      <c r="Q93" s="872">
        <f t="shared" si="5"/>
        <v>4</v>
      </c>
      <c r="R93" s="872">
        <f t="shared" si="5"/>
        <v>4.3899999999999997</v>
      </c>
      <c r="S93" s="863">
        <f t="shared" si="6"/>
        <v>16</v>
      </c>
      <c r="T93" s="863">
        <f t="shared" si="7"/>
        <v>37.200000000000003</v>
      </c>
      <c r="U93" s="863">
        <f t="shared" si="8"/>
        <v>21.200000000000003</v>
      </c>
      <c r="V93" s="873">
        <f t="shared" si="9"/>
        <v>2.3250000000000002</v>
      </c>
      <c r="W93" s="830">
        <v>27</v>
      </c>
    </row>
    <row r="94" spans="1:23" ht="14.4" customHeight="1" x14ac:dyDescent="0.3">
      <c r="A94" s="900" t="s">
        <v>5200</v>
      </c>
      <c r="B94" s="901"/>
      <c r="C94" s="902"/>
      <c r="D94" s="903"/>
      <c r="E94" s="904">
        <v>2</v>
      </c>
      <c r="F94" s="905">
        <v>5.68</v>
      </c>
      <c r="G94" s="906">
        <v>34.5</v>
      </c>
      <c r="H94" s="907">
        <v>1</v>
      </c>
      <c r="I94" s="908">
        <v>0.49</v>
      </c>
      <c r="J94" s="909">
        <v>2</v>
      </c>
      <c r="K94" s="910">
        <v>0.49</v>
      </c>
      <c r="L94" s="907">
        <v>1</v>
      </c>
      <c r="M94" s="907">
        <v>9</v>
      </c>
      <c r="N94" s="911">
        <v>3</v>
      </c>
      <c r="O94" s="907" t="s">
        <v>5042</v>
      </c>
      <c r="P94" s="912" t="s">
        <v>5201</v>
      </c>
      <c r="Q94" s="913">
        <f t="shared" si="5"/>
        <v>1</v>
      </c>
      <c r="R94" s="913">
        <f t="shared" si="5"/>
        <v>0.49</v>
      </c>
      <c r="S94" s="901">
        <f t="shared" si="6"/>
        <v>3</v>
      </c>
      <c r="T94" s="901">
        <f t="shared" si="7"/>
        <v>2</v>
      </c>
      <c r="U94" s="901">
        <f t="shared" si="8"/>
        <v>-1</v>
      </c>
      <c r="V94" s="914">
        <f t="shared" si="9"/>
        <v>0.66666666666666663</v>
      </c>
      <c r="W94" s="915"/>
    </row>
    <row r="95" spans="1:23" ht="14.4" customHeight="1" x14ac:dyDescent="0.3">
      <c r="A95" s="878" t="s">
        <v>5202</v>
      </c>
      <c r="B95" s="863"/>
      <c r="C95" s="864"/>
      <c r="D95" s="833"/>
      <c r="E95" s="865">
        <v>1</v>
      </c>
      <c r="F95" s="866">
        <v>1.84</v>
      </c>
      <c r="G95" s="828">
        <v>29</v>
      </c>
      <c r="H95" s="867"/>
      <c r="I95" s="868"/>
      <c r="J95" s="829"/>
      <c r="K95" s="869">
        <v>1.63</v>
      </c>
      <c r="L95" s="867">
        <v>3</v>
      </c>
      <c r="M95" s="867">
        <v>27</v>
      </c>
      <c r="N95" s="870">
        <v>9</v>
      </c>
      <c r="O95" s="867" t="s">
        <v>5042</v>
      </c>
      <c r="P95" s="871" t="s">
        <v>5201</v>
      </c>
      <c r="Q95" s="872">
        <f t="shared" si="5"/>
        <v>0</v>
      </c>
      <c r="R95" s="872">
        <f t="shared" si="5"/>
        <v>0</v>
      </c>
      <c r="S95" s="863" t="str">
        <f t="shared" si="6"/>
        <v/>
      </c>
      <c r="T95" s="863" t="str">
        <f t="shared" si="7"/>
        <v/>
      </c>
      <c r="U95" s="863" t="str">
        <f t="shared" si="8"/>
        <v/>
      </c>
      <c r="V95" s="873" t="str">
        <f t="shared" si="9"/>
        <v/>
      </c>
      <c r="W95" s="830"/>
    </row>
    <row r="96" spans="1:23" ht="14.4" customHeight="1" x14ac:dyDescent="0.3">
      <c r="A96" s="900" t="s">
        <v>5203</v>
      </c>
      <c r="B96" s="901">
        <v>1</v>
      </c>
      <c r="C96" s="902">
        <v>1.29</v>
      </c>
      <c r="D96" s="903">
        <v>32</v>
      </c>
      <c r="E96" s="921"/>
      <c r="F96" s="908"/>
      <c r="G96" s="909"/>
      <c r="H96" s="904"/>
      <c r="I96" s="905"/>
      <c r="J96" s="906"/>
      <c r="K96" s="910">
        <v>0.43</v>
      </c>
      <c r="L96" s="907">
        <v>2</v>
      </c>
      <c r="M96" s="907">
        <v>15</v>
      </c>
      <c r="N96" s="911">
        <v>5</v>
      </c>
      <c r="O96" s="907" t="s">
        <v>5042</v>
      </c>
      <c r="P96" s="912" t="s">
        <v>5204</v>
      </c>
      <c r="Q96" s="913">
        <f t="shared" si="5"/>
        <v>-1</v>
      </c>
      <c r="R96" s="913">
        <f t="shared" si="5"/>
        <v>-1.29</v>
      </c>
      <c r="S96" s="901" t="str">
        <f t="shared" si="6"/>
        <v/>
      </c>
      <c r="T96" s="901" t="str">
        <f t="shared" si="7"/>
        <v/>
      </c>
      <c r="U96" s="901" t="str">
        <f t="shared" si="8"/>
        <v/>
      </c>
      <c r="V96" s="914" t="str">
        <f t="shared" si="9"/>
        <v/>
      </c>
      <c r="W96" s="915"/>
    </row>
    <row r="97" spans="1:23" ht="14.4" customHeight="1" x14ac:dyDescent="0.3">
      <c r="A97" s="878" t="s">
        <v>5205</v>
      </c>
      <c r="B97" s="863"/>
      <c r="C97" s="864"/>
      <c r="D97" s="833"/>
      <c r="E97" s="874"/>
      <c r="F97" s="868"/>
      <c r="G97" s="829"/>
      <c r="H97" s="865">
        <v>1</v>
      </c>
      <c r="I97" s="866">
        <v>1.36</v>
      </c>
      <c r="J97" s="831">
        <v>17</v>
      </c>
      <c r="K97" s="869">
        <v>1.36</v>
      </c>
      <c r="L97" s="867">
        <v>3</v>
      </c>
      <c r="M97" s="867">
        <v>30</v>
      </c>
      <c r="N97" s="870">
        <v>10</v>
      </c>
      <c r="O97" s="867" t="s">
        <v>5042</v>
      </c>
      <c r="P97" s="871" t="s">
        <v>5206</v>
      </c>
      <c r="Q97" s="872">
        <f t="shared" si="5"/>
        <v>1</v>
      </c>
      <c r="R97" s="872">
        <f t="shared" si="5"/>
        <v>1.36</v>
      </c>
      <c r="S97" s="863">
        <f t="shared" si="6"/>
        <v>10</v>
      </c>
      <c r="T97" s="863">
        <f t="shared" si="7"/>
        <v>17</v>
      </c>
      <c r="U97" s="863">
        <f t="shared" si="8"/>
        <v>7</v>
      </c>
      <c r="V97" s="873">
        <f t="shared" si="9"/>
        <v>1.7</v>
      </c>
      <c r="W97" s="830">
        <v>7</v>
      </c>
    </row>
    <row r="98" spans="1:23" ht="14.4" customHeight="1" x14ac:dyDescent="0.3">
      <c r="A98" s="900" t="s">
        <v>5207</v>
      </c>
      <c r="B98" s="923">
        <v>7</v>
      </c>
      <c r="C98" s="924">
        <v>4.8099999999999996</v>
      </c>
      <c r="D98" s="925">
        <v>23.1</v>
      </c>
      <c r="E98" s="921">
        <v>4</v>
      </c>
      <c r="F98" s="908">
        <v>2.5099999999999998</v>
      </c>
      <c r="G98" s="909">
        <v>21.8</v>
      </c>
      <c r="H98" s="907">
        <v>3</v>
      </c>
      <c r="I98" s="908">
        <v>1.69</v>
      </c>
      <c r="J98" s="922">
        <v>20.3</v>
      </c>
      <c r="K98" s="910">
        <v>0.55000000000000004</v>
      </c>
      <c r="L98" s="907">
        <v>3</v>
      </c>
      <c r="M98" s="907">
        <v>24</v>
      </c>
      <c r="N98" s="911">
        <v>8</v>
      </c>
      <c r="O98" s="907" t="s">
        <v>5042</v>
      </c>
      <c r="P98" s="912" t="s">
        <v>5208</v>
      </c>
      <c r="Q98" s="913">
        <f t="shared" si="5"/>
        <v>-4</v>
      </c>
      <c r="R98" s="913">
        <f t="shared" si="5"/>
        <v>-3.1199999999999997</v>
      </c>
      <c r="S98" s="901">
        <f t="shared" si="6"/>
        <v>24</v>
      </c>
      <c r="T98" s="901">
        <f t="shared" si="7"/>
        <v>60.900000000000006</v>
      </c>
      <c r="U98" s="901">
        <f t="shared" si="8"/>
        <v>36.900000000000006</v>
      </c>
      <c r="V98" s="914">
        <f t="shared" si="9"/>
        <v>2.5375000000000001</v>
      </c>
      <c r="W98" s="915">
        <v>37</v>
      </c>
    </row>
    <row r="99" spans="1:23" ht="14.4" customHeight="1" x14ac:dyDescent="0.3">
      <c r="A99" s="878" t="s">
        <v>5209</v>
      </c>
      <c r="B99" s="875">
        <v>11</v>
      </c>
      <c r="C99" s="876">
        <v>8.42</v>
      </c>
      <c r="D99" s="832">
        <v>23.1</v>
      </c>
      <c r="E99" s="874">
        <v>12</v>
      </c>
      <c r="F99" s="868">
        <v>11.34</v>
      </c>
      <c r="G99" s="829">
        <v>27.4</v>
      </c>
      <c r="H99" s="867">
        <v>7</v>
      </c>
      <c r="I99" s="868">
        <v>5.85</v>
      </c>
      <c r="J99" s="831">
        <v>25.7</v>
      </c>
      <c r="K99" s="869">
        <v>0.68</v>
      </c>
      <c r="L99" s="867">
        <v>3</v>
      </c>
      <c r="M99" s="867">
        <v>27</v>
      </c>
      <c r="N99" s="870">
        <v>9</v>
      </c>
      <c r="O99" s="867" t="s">
        <v>5042</v>
      </c>
      <c r="P99" s="871" t="s">
        <v>5210</v>
      </c>
      <c r="Q99" s="872">
        <f t="shared" si="5"/>
        <v>-4</v>
      </c>
      <c r="R99" s="872">
        <f t="shared" si="5"/>
        <v>-2.5700000000000003</v>
      </c>
      <c r="S99" s="863">
        <f t="shared" si="6"/>
        <v>63</v>
      </c>
      <c r="T99" s="863">
        <f t="shared" si="7"/>
        <v>179.9</v>
      </c>
      <c r="U99" s="863">
        <f t="shared" si="8"/>
        <v>116.9</v>
      </c>
      <c r="V99" s="873">
        <f t="shared" si="9"/>
        <v>2.8555555555555556</v>
      </c>
      <c r="W99" s="830">
        <v>117</v>
      </c>
    </row>
    <row r="100" spans="1:23" ht="14.4" customHeight="1" x14ac:dyDescent="0.3">
      <c r="A100" s="878" t="s">
        <v>5211</v>
      </c>
      <c r="B100" s="875">
        <v>10</v>
      </c>
      <c r="C100" s="876">
        <v>11.1</v>
      </c>
      <c r="D100" s="832">
        <v>29.8</v>
      </c>
      <c r="E100" s="874">
        <v>1</v>
      </c>
      <c r="F100" s="868">
        <v>1.43</v>
      </c>
      <c r="G100" s="829">
        <v>43</v>
      </c>
      <c r="H100" s="867">
        <v>7</v>
      </c>
      <c r="I100" s="868">
        <v>8.07</v>
      </c>
      <c r="J100" s="831">
        <v>23.1</v>
      </c>
      <c r="K100" s="869">
        <v>1.04</v>
      </c>
      <c r="L100" s="867">
        <v>4</v>
      </c>
      <c r="M100" s="867">
        <v>36</v>
      </c>
      <c r="N100" s="870">
        <v>12</v>
      </c>
      <c r="O100" s="867" t="s">
        <v>5042</v>
      </c>
      <c r="P100" s="871" t="s">
        <v>5212</v>
      </c>
      <c r="Q100" s="872">
        <f t="shared" si="5"/>
        <v>-3</v>
      </c>
      <c r="R100" s="872">
        <f t="shared" si="5"/>
        <v>-3.0299999999999994</v>
      </c>
      <c r="S100" s="863">
        <f t="shared" si="6"/>
        <v>84</v>
      </c>
      <c r="T100" s="863">
        <f t="shared" si="7"/>
        <v>161.70000000000002</v>
      </c>
      <c r="U100" s="863">
        <f t="shared" si="8"/>
        <v>77.700000000000017</v>
      </c>
      <c r="V100" s="873">
        <f t="shared" si="9"/>
        <v>1.9250000000000003</v>
      </c>
      <c r="W100" s="830">
        <v>84</v>
      </c>
    </row>
    <row r="101" spans="1:23" ht="14.4" customHeight="1" x14ac:dyDescent="0.3">
      <c r="A101" s="900" t="s">
        <v>5213</v>
      </c>
      <c r="B101" s="901"/>
      <c r="C101" s="902"/>
      <c r="D101" s="903"/>
      <c r="E101" s="904">
        <v>1</v>
      </c>
      <c r="F101" s="905">
        <v>0.47</v>
      </c>
      <c r="G101" s="906">
        <v>22</v>
      </c>
      <c r="H101" s="907"/>
      <c r="I101" s="908"/>
      <c r="J101" s="909"/>
      <c r="K101" s="910">
        <v>0.43</v>
      </c>
      <c r="L101" s="907">
        <v>2</v>
      </c>
      <c r="M101" s="907">
        <v>21</v>
      </c>
      <c r="N101" s="911">
        <v>7</v>
      </c>
      <c r="O101" s="907" t="s">
        <v>5042</v>
      </c>
      <c r="P101" s="912" t="s">
        <v>5214</v>
      </c>
      <c r="Q101" s="913">
        <f t="shared" si="5"/>
        <v>0</v>
      </c>
      <c r="R101" s="913">
        <f t="shared" si="5"/>
        <v>0</v>
      </c>
      <c r="S101" s="901" t="str">
        <f t="shared" si="6"/>
        <v/>
      </c>
      <c r="T101" s="901" t="str">
        <f t="shared" si="7"/>
        <v/>
      </c>
      <c r="U101" s="901" t="str">
        <f t="shared" si="8"/>
        <v/>
      </c>
      <c r="V101" s="914" t="str">
        <f t="shared" si="9"/>
        <v/>
      </c>
      <c r="W101" s="915"/>
    </row>
    <row r="102" spans="1:23" ht="14.4" customHeight="1" x14ac:dyDescent="0.3">
      <c r="A102" s="878" t="s">
        <v>5215</v>
      </c>
      <c r="B102" s="863">
        <v>1</v>
      </c>
      <c r="C102" s="864">
        <v>0.73</v>
      </c>
      <c r="D102" s="833">
        <v>29</v>
      </c>
      <c r="E102" s="865">
        <v>2</v>
      </c>
      <c r="F102" s="866">
        <v>2.23</v>
      </c>
      <c r="G102" s="828">
        <v>38.5</v>
      </c>
      <c r="H102" s="867"/>
      <c r="I102" s="868"/>
      <c r="J102" s="829"/>
      <c r="K102" s="869">
        <v>0.53</v>
      </c>
      <c r="L102" s="867">
        <v>3</v>
      </c>
      <c r="M102" s="867">
        <v>24</v>
      </c>
      <c r="N102" s="870">
        <v>8</v>
      </c>
      <c r="O102" s="867" t="s">
        <v>5042</v>
      </c>
      <c r="P102" s="871" t="s">
        <v>5216</v>
      </c>
      <c r="Q102" s="872">
        <f t="shared" si="5"/>
        <v>-1</v>
      </c>
      <c r="R102" s="872">
        <f t="shared" si="5"/>
        <v>-0.73</v>
      </c>
      <c r="S102" s="863" t="str">
        <f t="shared" si="6"/>
        <v/>
      </c>
      <c r="T102" s="863" t="str">
        <f t="shared" si="7"/>
        <v/>
      </c>
      <c r="U102" s="863" t="str">
        <f t="shared" si="8"/>
        <v/>
      </c>
      <c r="V102" s="873" t="str">
        <f t="shared" si="9"/>
        <v/>
      </c>
      <c r="W102" s="830"/>
    </row>
    <row r="103" spans="1:23" ht="14.4" customHeight="1" x14ac:dyDescent="0.3">
      <c r="A103" s="878" t="s">
        <v>5217</v>
      </c>
      <c r="B103" s="863">
        <v>1</v>
      </c>
      <c r="C103" s="864">
        <v>0.69</v>
      </c>
      <c r="D103" s="833">
        <v>8</v>
      </c>
      <c r="E103" s="865"/>
      <c r="F103" s="866"/>
      <c r="G103" s="828"/>
      <c r="H103" s="867"/>
      <c r="I103" s="868"/>
      <c r="J103" s="829"/>
      <c r="K103" s="869">
        <v>0.69</v>
      </c>
      <c r="L103" s="867">
        <v>3</v>
      </c>
      <c r="M103" s="867">
        <v>27</v>
      </c>
      <c r="N103" s="870">
        <v>9</v>
      </c>
      <c r="O103" s="867" t="s">
        <v>5042</v>
      </c>
      <c r="P103" s="871" t="s">
        <v>5218</v>
      </c>
      <c r="Q103" s="872">
        <f t="shared" si="5"/>
        <v>-1</v>
      </c>
      <c r="R103" s="872">
        <f t="shared" si="5"/>
        <v>-0.69</v>
      </c>
      <c r="S103" s="863" t="str">
        <f t="shared" si="6"/>
        <v/>
      </c>
      <c r="T103" s="863" t="str">
        <f t="shared" si="7"/>
        <v/>
      </c>
      <c r="U103" s="863" t="str">
        <f t="shared" si="8"/>
        <v/>
      </c>
      <c r="V103" s="873" t="str">
        <f t="shared" si="9"/>
        <v/>
      </c>
      <c r="W103" s="830"/>
    </row>
    <row r="104" spans="1:23" ht="14.4" customHeight="1" x14ac:dyDescent="0.3">
      <c r="A104" s="900" t="s">
        <v>5219</v>
      </c>
      <c r="B104" s="901"/>
      <c r="C104" s="902"/>
      <c r="D104" s="903"/>
      <c r="E104" s="904">
        <v>2</v>
      </c>
      <c r="F104" s="905">
        <v>1.33</v>
      </c>
      <c r="G104" s="906">
        <v>24</v>
      </c>
      <c r="H104" s="907"/>
      <c r="I104" s="908"/>
      <c r="J104" s="909"/>
      <c r="K104" s="910">
        <v>0.42</v>
      </c>
      <c r="L104" s="907">
        <v>2</v>
      </c>
      <c r="M104" s="907">
        <v>18</v>
      </c>
      <c r="N104" s="911">
        <v>6</v>
      </c>
      <c r="O104" s="907" t="s">
        <v>5042</v>
      </c>
      <c r="P104" s="912" t="s">
        <v>5220</v>
      </c>
      <c r="Q104" s="913">
        <f t="shared" si="5"/>
        <v>0</v>
      </c>
      <c r="R104" s="913">
        <f t="shared" si="5"/>
        <v>0</v>
      </c>
      <c r="S104" s="901" t="str">
        <f t="shared" si="6"/>
        <v/>
      </c>
      <c r="T104" s="901" t="str">
        <f t="shared" si="7"/>
        <v/>
      </c>
      <c r="U104" s="901" t="str">
        <f t="shared" si="8"/>
        <v/>
      </c>
      <c r="V104" s="914" t="str">
        <f t="shared" si="9"/>
        <v/>
      </c>
      <c r="W104" s="915"/>
    </row>
    <row r="105" spans="1:23" ht="14.4" customHeight="1" x14ac:dyDescent="0.3">
      <c r="A105" s="878" t="s">
        <v>5221</v>
      </c>
      <c r="B105" s="863">
        <v>1</v>
      </c>
      <c r="C105" s="864">
        <v>0.54</v>
      </c>
      <c r="D105" s="833">
        <v>18</v>
      </c>
      <c r="E105" s="865">
        <v>1</v>
      </c>
      <c r="F105" s="866">
        <v>0.54</v>
      </c>
      <c r="G105" s="828">
        <v>15</v>
      </c>
      <c r="H105" s="867">
        <v>1</v>
      </c>
      <c r="I105" s="868">
        <v>0.54</v>
      </c>
      <c r="J105" s="831">
        <v>10</v>
      </c>
      <c r="K105" s="869">
        <v>0.54</v>
      </c>
      <c r="L105" s="867">
        <v>3</v>
      </c>
      <c r="M105" s="867">
        <v>24</v>
      </c>
      <c r="N105" s="870">
        <v>8</v>
      </c>
      <c r="O105" s="867" t="s">
        <v>5042</v>
      </c>
      <c r="P105" s="871" t="s">
        <v>5222</v>
      </c>
      <c r="Q105" s="872">
        <f t="shared" si="5"/>
        <v>0</v>
      </c>
      <c r="R105" s="872">
        <f t="shared" si="5"/>
        <v>0</v>
      </c>
      <c r="S105" s="863">
        <f t="shared" si="6"/>
        <v>8</v>
      </c>
      <c r="T105" s="863">
        <f t="shared" si="7"/>
        <v>10</v>
      </c>
      <c r="U105" s="863">
        <f t="shared" si="8"/>
        <v>2</v>
      </c>
      <c r="V105" s="873">
        <f t="shared" si="9"/>
        <v>1.25</v>
      </c>
      <c r="W105" s="830">
        <v>2</v>
      </c>
    </row>
    <row r="106" spans="1:23" ht="14.4" customHeight="1" x14ac:dyDescent="0.3">
      <c r="A106" s="878" t="s">
        <v>5223</v>
      </c>
      <c r="B106" s="863"/>
      <c r="C106" s="864"/>
      <c r="D106" s="833"/>
      <c r="E106" s="865"/>
      <c r="F106" s="866"/>
      <c r="G106" s="828"/>
      <c r="H106" s="867">
        <v>1</v>
      </c>
      <c r="I106" s="868">
        <v>0.87</v>
      </c>
      <c r="J106" s="831">
        <v>26</v>
      </c>
      <c r="K106" s="869">
        <v>0.62</v>
      </c>
      <c r="L106" s="867">
        <v>2</v>
      </c>
      <c r="M106" s="867">
        <v>21</v>
      </c>
      <c r="N106" s="870">
        <v>7</v>
      </c>
      <c r="O106" s="867" t="s">
        <v>5042</v>
      </c>
      <c r="P106" s="871" t="s">
        <v>5224</v>
      </c>
      <c r="Q106" s="872">
        <f t="shared" si="5"/>
        <v>1</v>
      </c>
      <c r="R106" s="872">
        <f t="shared" si="5"/>
        <v>0.87</v>
      </c>
      <c r="S106" s="863">
        <f t="shared" si="6"/>
        <v>7</v>
      </c>
      <c r="T106" s="863">
        <f t="shared" si="7"/>
        <v>26</v>
      </c>
      <c r="U106" s="863">
        <f t="shared" si="8"/>
        <v>19</v>
      </c>
      <c r="V106" s="873">
        <f t="shared" si="9"/>
        <v>3.7142857142857144</v>
      </c>
      <c r="W106" s="830">
        <v>19</v>
      </c>
    </row>
    <row r="107" spans="1:23" ht="14.4" customHeight="1" x14ac:dyDescent="0.3">
      <c r="A107" s="900" t="s">
        <v>5225</v>
      </c>
      <c r="B107" s="901"/>
      <c r="C107" s="902"/>
      <c r="D107" s="903"/>
      <c r="E107" s="921"/>
      <c r="F107" s="908"/>
      <c r="G107" s="909"/>
      <c r="H107" s="904">
        <v>19</v>
      </c>
      <c r="I107" s="905">
        <v>6.77</v>
      </c>
      <c r="J107" s="906">
        <v>2</v>
      </c>
      <c r="K107" s="910">
        <v>0.36</v>
      </c>
      <c r="L107" s="907">
        <v>2</v>
      </c>
      <c r="M107" s="907">
        <v>15</v>
      </c>
      <c r="N107" s="911">
        <v>5</v>
      </c>
      <c r="O107" s="907" t="s">
        <v>5042</v>
      </c>
      <c r="P107" s="912" t="s">
        <v>5226</v>
      </c>
      <c r="Q107" s="913">
        <f t="shared" si="5"/>
        <v>19</v>
      </c>
      <c r="R107" s="913">
        <f t="shared" si="5"/>
        <v>6.77</v>
      </c>
      <c r="S107" s="901">
        <f t="shared" si="6"/>
        <v>95</v>
      </c>
      <c r="T107" s="901">
        <f t="shared" si="7"/>
        <v>38</v>
      </c>
      <c r="U107" s="901">
        <f t="shared" si="8"/>
        <v>-57</v>
      </c>
      <c r="V107" s="914">
        <f t="shared" si="9"/>
        <v>0.4</v>
      </c>
      <c r="W107" s="915"/>
    </row>
    <row r="108" spans="1:23" ht="14.4" customHeight="1" x14ac:dyDescent="0.3">
      <c r="A108" s="878" t="s">
        <v>5227</v>
      </c>
      <c r="B108" s="863">
        <v>2</v>
      </c>
      <c r="C108" s="864">
        <v>1.96</v>
      </c>
      <c r="D108" s="833">
        <v>33</v>
      </c>
      <c r="E108" s="874">
        <v>2</v>
      </c>
      <c r="F108" s="868">
        <v>3.44</v>
      </c>
      <c r="G108" s="829">
        <v>47</v>
      </c>
      <c r="H108" s="865">
        <v>17</v>
      </c>
      <c r="I108" s="866">
        <v>8.61</v>
      </c>
      <c r="J108" s="828">
        <v>3.8</v>
      </c>
      <c r="K108" s="869">
        <v>0.48</v>
      </c>
      <c r="L108" s="867">
        <v>2</v>
      </c>
      <c r="M108" s="867">
        <v>21</v>
      </c>
      <c r="N108" s="870">
        <v>7</v>
      </c>
      <c r="O108" s="867" t="s">
        <v>5042</v>
      </c>
      <c r="P108" s="871" t="s">
        <v>5228</v>
      </c>
      <c r="Q108" s="872">
        <f t="shared" si="5"/>
        <v>15</v>
      </c>
      <c r="R108" s="872">
        <f t="shared" si="5"/>
        <v>6.6499999999999995</v>
      </c>
      <c r="S108" s="863">
        <f t="shared" si="6"/>
        <v>119</v>
      </c>
      <c r="T108" s="863">
        <f t="shared" si="7"/>
        <v>64.599999999999994</v>
      </c>
      <c r="U108" s="863">
        <f t="shared" si="8"/>
        <v>-54.400000000000006</v>
      </c>
      <c r="V108" s="873">
        <f t="shared" si="9"/>
        <v>0.54285714285714282</v>
      </c>
      <c r="W108" s="830">
        <v>25</v>
      </c>
    </row>
    <row r="109" spans="1:23" ht="14.4" customHeight="1" x14ac:dyDescent="0.3">
      <c r="A109" s="878" t="s">
        <v>5229</v>
      </c>
      <c r="B109" s="863">
        <v>2</v>
      </c>
      <c r="C109" s="864">
        <v>2.5099999999999998</v>
      </c>
      <c r="D109" s="833">
        <v>33.5</v>
      </c>
      <c r="E109" s="874"/>
      <c r="F109" s="868"/>
      <c r="G109" s="829"/>
      <c r="H109" s="865">
        <v>4</v>
      </c>
      <c r="I109" s="866">
        <v>1.78</v>
      </c>
      <c r="J109" s="828">
        <v>2</v>
      </c>
      <c r="K109" s="869">
        <v>0.65</v>
      </c>
      <c r="L109" s="867">
        <v>3</v>
      </c>
      <c r="M109" s="867">
        <v>24</v>
      </c>
      <c r="N109" s="870">
        <v>8</v>
      </c>
      <c r="O109" s="867" t="s">
        <v>5042</v>
      </c>
      <c r="P109" s="871" t="s">
        <v>5230</v>
      </c>
      <c r="Q109" s="872">
        <f t="shared" si="5"/>
        <v>2</v>
      </c>
      <c r="R109" s="872">
        <f t="shared" si="5"/>
        <v>-0.72999999999999976</v>
      </c>
      <c r="S109" s="863">
        <f t="shared" si="6"/>
        <v>32</v>
      </c>
      <c r="T109" s="863">
        <f t="shared" si="7"/>
        <v>8</v>
      </c>
      <c r="U109" s="863">
        <f t="shared" si="8"/>
        <v>-24</v>
      </c>
      <c r="V109" s="873">
        <f t="shared" si="9"/>
        <v>0.25</v>
      </c>
      <c r="W109" s="830"/>
    </row>
    <row r="110" spans="1:23" ht="14.4" customHeight="1" x14ac:dyDescent="0.3">
      <c r="A110" s="900" t="s">
        <v>5231</v>
      </c>
      <c r="B110" s="901">
        <v>1</v>
      </c>
      <c r="C110" s="902">
        <v>0.3</v>
      </c>
      <c r="D110" s="903">
        <v>9</v>
      </c>
      <c r="E110" s="904">
        <v>1</v>
      </c>
      <c r="F110" s="905">
        <v>0.36</v>
      </c>
      <c r="G110" s="906">
        <v>11</v>
      </c>
      <c r="H110" s="907">
        <v>1</v>
      </c>
      <c r="I110" s="908">
        <v>0.44</v>
      </c>
      <c r="J110" s="922">
        <v>15</v>
      </c>
      <c r="K110" s="910">
        <v>0.3</v>
      </c>
      <c r="L110" s="907">
        <v>1</v>
      </c>
      <c r="M110" s="907">
        <v>12</v>
      </c>
      <c r="N110" s="911">
        <v>4</v>
      </c>
      <c r="O110" s="907" t="s">
        <v>5042</v>
      </c>
      <c r="P110" s="912" t="s">
        <v>5232</v>
      </c>
      <c r="Q110" s="913">
        <f t="shared" si="5"/>
        <v>0</v>
      </c>
      <c r="R110" s="913">
        <f t="shared" si="5"/>
        <v>0.14000000000000001</v>
      </c>
      <c r="S110" s="901">
        <f t="shared" si="6"/>
        <v>4</v>
      </c>
      <c r="T110" s="901">
        <f t="shared" si="7"/>
        <v>15</v>
      </c>
      <c r="U110" s="901">
        <f t="shared" si="8"/>
        <v>11</v>
      </c>
      <c r="V110" s="914">
        <f t="shared" si="9"/>
        <v>3.75</v>
      </c>
      <c r="W110" s="915">
        <v>11</v>
      </c>
    </row>
    <row r="111" spans="1:23" ht="14.4" customHeight="1" x14ac:dyDescent="0.3">
      <c r="A111" s="878" t="s">
        <v>5233</v>
      </c>
      <c r="B111" s="863">
        <v>2</v>
      </c>
      <c r="C111" s="864">
        <v>1.49</v>
      </c>
      <c r="D111" s="833">
        <v>23</v>
      </c>
      <c r="E111" s="865">
        <v>2</v>
      </c>
      <c r="F111" s="866">
        <v>1.99</v>
      </c>
      <c r="G111" s="828">
        <v>29</v>
      </c>
      <c r="H111" s="867">
        <v>1</v>
      </c>
      <c r="I111" s="868">
        <v>2.34</v>
      </c>
      <c r="J111" s="831">
        <v>52</v>
      </c>
      <c r="K111" s="869">
        <v>0.37</v>
      </c>
      <c r="L111" s="867">
        <v>2</v>
      </c>
      <c r="M111" s="867">
        <v>15</v>
      </c>
      <c r="N111" s="870">
        <v>5</v>
      </c>
      <c r="O111" s="867" t="s">
        <v>5042</v>
      </c>
      <c r="P111" s="871" t="s">
        <v>5234</v>
      </c>
      <c r="Q111" s="872">
        <f t="shared" si="5"/>
        <v>-1</v>
      </c>
      <c r="R111" s="872">
        <f t="shared" si="5"/>
        <v>0.84999999999999987</v>
      </c>
      <c r="S111" s="863">
        <f t="shared" si="6"/>
        <v>5</v>
      </c>
      <c r="T111" s="863">
        <f t="shared" si="7"/>
        <v>52</v>
      </c>
      <c r="U111" s="863">
        <f t="shared" si="8"/>
        <v>47</v>
      </c>
      <c r="V111" s="873">
        <f t="shared" si="9"/>
        <v>10.4</v>
      </c>
      <c r="W111" s="830">
        <v>47</v>
      </c>
    </row>
    <row r="112" spans="1:23" ht="14.4" customHeight="1" x14ac:dyDescent="0.3">
      <c r="A112" s="900" t="s">
        <v>5235</v>
      </c>
      <c r="B112" s="901">
        <v>1</v>
      </c>
      <c r="C112" s="902">
        <v>0.7</v>
      </c>
      <c r="D112" s="903">
        <v>18</v>
      </c>
      <c r="E112" s="904">
        <v>1</v>
      </c>
      <c r="F112" s="905">
        <v>0.64</v>
      </c>
      <c r="G112" s="906">
        <v>17</v>
      </c>
      <c r="H112" s="907"/>
      <c r="I112" s="908"/>
      <c r="J112" s="909"/>
      <c r="K112" s="910">
        <v>0.37</v>
      </c>
      <c r="L112" s="907">
        <v>1</v>
      </c>
      <c r="M112" s="907">
        <v>12</v>
      </c>
      <c r="N112" s="911">
        <v>4</v>
      </c>
      <c r="O112" s="907" t="s">
        <v>5042</v>
      </c>
      <c r="P112" s="912" t="s">
        <v>5236</v>
      </c>
      <c r="Q112" s="913">
        <f t="shared" si="5"/>
        <v>-1</v>
      </c>
      <c r="R112" s="913">
        <f t="shared" si="5"/>
        <v>-0.7</v>
      </c>
      <c r="S112" s="901" t="str">
        <f t="shared" si="6"/>
        <v/>
      </c>
      <c r="T112" s="901" t="str">
        <f t="shared" si="7"/>
        <v/>
      </c>
      <c r="U112" s="901" t="str">
        <f t="shared" si="8"/>
        <v/>
      </c>
      <c r="V112" s="914" t="str">
        <f t="shared" si="9"/>
        <v/>
      </c>
      <c r="W112" s="915"/>
    </row>
    <row r="113" spans="1:23" ht="14.4" customHeight="1" x14ac:dyDescent="0.3">
      <c r="A113" s="878" t="s">
        <v>5237</v>
      </c>
      <c r="B113" s="863"/>
      <c r="C113" s="864"/>
      <c r="D113" s="833"/>
      <c r="E113" s="865">
        <v>1</v>
      </c>
      <c r="F113" s="866">
        <v>0.56000000000000005</v>
      </c>
      <c r="G113" s="828">
        <v>13</v>
      </c>
      <c r="H113" s="867">
        <v>1</v>
      </c>
      <c r="I113" s="868">
        <v>0.79</v>
      </c>
      <c r="J113" s="831">
        <v>22</v>
      </c>
      <c r="K113" s="869">
        <v>0.56000000000000005</v>
      </c>
      <c r="L113" s="867">
        <v>2</v>
      </c>
      <c r="M113" s="867">
        <v>18</v>
      </c>
      <c r="N113" s="870">
        <v>6</v>
      </c>
      <c r="O113" s="867" t="s">
        <v>5042</v>
      </c>
      <c r="P113" s="871" t="s">
        <v>5238</v>
      </c>
      <c r="Q113" s="872">
        <f t="shared" si="5"/>
        <v>1</v>
      </c>
      <c r="R113" s="872">
        <f t="shared" si="5"/>
        <v>0.79</v>
      </c>
      <c r="S113" s="863">
        <f t="shared" si="6"/>
        <v>6</v>
      </c>
      <c r="T113" s="863">
        <f t="shared" si="7"/>
        <v>22</v>
      </c>
      <c r="U113" s="863">
        <f t="shared" si="8"/>
        <v>16</v>
      </c>
      <c r="V113" s="873">
        <f t="shared" si="9"/>
        <v>3.6666666666666665</v>
      </c>
      <c r="W113" s="830">
        <v>16</v>
      </c>
    </row>
    <row r="114" spans="1:23" ht="14.4" customHeight="1" x14ac:dyDescent="0.3">
      <c r="A114" s="878" t="s">
        <v>5239</v>
      </c>
      <c r="B114" s="863">
        <v>1</v>
      </c>
      <c r="C114" s="864">
        <v>0.96</v>
      </c>
      <c r="D114" s="833">
        <v>20</v>
      </c>
      <c r="E114" s="865"/>
      <c r="F114" s="866"/>
      <c r="G114" s="828"/>
      <c r="H114" s="867"/>
      <c r="I114" s="868"/>
      <c r="J114" s="829"/>
      <c r="K114" s="869">
        <v>0.93</v>
      </c>
      <c r="L114" s="867">
        <v>3</v>
      </c>
      <c r="M114" s="867">
        <v>27</v>
      </c>
      <c r="N114" s="870">
        <v>9</v>
      </c>
      <c r="O114" s="867" t="s">
        <v>5042</v>
      </c>
      <c r="P114" s="871" t="s">
        <v>5240</v>
      </c>
      <c r="Q114" s="872">
        <f t="shared" si="5"/>
        <v>-1</v>
      </c>
      <c r="R114" s="872">
        <f t="shared" si="5"/>
        <v>-0.96</v>
      </c>
      <c r="S114" s="863" t="str">
        <f t="shared" si="6"/>
        <v/>
      </c>
      <c r="T114" s="863" t="str">
        <f t="shared" si="7"/>
        <v/>
      </c>
      <c r="U114" s="863" t="str">
        <f t="shared" si="8"/>
        <v/>
      </c>
      <c r="V114" s="873" t="str">
        <f t="shared" si="9"/>
        <v/>
      </c>
      <c r="W114" s="830"/>
    </row>
    <row r="115" spans="1:23" ht="14.4" customHeight="1" x14ac:dyDescent="0.3">
      <c r="A115" s="900" t="s">
        <v>5241</v>
      </c>
      <c r="B115" s="901"/>
      <c r="C115" s="902"/>
      <c r="D115" s="903"/>
      <c r="E115" s="904">
        <v>1</v>
      </c>
      <c r="F115" s="905">
        <v>0.98</v>
      </c>
      <c r="G115" s="906">
        <v>26</v>
      </c>
      <c r="H115" s="907"/>
      <c r="I115" s="908"/>
      <c r="J115" s="909"/>
      <c r="K115" s="910">
        <v>0.32</v>
      </c>
      <c r="L115" s="907">
        <v>1</v>
      </c>
      <c r="M115" s="907">
        <v>12</v>
      </c>
      <c r="N115" s="911">
        <v>4</v>
      </c>
      <c r="O115" s="907" t="s">
        <v>5042</v>
      </c>
      <c r="P115" s="912" t="s">
        <v>5242</v>
      </c>
      <c r="Q115" s="913">
        <f t="shared" si="5"/>
        <v>0</v>
      </c>
      <c r="R115" s="913">
        <f t="shared" si="5"/>
        <v>0</v>
      </c>
      <c r="S115" s="901" t="str">
        <f t="shared" si="6"/>
        <v/>
      </c>
      <c r="T115" s="901" t="str">
        <f t="shared" si="7"/>
        <v/>
      </c>
      <c r="U115" s="901" t="str">
        <f t="shared" si="8"/>
        <v/>
      </c>
      <c r="V115" s="914" t="str">
        <f t="shared" si="9"/>
        <v/>
      </c>
      <c r="W115" s="915"/>
    </row>
    <row r="116" spans="1:23" ht="14.4" customHeight="1" x14ac:dyDescent="0.3">
      <c r="A116" s="900" t="s">
        <v>5243</v>
      </c>
      <c r="B116" s="923">
        <v>1</v>
      </c>
      <c r="C116" s="924">
        <v>1.0900000000000001</v>
      </c>
      <c r="D116" s="925">
        <v>26</v>
      </c>
      <c r="E116" s="921"/>
      <c r="F116" s="908"/>
      <c r="G116" s="909"/>
      <c r="H116" s="907"/>
      <c r="I116" s="908"/>
      <c r="J116" s="909"/>
      <c r="K116" s="910">
        <v>0.35</v>
      </c>
      <c r="L116" s="907">
        <v>1</v>
      </c>
      <c r="M116" s="907">
        <v>12</v>
      </c>
      <c r="N116" s="911">
        <v>4</v>
      </c>
      <c r="O116" s="907" t="s">
        <v>5042</v>
      </c>
      <c r="P116" s="912" t="s">
        <v>5244</v>
      </c>
      <c r="Q116" s="913">
        <f t="shared" si="5"/>
        <v>-1</v>
      </c>
      <c r="R116" s="913">
        <f t="shared" si="5"/>
        <v>-1.0900000000000001</v>
      </c>
      <c r="S116" s="901" t="str">
        <f t="shared" si="6"/>
        <v/>
      </c>
      <c r="T116" s="901" t="str">
        <f t="shared" si="7"/>
        <v/>
      </c>
      <c r="U116" s="901" t="str">
        <f t="shared" si="8"/>
        <v/>
      </c>
      <c r="V116" s="914" t="str">
        <f t="shared" si="9"/>
        <v/>
      </c>
      <c r="W116" s="915"/>
    </row>
    <row r="117" spans="1:23" ht="14.4" customHeight="1" x14ac:dyDescent="0.3">
      <c r="A117" s="878" t="s">
        <v>5245</v>
      </c>
      <c r="B117" s="875">
        <v>1</v>
      </c>
      <c r="C117" s="876">
        <v>1.24</v>
      </c>
      <c r="D117" s="832">
        <v>29</v>
      </c>
      <c r="E117" s="874">
        <v>2</v>
      </c>
      <c r="F117" s="868">
        <v>1.94</v>
      </c>
      <c r="G117" s="829">
        <v>25</v>
      </c>
      <c r="H117" s="867"/>
      <c r="I117" s="868"/>
      <c r="J117" s="829"/>
      <c r="K117" s="869">
        <v>0.45</v>
      </c>
      <c r="L117" s="867">
        <v>2</v>
      </c>
      <c r="M117" s="867">
        <v>15</v>
      </c>
      <c r="N117" s="870">
        <v>5</v>
      </c>
      <c r="O117" s="867" t="s">
        <v>5042</v>
      </c>
      <c r="P117" s="871" t="s">
        <v>5246</v>
      </c>
      <c r="Q117" s="872">
        <f t="shared" si="5"/>
        <v>-1</v>
      </c>
      <c r="R117" s="872">
        <f t="shared" si="5"/>
        <v>-1.24</v>
      </c>
      <c r="S117" s="863" t="str">
        <f t="shared" si="6"/>
        <v/>
      </c>
      <c r="T117" s="863" t="str">
        <f t="shared" si="7"/>
        <v/>
      </c>
      <c r="U117" s="863" t="str">
        <f t="shared" si="8"/>
        <v/>
      </c>
      <c r="V117" s="873" t="str">
        <f t="shared" si="9"/>
        <v/>
      </c>
      <c r="W117" s="830"/>
    </row>
    <row r="118" spans="1:23" ht="14.4" customHeight="1" x14ac:dyDescent="0.3">
      <c r="A118" s="878" t="s">
        <v>5247</v>
      </c>
      <c r="B118" s="875">
        <v>1</v>
      </c>
      <c r="C118" s="876">
        <v>0.64</v>
      </c>
      <c r="D118" s="832">
        <v>19</v>
      </c>
      <c r="E118" s="874"/>
      <c r="F118" s="868"/>
      <c r="G118" s="829"/>
      <c r="H118" s="867"/>
      <c r="I118" s="868"/>
      <c r="J118" s="829"/>
      <c r="K118" s="869">
        <v>0.64</v>
      </c>
      <c r="L118" s="867">
        <v>2</v>
      </c>
      <c r="M118" s="867">
        <v>21</v>
      </c>
      <c r="N118" s="870">
        <v>7</v>
      </c>
      <c r="O118" s="867" t="s">
        <v>5042</v>
      </c>
      <c r="P118" s="871" t="s">
        <v>5248</v>
      </c>
      <c r="Q118" s="872">
        <f t="shared" si="5"/>
        <v>-1</v>
      </c>
      <c r="R118" s="872">
        <f t="shared" si="5"/>
        <v>-0.64</v>
      </c>
      <c r="S118" s="863" t="str">
        <f t="shared" si="6"/>
        <v/>
      </c>
      <c r="T118" s="863" t="str">
        <f t="shared" si="7"/>
        <v/>
      </c>
      <c r="U118" s="863" t="str">
        <f t="shared" si="8"/>
        <v/>
      </c>
      <c r="V118" s="873" t="str">
        <f t="shared" si="9"/>
        <v/>
      </c>
      <c r="W118" s="830"/>
    </row>
    <row r="119" spans="1:23" ht="14.4" customHeight="1" x14ac:dyDescent="0.3">
      <c r="A119" s="900" t="s">
        <v>5249</v>
      </c>
      <c r="B119" s="901"/>
      <c r="C119" s="902"/>
      <c r="D119" s="903"/>
      <c r="E119" s="921"/>
      <c r="F119" s="908"/>
      <c r="G119" s="909"/>
      <c r="H119" s="904">
        <v>1</v>
      </c>
      <c r="I119" s="905">
        <v>4.2699999999999996</v>
      </c>
      <c r="J119" s="922">
        <v>21</v>
      </c>
      <c r="K119" s="910">
        <v>4.2699999999999996</v>
      </c>
      <c r="L119" s="907">
        <v>2</v>
      </c>
      <c r="M119" s="907">
        <v>21</v>
      </c>
      <c r="N119" s="911">
        <v>7</v>
      </c>
      <c r="O119" s="907" t="s">
        <v>5042</v>
      </c>
      <c r="P119" s="912" t="s">
        <v>5250</v>
      </c>
      <c r="Q119" s="913">
        <f t="shared" si="5"/>
        <v>1</v>
      </c>
      <c r="R119" s="913">
        <f t="shared" si="5"/>
        <v>4.2699999999999996</v>
      </c>
      <c r="S119" s="901">
        <f t="shared" si="6"/>
        <v>7</v>
      </c>
      <c r="T119" s="901">
        <f t="shared" si="7"/>
        <v>21</v>
      </c>
      <c r="U119" s="901">
        <f t="shared" si="8"/>
        <v>14</v>
      </c>
      <c r="V119" s="914">
        <f t="shared" si="9"/>
        <v>3</v>
      </c>
      <c r="W119" s="915">
        <v>14</v>
      </c>
    </row>
    <row r="120" spans="1:23" ht="14.4" customHeight="1" x14ac:dyDescent="0.3">
      <c r="A120" s="900" t="s">
        <v>5251</v>
      </c>
      <c r="B120" s="901">
        <v>1</v>
      </c>
      <c r="C120" s="902">
        <v>8.18</v>
      </c>
      <c r="D120" s="903">
        <v>62</v>
      </c>
      <c r="E120" s="921"/>
      <c r="F120" s="908"/>
      <c r="G120" s="909"/>
      <c r="H120" s="904"/>
      <c r="I120" s="905"/>
      <c r="J120" s="906"/>
      <c r="K120" s="910">
        <v>2.0499999999999998</v>
      </c>
      <c r="L120" s="907">
        <v>2</v>
      </c>
      <c r="M120" s="907">
        <v>15</v>
      </c>
      <c r="N120" s="911">
        <v>5</v>
      </c>
      <c r="O120" s="907" t="s">
        <v>5042</v>
      </c>
      <c r="P120" s="912" t="s">
        <v>5252</v>
      </c>
      <c r="Q120" s="913">
        <f t="shared" si="5"/>
        <v>-1</v>
      </c>
      <c r="R120" s="913">
        <f t="shared" si="5"/>
        <v>-8.18</v>
      </c>
      <c r="S120" s="901" t="str">
        <f t="shared" si="6"/>
        <v/>
      </c>
      <c r="T120" s="901" t="str">
        <f t="shared" si="7"/>
        <v/>
      </c>
      <c r="U120" s="901" t="str">
        <f t="shared" si="8"/>
        <v/>
      </c>
      <c r="V120" s="914" t="str">
        <f t="shared" si="9"/>
        <v/>
      </c>
      <c r="W120" s="915"/>
    </row>
    <row r="121" spans="1:23" ht="14.4" customHeight="1" x14ac:dyDescent="0.3">
      <c r="A121" s="878" t="s">
        <v>5253</v>
      </c>
      <c r="B121" s="863"/>
      <c r="C121" s="864"/>
      <c r="D121" s="833"/>
      <c r="E121" s="874"/>
      <c r="F121" s="868"/>
      <c r="G121" s="829"/>
      <c r="H121" s="865">
        <v>1</v>
      </c>
      <c r="I121" s="866">
        <v>4.29</v>
      </c>
      <c r="J121" s="831">
        <v>43</v>
      </c>
      <c r="K121" s="869">
        <v>2.65</v>
      </c>
      <c r="L121" s="867">
        <v>3</v>
      </c>
      <c r="M121" s="867">
        <v>27</v>
      </c>
      <c r="N121" s="870">
        <v>9</v>
      </c>
      <c r="O121" s="867" t="s">
        <v>5042</v>
      </c>
      <c r="P121" s="871" t="s">
        <v>5254</v>
      </c>
      <c r="Q121" s="872">
        <f t="shared" si="5"/>
        <v>1</v>
      </c>
      <c r="R121" s="872">
        <f t="shared" si="5"/>
        <v>4.29</v>
      </c>
      <c r="S121" s="863">
        <f t="shared" si="6"/>
        <v>9</v>
      </c>
      <c r="T121" s="863">
        <f t="shared" si="7"/>
        <v>43</v>
      </c>
      <c r="U121" s="863">
        <f t="shared" si="8"/>
        <v>34</v>
      </c>
      <c r="V121" s="873">
        <f t="shared" si="9"/>
        <v>4.7777777777777777</v>
      </c>
      <c r="W121" s="830">
        <v>34</v>
      </c>
    </row>
    <row r="122" spans="1:23" ht="14.4" customHeight="1" x14ac:dyDescent="0.3">
      <c r="A122" s="878" t="s">
        <v>5255</v>
      </c>
      <c r="B122" s="863">
        <v>1</v>
      </c>
      <c r="C122" s="864">
        <v>4.49</v>
      </c>
      <c r="D122" s="833">
        <v>35</v>
      </c>
      <c r="E122" s="874">
        <v>1</v>
      </c>
      <c r="F122" s="868">
        <v>3.61</v>
      </c>
      <c r="G122" s="829">
        <v>28</v>
      </c>
      <c r="H122" s="865">
        <v>1</v>
      </c>
      <c r="I122" s="866">
        <v>6.1</v>
      </c>
      <c r="J122" s="831">
        <v>48</v>
      </c>
      <c r="K122" s="869">
        <v>2.74</v>
      </c>
      <c r="L122" s="867">
        <v>2</v>
      </c>
      <c r="M122" s="867">
        <v>21</v>
      </c>
      <c r="N122" s="870">
        <v>7</v>
      </c>
      <c r="O122" s="867" t="s">
        <v>5042</v>
      </c>
      <c r="P122" s="871" t="s">
        <v>5254</v>
      </c>
      <c r="Q122" s="872">
        <f t="shared" si="5"/>
        <v>0</v>
      </c>
      <c r="R122" s="872">
        <f t="shared" si="5"/>
        <v>1.6099999999999994</v>
      </c>
      <c r="S122" s="863">
        <f t="shared" si="6"/>
        <v>7</v>
      </c>
      <c r="T122" s="863">
        <f t="shared" si="7"/>
        <v>48</v>
      </c>
      <c r="U122" s="863">
        <f t="shared" si="8"/>
        <v>41</v>
      </c>
      <c r="V122" s="873">
        <f t="shared" si="9"/>
        <v>6.8571428571428568</v>
      </c>
      <c r="W122" s="830">
        <v>41</v>
      </c>
    </row>
    <row r="123" spans="1:23" ht="14.4" customHeight="1" x14ac:dyDescent="0.3">
      <c r="A123" s="900" t="s">
        <v>5256</v>
      </c>
      <c r="B123" s="901">
        <v>1</v>
      </c>
      <c r="C123" s="902">
        <v>3.88</v>
      </c>
      <c r="D123" s="903">
        <v>40</v>
      </c>
      <c r="E123" s="904">
        <v>2</v>
      </c>
      <c r="F123" s="905">
        <v>6.59</v>
      </c>
      <c r="G123" s="906">
        <v>28</v>
      </c>
      <c r="H123" s="907"/>
      <c r="I123" s="908"/>
      <c r="J123" s="909"/>
      <c r="K123" s="910">
        <v>3.29</v>
      </c>
      <c r="L123" s="907">
        <v>4</v>
      </c>
      <c r="M123" s="907">
        <v>36</v>
      </c>
      <c r="N123" s="911">
        <v>12</v>
      </c>
      <c r="O123" s="907" t="s">
        <v>5042</v>
      </c>
      <c r="P123" s="912" t="s">
        <v>5257</v>
      </c>
      <c r="Q123" s="913">
        <f t="shared" si="5"/>
        <v>-1</v>
      </c>
      <c r="R123" s="913">
        <f t="shared" si="5"/>
        <v>-3.88</v>
      </c>
      <c r="S123" s="901" t="str">
        <f t="shared" si="6"/>
        <v/>
      </c>
      <c r="T123" s="901" t="str">
        <f t="shared" si="7"/>
        <v/>
      </c>
      <c r="U123" s="901" t="str">
        <f t="shared" si="8"/>
        <v/>
      </c>
      <c r="V123" s="914" t="str">
        <f t="shared" si="9"/>
        <v/>
      </c>
      <c r="W123" s="915"/>
    </row>
    <row r="124" spans="1:23" ht="14.4" customHeight="1" x14ac:dyDescent="0.3">
      <c r="A124" s="878" t="s">
        <v>5258</v>
      </c>
      <c r="B124" s="863"/>
      <c r="C124" s="864"/>
      <c r="D124" s="833"/>
      <c r="E124" s="865">
        <v>1</v>
      </c>
      <c r="F124" s="866">
        <v>5.28</v>
      </c>
      <c r="G124" s="828">
        <v>53</v>
      </c>
      <c r="H124" s="867"/>
      <c r="I124" s="868"/>
      <c r="J124" s="829"/>
      <c r="K124" s="869">
        <v>4.09</v>
      </c>
      <c r="L124" s="867">
        <v>5</v>
      </c>
      <c r="M124" s="867">
        <v>45</v>
      </c>
      <c r="N124" s="870">
        <v>15</v>
      </c>
      <c r="O124" s="867" t="s">
        <v>5042</v>
      </c>
      <c r="P124" s="871" t="s">
        <v>5259</v>
      </c>
      <c r="Q124" s="872">
        <f t="shared" si="5"/>
        <v>0</v>
      </c>
      <c r="R124" s="872">
        <f t="shared" si="5"/>
        <v>0</v>
      </c>
      <c r="S124" s="863" t="str">
        <f t="shared" si="6"/>
        <v/>
      </c>
      <c r="T124" s="863" t="str">
        <f t="shared" si="7"/>
        <v/>
      </c>
      <c r="U124" s="863" t="str">
        <f t="shared" si="8"/>
        <v/>
      </c>
      <c r="V124" s="873" t="str">
        <f t="shared" si="9"/>
        <v/>
      </c>
      <c r="W124" s="830"/>
    </row>
    <row r="125" spans="1:23" ht="14.4" customHeight="1" x14ac:dyDescent="0.3">
      <c r="A125" s="878" t="s">
        <v>5260</v>
      </c>
      <c r="B125" s="863">
        <v>4</v>
      </c>
      <c r="C125" s="864">
        <v>26.34</v>
      </c>
      <c r="D125" s="833">
        <v>48.3</v>
      </c>
      <c r="E125" s="865">
        <v>2</v>
      </c>
      <c r="F125" s="866">
        <v>12.73</v>
      </c>
      <c r="G125" s="828">
        <v>36.5</v>
      </c>
      <c r="H125" s="867">
        <v>1</v>
      </c>
      <c r="I125" s="868">
        <v>6.37</v>
      </c>
      <c r="J125" s="831">
        <v>37</v>
      </c>
      <c r="K125" s="869">
        <v>6.37</v>
      </c>
      <c r="L125" s="867">
        <v>7</v>
      </c>
      <c r="M125" s="867">
        <v>60</v>
      </c>
      <c r="N125" s="870">
        <v>20</v>
      </c>
      <c r="O125" s="867" t="s">
        <v>5042</v>
      </c>
      <c r="P125" s="871" t="s">
        <v>5261</v>
      </c>
      <c r="Q125" s="872">
        <f t="shared" si="5"/>
        <v>-3</v>
      </c>
      <c r="R125" s="872">
        <f t="shared" si="5"/>
        <v>-19.97</v>
      </c>
      <c r="S125" s="863">
        <f t="shared" si="6"/>
        <v>20</v>
      </c>
      <c r="T125" s="863">
        <f t="shared" si="7"/>
        <v>37</v>
      </c>
      <c r="U125" s="863">
        <f t="shared" si="8"/>
        <v>17</v>
      </c>
      <c r="V125" s="873">
        <f t="shared" si="9"/>
        <v>1.85</v>
      </c>
      <c r="W125" s="830">
        <v>17</v>
      </c>
    </row>
    <row r="126" spans="1:23" ht="14.4" customHeight="1" x14ac:dyDescent="0.3">
      <c r="A126" s="900" t="s">
        <v>5262</v>
      </c>
      <c r="B126" s="901"/>
      <c r="C126" s="902"/>
      <c r="D126" s="903"/>
      <c r="E126" s="921"/>
      <c r="F126" s="908"/>
      <c r="G126" s="909"/>
      <c r="H126" s="904">
        <v>1</v>
      </c>
      <c r="I126" s="905">
        <v>5.3</v>
      </c>
      <c r="J126" s="922">
        <v>30</v>
      </c>
      <c r="K126" s="910">
        <v>5.3</v>
      </c>
      <c r="L126" s="907">
        <v>5</v>
      </c>
      <c r="M126" s="907">
        <v>45</v>
      </c>
      <c r="N126" s="911">
        <v>15</v>
      </c>
      <c r="O126" s="907" t="s">
        <v>5042</v>
      </c>
      <c r="P126" s="912" t="s">
        <v>5263</v>
      </c>
      <c r="Q126" s="913">
        <f t="shared" si="5"/>
        <v>1</v>
      </c>
      <c r="R126" s="913">
        <f t="shared" si="5"/>
        <v>5.3</v>
      </c>
      <c r="S126" s="901">
        <f t="shared" si="6"/>
        <v>15</v>
      </c>
      <c r="T126" s="901">
        <f t="shared" si="7"/>
        <v>30</v>
      </c>
      <c r="U126" s="901">
        <f t="shared" si="8"/>
        <v>15</v>
      </c>
      <c r="V126" s="914">
        <f t="shared" si="9"/>
        <v>2</v>
      </c>
      <c r="W126" s="915">
        <v>15</v>
      </c>
    </row>
    <row r="127" spans="1:23" ht="14.4" customHeight="1" x14ac:dyDescent="0.3">
      <c r="A127" s="900" t="s">
        <v>5264</v>
      </c>
      <c r="B127" s="901"/>
      <c r="C127" s="902"/>
      <c r="D127" s="903"/>
      <c r="E127" s="921">
        <v>1</v>
      </c>
      <c r="F127" s="908">
        <v>4.66</v>
      </c>
      <c r="G127" s="909">
        <v>52</v>
      </c>
      <c r="H127" s="904"/>
      <c r="I127" s="905"/>
      <c r="J127" s="906"/>
      <c r="K127" s="910">
        <v>2.5499999999999998</v>
      </c>
      <c r="L127" s="907">
        <v>4</v>
      </c>
      <c r="M127" s="907">
        <v>36</v>
      </c>
      <c r="N127" s="911">
        <v>12</v>
      </c>
      <c r="O127" s="907" t="s">
        <v>5042</v>
      </c>
      <c r="P127" s="912" t="s">
        <v>5265</v>
      </c>
      <c r="Q127" s="913">
        <f t="shared" si="5"/>
        <v>0</v>
      </c>
      <c r="R127" s="913">
        <f t="shared" si="5"/>
        <v>0</v>
      </c>
      <c r="S127" s="901" t="str">
        <f t="shared" si="6"/>
        <v/>
      </c>
      <c r="T127" s="901" t="str">
        <f t="shared" si="7"/>
        <v/>
      </c>
      <c r="U127" s="901" t="str">
        <f t="shared" si="8"/>
        <v/>
      </c>
      <c r="V127" s="914" t="str">
        <f t="shared" si="9"/>
        <v/>
      </c>
      <c r="W127" s="915"/>
    </row>
    <row r="128" spans="1:23" ht="14.4" customHeight="1" x14ac:dyDescent="0.3">
      <c r="A128" s="878" t="s">
        <v>5266</v>
      </c>
      <c r="B128" s="863"/>
      <c r="C128" s="864"/>
      <c r="D128" s="833"/>
      <c r="E128" s="874"/>
      <c r="F128" s="868"/>
      <c r="G128" s="829"/>
      <c r="H128" s="865">
        <v>2</v>
      </c>
      <c r="I128" s="866">
        <v>8.98</v>
      </c>
      <c r="J128" s="831">
        <v>44.5</v>
      </c>
      <c r="K128" s="869">
        <v>4.2</v>
      </c>
      <c r="L128" s="867">
        <v>5</v>
      </c>
      <c r="M128" s="867">
        <v>45</v>
      </c>
      <c r="N128" s="870">
        <v>15</v>
      </c>
      <c r="O128" s="867" t="s">
        <v>5042</v>
      </c>
      <c r="P128" s="871" t="s">
        <v>5267</v>
      </c>
      <c r="Q128" s="872">
        <f t="shared" si="5"/>
        <v>2</v>
      </c>
      <c r="R128" s="872">
        <f t="shared" si="5"/>
        <v>8.98</v>
      </c>
      <c r="S128" s="863">
        <f t="shared" si="6"/>
        <v>30</v>
      </c>
      <c r="T128" s="863">
        <f t="shared" si="7"/>
        <v>89</v>
      </c>
      <c r="U128" s="863">
        <f t="shared" si="8"/>
        <v>59</v>
      </c>
      <c r="V128" s="873">
        <f t="shared" si="9"/>
        <v>2.9666666666666668</v>
      </c>
      <c r="W128" s="830">
        <v>59</v>
      </c>
    </row>
    <row r="129" spans="1:23" ht="14.4" customHeight="1" x14ac:dyDescent="0.3">
      <c r="A129" s="900" t="s">
        <v>5268</v>
      </c>
      <c r="B129" s="901"/>
      <c r="C129" s="902"/>
      <c r="D129" s="903"/>
      <c r="E129" s="921">
        <v>1</v>
      </c>
      <c r="F129" s="908">
        <v>2.3199999999999998</v>
      </c>
      <c r="G129" s="909">
        <v>29</v>
      </c>
      <c r="H129" s="904"/>
      <c r="I129" s="905"/>
      <c r="J129" s="906"/>
      <c r="K129" s="910">
        <v>0.66</v>
      </c>
      <c r="L129" s="907">
        <v>1</v>
      </c>
      <c r="M129" s="907">
        <v>12</v>
      </c>
      <c r="N129" s="911">
        <v>4</v>
      </c>
      <c r="O129" s="907" t="s">
        <v>5042</v>
      </c>
      <c r="P129" s="912" t="s">
        <v>5269</v>
      </c>
      <c r="Q129" s="913">
        <f t="shared" si="5"/>
        <v>0</v>
      </c>
      <c r="R129" s="913">
        <f t="shared" si="5"/>
        <v>0</v>
      </c>
      <c r="S129" s="901" t="str">
        <f t="shared" si="6"/>
        <v/>
      </c>
      <c r="T129" s="901" t="str">
        <f t="shared" si="7"/>
        <v/>
      </c>
      <c r="U129" s="901" t="str">
        <f t="shared" si="8"/>
        <v/>
      </c>
      <c r="V129" s="914" t="str">
        <f t="shared" si="9"/>
        <v/>
      </c>
      <c r="W129" s="915"/>
    </row>
    <row r="130" spans="1:23" ht="14.4" customHeight="1" x14ac:dyDescent="0.3">
      <c r="A130" s="878" t="s">
        <v>5270</v>
      </c>
      <c r="B130" s="863"/>
      <c r="C130" s="864"/>
      <c r="D130" s="833"/>
      <c r="E130" s="874"/>
      <c r="F130" s="868"/>
      <c r="G130" s="829"/>
      <c r="H130" s="865">
        <v>1</v>
      </c>
      <c r="I130" s="866">
        <v>1.6</v>
      </c>
      <c r="J130" s="831">
        <v>28</v>
      </c>
      <c r="K130" s="869">
        <v>1.5</v>
      </c>
      <c r="L130" s="867">
        <v>3</v>
      </c>
      <c r="M130" s="867">
        <v>27</v>
      </c>
      <c r="N130" s="870">
        <v>9</v>
      </c>
      <c r="O130" s="867" t="s">
        <v>5042</v>
      </c>
      <c r="P130" s="871" t="s">
        <v>5269</v>
      </c>
      <c r="Q130" s="872">
        <f t="shared" si="5"/>
        <v>1</v>
      </c>
      <c r="R130" s="872">
        <f t="shared" si="5"/>
        <v>1.6</v>
      </c>
      <c r="S130" s="863">
        <f t="shared" si="6"/>
        <v>9</v>
      </c>
      <c r="T130" s="863">
        <f t="shared" si="7"/>
        <v>28</v>
      </c>
      <c r="U130" s="863">
        <f t="shared" si="8"/>
        <v>19</v>
      </c>
      <c r="V130" s="873">
        <f t="shared" si="9"/>
        <v>3.1111111111111112</v>
      </c>
      <c r="W130" s="830">
        <v>19</v>
      </c>
    </row>
    <row r="131" spans="1:23" ht="14.4" customHeight="1" x14ac:dyDescent="0.3">
      <c r="A131" s="900" t="s">
        <v>5271</v>
      </c>
      <c r="B131" s="923">
        <v>1</v>
      </c>
      <c r="C131" s="924">
        <v>3.14</v>
      </c>
      <c r="D131" s="925">
        <v>34</v>
      </c>
      <c r="E131" s="921">
        <v>1</v>
      </c>
      <c r="F131" s="908">
        <v>3.15</v>
      </c>
      <c r="G131" s="909">
        <v>42</v>
      </c>
      <c r="H131" s="907"/>
      <c r="I131" s="908"/>
      <c r="J131" s="909"/>
      <c r="K131" s="910">
        <v>1</v>
      </c>
      <c r="L131" s="907">
        <v>2</v>
      </c>
      <c r="M131" s="907">
        <v>18</v>
      </c>
      <c r="N131" s="911">
        <v>6</v>
      </c>
      <c r="O131" s="907" t="s">
        <v>5042</v>
      </c>
      <c r="P131" s="912" t="s">
        <v>5272</v>
      </c>
      <c r="Q131" s="913">
        <f t="shared" si="5"/>
        <v>-1</v>
      </c>
      <c r="R131" s="913">
        <f t="shared" si="5"/>
        <v>-3.14</v>
      </c>
      <c r="S131" s="901" t="str">
        <f t="shared" si="6"/>
        <v/>
      </c>
      <c r="T131" s="901" t="str">
        <f t="shared" si="7"/>
        <v/>
      </c>
      <c r="U131" s="901" t="str">
        <f t="shared" si="8"/>
        <v/>
      </c>
      <c r="V131" s="914" t="str">
        <f t="shared" si="9"/>
        <v/>
      </c>
      <c r="W131" s="915"/>
    </row>
    <row r="132" spans="1:23" ht="14.4" customHeight="1" x14ac:dyDescent="0.3">
      <c r="A132" s="878" t="s">
        <v>5273</v>
      </c>
      <c r="B132" s="875">
        <v>1</v>
      </c>
      <c r="C132" s="876">
        <v>11.11</v>
      </c>
      <c r="D132" s="832">
        <v>97</v>
      </c>
      <c r="E132" s="874"/>
      <c r="F132" s="868"/>
      <c r="G132" s="829"/>
      <c r="H132" s="867"/>
      <c r="I132" s="868"/>
      <c r="J132" s="829"/>
      <c r="K132" s="869">
        <v>3.18</v>
      </c>
      <c r="L132" s="867">
        <v>4</v>
      </c>
      <c r="M132" s="867">
        <v>39</v>
      </c>
      <c r="N132" s="870">
        <v>13</v>
      </c>
      <c r="O132" s="867" t="s">
        <v>5042</v>
      </c>
      <c r="P132" s="871" t="s">
        <v>5272</v>
      </c>
      <c r="Q132" s="872">
        <f t="shared" si="5"/>
        <v>-1</v>
      </c>
      <c r="R132" s="872">
        <f t="shared" si="5"/>
        <v>-11.11</v>
      </c>
      <c r="S132" s="863" t="str">
        <f t="shared" si="6"/>
        <v/>
      </c>
      <c r="T132" s="863" t="str">
        <f t="shared" si="7"/>
        <v/>
      </c>
      <c r="U132" s="863" t="str">
        <f t="shared" si="8"/>
        <v/>
      </c>
      <c r="V132" s="873" t="str">
        <f t="shared" si="9"/>
        <v/>
      </c>
      <c r="W132" s="830"/>
    </row>
    <row r="133" spans="1:23" ht="14.4" customHeight="1" x14ac:dyDescent="0.3">
      <c r="A133" s="900" t="s">
        <v>5274</v>
      </c>
      <c r="B133" s="901"/>
      <c r="C133" s="902"/>
      <c r="D133" s="903"/>
      <c r="E133" s="921"/>
      <c r="F133" s="908"/>
      <c r="G133" s="909"/>
      <c r="H133" s="904">
        <v>1</v>
      </c>
      <c r="I133" s="905">
        <v>0.78</v>
      </c>
      <c r="J133" s="922">
        <v>23</v>
      </c>
      <c r="K133" s="910">
        <v>0.55000000000000004</v>
      </c>
      <c r="L133" s="907">
        <v>2</v>
      </c>
      <c r="M133" s="907">
        <v>18</v>
      </c>
      <c r="N133" s="911">
        <v>6</v>
      </c>
      <c r="O133" s="907" t="s">
        <v>5042</v>
      </c>
      <c r="P133" s="912" t="s">
        <v>5275</v>
      </c>
      <c r="Q133" s="913">
        <f t="shared" si="5"/>
        <v>1</v>
      </c>
      <c r="R133" s="913">
        <f t="shared" si="5"/>
        <v>0.78</v>
      </c>
      <c r="S133" s="901">
        <f t="shared" si="6"/>
        <v>6</v>
      </c>
      <c r="T133" s="901">
        <f t="shared" si="7"/>
        <v>23</v>
      </c>
      <c r="U133" s="901">
        <f t="shared" si="8"/>
        <v>17</v>
      </c>
      <c r="V133" s="914">
        <f t="shared" si="9"/>
        <v>3.8333333333333335</v>
      </c>
      <c r="W133" s="915">
        <v>17</v>
      </c>
    </row>
    <row r="134" spans="1:23" ht="14.4" customHeight="1" x14ac:dyDescent="0.3">
      <c r="A134" s="878" t="s">
        <v>5276</v>
      </c>
      <c r="B134" s="863"/>
      <c r="C134" s="864"/>
      <c r="D134" s="833"/>
      <c r="E134" s="874"/>
      <c r="F134" s="868"/>
      <c r="G134" s="829"/>
      <c r="H134" s="865">
        <v>2</v>
      </c>
      <c r="I134" s="866">
        <v>4.8</v>
      </c>
      <c r="J134" s="831">
        <v>60.5</v>
      </c>
      <c r="K134" s="869">
        <v>0.76</v>
      </c>
      <c r="L134" s="867">
        <v>3</v>
      </c>
      <c r="M134" s="867">
        <v>27</v>
      </c>
      <c r="N134" s="870">
        <v>9</v>
      </c>
      <c r="O134" s="867" t="s">
        <v>5042</v>
      </c>
      <c r="P134" s="871" t="s">
        <v>5277</v>
      </c>
      <c r="Q134" s="872">
        <f t="shared" ref="Q134:R197" si="10">H134-B134</f>
        <v>2</v>
      </c>
      <c r="R134" s="872">
        <f t="shared" si="10"/>
        <v>4.8</v>
      </c>
      <c r="S134" s="863">
        <f t="shared" ref="S134:S197" si="11">IF(H134=0,"",H134*N134)</f>
        <v>18</v>
      </c>
      <c r="T134" s="863">
        <f t="shared" ref="T134:T197" si="12">IF(H134=0,"",H134*J134)</f>
        <v>121</v>
      </c>
      <c r="U134" s="863">
        <f t="shared" ref="U134:U197" si="13">IF(H134=0,"",T134-S134)</f>
        <v>103</v>
      </c>
      <c r="V134" s="873">
        <f t="shared" ref="V134:V197" si="14">IF(H134=0,"",T134/S134)</f>
        <v>6.7222222222222223</v>
      </c>
      <c r="W134" s="830">
        <v>103</v>
      </c>
    </row>
    <row r="135" spans="1:23" ht="14.4" customHeight="1" x14ac:dyDescent="0.3">
      <c r="A135" s="900" t="s">
        <v>5278</v>
      </c>
      <c r="B135" s="923">
        <v>1</v>
      </c>
      <c r="C135" s="924">
        <v>1.26</v>
      </c>
      <c r="D135" s="925">
        <v>35</v>
      </c>
      <c r="E135" s="921">
        <v>1</v>
      </c>
      <c r="F135" s="908">
        <v>1.69</v>
      </c>
      <c r="G135" s="909">
        <v>44</v>
      </c>
      <c r="H135" s="907"/>
      <c r="I135" s="908"/>
      <c r="J135" s="909"/>
      <c r="K135" s="910">
        <v>0.59</v>
      </c>
      <c r="L135" s="907">
        <v>2</v>
      </c>
      <c r="M135" s="907">
        <v>21</v>
      </c>
      <c r="N135" s="911">
        <v>7</v>
      </c>
      <c r="O135" s="907" t="s">
        <v>5042</v>
      </c>
      <c r="P135" s="912" t="s">
        <v>5279</v>
      </c>
      <c r="Q135" s="913">
        <f t="shared" si="10"/>
        <v>-1</v>
      </c>
      <c r="R135" s="913">
        <f t="shared" si="10"/>
        <v>-1.26</v>
      </c>
      <c r="S135" s="901" t="str">
        <f t="shared" si="11"/>
        <v/>
      </c>
      <c r="T135" s="901" t="str">
        <f t="shared" si="12"/>
        <v/>
      </c>
      <c r="U135" s="901" t="str">
        <f t="shared" si="13"/>
        <v/>
      </c>
      <c r="V135" s="914" t="str">
        <f t="shared" si="14"/>
        <v/>
      </c>
      <c r="W135" s="915"/>
    </row>
    <row r="136" spans="1:23" ht="14.4" customHeight="1" x14ac:dyDescent="0.3">
      <c r="A136" s="878" t="s">
        <v>5280</v>
      </c>
      <c r="B136" s="875">
        <v>2</v>
      </c>
      <c r="C136" s="876">
        <v>4.67</v>
      </c>
      <c r="D136" s="832">
        <v>42.5</v>
      </c>
      <c r="E136" s="874">
        <v>1</v>
      </c>
      <c r="F136" s="868">
        <v>2.9</v>
      </c>
      <c r="G136" s="829">
        <v>47</v>
      </c>
      <c r="H136" s="867">
        <v>1</v>
      </c>
      <c r="I136" s="868">
        <v>1.81</v>
      </c>
      <c r="J136" s="831">
        <v>31</v>
      </c>
      <c r="K136" s="869">
        <v>1.1200000000000001</v>
      </c>
      <c r="L136" s="867">
        <v>3</v>
      </c>
      <c r="M136" s="867">
        <v>27</v>
      </c>
      <c r="N136" s="870">
        <v>9</v>
      </c>
      <c r="O136" s="867" t="s">
        <v>5042</v>
      </c>
      <c r="P136" s="871" t="s">
        <v>5281</v>
      </c>
      <c r="Q136" s="872">
        <f t="shared" si="10"/>
        <v>-1</v>
      </c>
      <c r="R136" s="872">
        <f t="shared" si="10"/>
        <v>-2.86</v>
      </c>
      <c r="S136" s="863">
        <f t="shared" si="11"/>
        <v>9</v>
      </c>
      <c r="T136" s="863">
        <f t="shared" si="12"/>
        <v>31</v>
      </c>
      <c r="U136" s="863">
        <f t="shared" si="13"/>
        <v>22</v>
      </c>
      <c r="V136" s="873">
        <f t="shared" si="14"/>
        <v>3.4444444444444446</v>
      </c>
      <c r="W136" s="830">
        <v>22</v>
      </c>
    </row>
    <row r="137" spans="1:23" ht="14.4" customHeight="1" x14ac:dyDescent="0.3">
      <c r="A137" s="900" t="s">
        <v>5282</v>
      </c>
      <c r="B137" s="901">
        <v>1</v>
      </c>
      <c r="C137" s="902">
        <v>0.98</v>
      </c>
      <c r="D137" s="903">
        <v>25</v>
      </c>
      <c r="E137" s="904">
        <v>2</v>
      </c>
      <c r="F137" s="905">
        <v>3.62</v>
      </c>
      <c r="G137" s="906">
        <v>40</v>
      </c>
      <c r="H137" s="907"/>
      <c r="I137" s="908"/>
      <c r="J137" s="909"/>
      <c r="K137" s="910">
        <v>0.6</v>
      </c>
      <c r="L137" s="907">
        <v>2</v>
      </c>
      <c r="M137" s="907">
        <v>18</v>
      </c>
      <c r="N137" s="911">
        <v>6</v>
      </c>
      <c r="O137" s="907" t="s">
        <v>5042</v>
      </c>
      <c r="P137" s="912" t="s">
        <v>5283</v>
      </c>
      <c r="Q137" s="913">
        <f t="shared" si="10"/>
        <v>-1</v>
      </c>
      <c r="R137" s="913">
        <f t="shared" si="10"/>
        <v>-0.98</v>
      </c>
      <c r="S137" s="901" t="str">
        <f t="shared" si="11"/>
        <v/>
      </c>
      <c r="T137" s="901" t="str">
        <f t="shared" si="12"/>
        <v/>
      </c>
      <c r="U137" s="901" t="str">
        <f t="shared" si="13"/>
        <v/>
      </c>
      <c r="V137" s="914" t="str">
        <f t="shared" si="14"/>
        <v/>
      </c>
      <c r="W137" s="915"/>
    </row>
    <row r="138" spans="1:23" ht="14.4" customHeight="1" x14ac:dyDescent="0.3">
      <c r="A138" s="900" t="s">
        <v>5284</v>
      </c>
      <c r="B138" s="901"/>
      <c r="C138" s="902"/>
      <c r="D138" s="903"/>
      <c r="E138" s="904">
        <v>2</v>
      </c>
      <c r="F138" s="905">
        <v>1.8</v>
      </c>
      <c r="G138" s="906">
        <v>25.5</v>
      </c>
      <c r="H138" s="907"/>
      <c r="I138" s="908"/>
      <c r="J138" s="909"/>
      <c r="K138" s="910">
        <v>0.39</v>
      </c>
      <c r="L138" s="907">
        <v>2</v>
      </c>
      <c r="M138" s="907">
        <v>15</v>
      </c>
      <c r="N138" s="911">
        <v>5</v>
      </c>
      <c r="O138" s="907" t="s">
        <v>5042</v>
      </c>
      <c r="P138" s="912" t="s">
        <v>5285</v>
      </c>
      <c r="Q138" s="913">
        <f t="shared" si="10"/>
        <v>0</v>
      </c>
      <c r="R138" s="913">
        <f t="shared" si="10"/>
        <v>0</v>
      </c>
      <c r="S138" s="901" t="str">
        <f t="shared" si="11"/>
        <v/>
      </c>
      <c r="T138" s="901" t="str">
        <f t="shared" si="12"/>
        <v/>
      </c>
      <c r="U138" s="901" t="str">
        <f t="shared" si="13"/>
        <v/>
      </c>
      <c r="V138" s="914" t="str">
        <f t="shared" si="14"/>
        <v/>
      </c>
      <c r="W138" s="915"/>
    </row>
    <row r="139" spans="1:23" ht="14.4" customHeight="1" x14ac:dyDescent="0.3">
      <c r="A139" s="878" t="s">
        <v>5286</v>
      </c>
      <c r="B139" s="863">
        <v>1</v>
      </c>
      <c r="C139" s="864">
        <v>1.06</v>
      </c>
      <c r="D139" s="833">
        <v>31</v>
      </c>
      <c r="E139" s="865">
        <v>1</v>
      </c>
      <c r="F139" s="866">
        <v>0.57999999999999996</v>
      </c>
      <c r="G139" s="828">
        <v>20</v>
      </c>
      <c r="H139" s="867"/>
      <c r="I139" s="868"/>
      <c r="J139" s="829"/>
      <c r="K139" s="869">
        <v>0.57999999999999996</v>
      </c>
      <c r="L139" s="867">
        <v>2</v>
      </c>
      <c r="M139" s="867">
        <v>21</v>
      </c>
      <c r="N139" s="870">
        <v>7</v>
      </c>
      <c r="O139" s="867" t="s">
        <v>5042</v>
      </c>
      <c r="P139" s="871" t="s">
        <v>5285</v>
      </c>
      <c r="Q139" s="872">
        <f t="shared" si="10"/>
        <v>-1</v>
      </c>
      <c r="R139" s="872">
        <f t="shared" si="10"/>
        <v>-1.06</v>
      </c>
      <c r="S139" s="863" t="str">
        <f t="shared" si="11"/>
        <v/>
      </c>
      <c r="T139" s="863" t="str">
        <f t="shared" si="12"/>
        <v/>
      </c>
      <c r="U139" s="863" t="str">
        <f t="shared" si="13"/>
        <v/>
      </c>
      <c r="V139" s="873" t="str">
        <f t="shared" si="14"/>
        <v/>
      </c>
      <c r="W139" s="830"/>
    </row>
    <row r="140" spans="1:23" ht="14.4" customHeight="1" x14ac:dyDescent="0.3">
      <c r="A140" s="900" t="s">
        <v>5287</v>
      </c>
      <c r="B140" s="901"/>
      <c r="C140" s="902"/>
      <c r="D140" s="903"/>
      <c r="E140" s="904">
        <v>1</v>
      </c>
      <c r="F140" s="905">
        <v>0.91</v>
      </c>
      <c r="G140" s="906">
        <v>27</v>
      </c>
      <c r="H140" s="907"/>
      <c r="I140" s="908"/>
      <c r="J140" s="909"/>
      <c r="K140" s="910">
        <v>0.38</v>
      </c>
      <c r="L140" s="907">
        <v>2</v>
      </c>
      <c r="M140" s="907">
        <v>15</v>
      </c>
      <c r="N140" s="911">
        <v>5</v>
      </c>
      <c r="O140" s="907" t="s">
        <v>5042</v>
      </c>
      <c r="P140" s="912" t="s">
        <v>5288</v>
      </c>
      <c r="Q140" s="913">
        <f t="shared" si="10"/>
        <v>0</v>
      </c>
      <c r="R140" s="913">
        <f t="shared" si="10"/>
        <v>0</v>
      </c>
      <c r="S140" s="901" t="str">
        <f t="shared" si="11"/>
        <v/>
      </c>
      <c r="T140" s="901" t="str">
        <f t="shared" si="12"/>
        <v/>
      </c>
      <c r="U140" s="901" t="str">
        <f t="shared" si="13"/>
        <v/>
      </c>
      <c r="V140" s="914" t="str">
        <f t="shared" si="14"/>
        <v/>
      </c>
      <c r="W140" s="915"/>
    </row>
    <row r="141" spans="1:23" ht="14.4" customHeight="1" x14ac:dyDescent="0.3">
      <c r="A141" s="878" t="s">
        <v>5289</v>
      </c>
      <c r="B141" s="863"/>
      <c r="C141" s="864"/>
      <c r="D141" s="833"/>
      <c r="E141" s="865">
        <v>1</v>
      </c>
      <c r="F141" s="866">
        <v>0.55000000000000004</v>
      </c>
      <c r="G141" s="828">
        <v>17</v>
      </c>
      <c r="H141" s="867"/>
      <c r="I141" s="868"/>
      <c r="J141" s="829"/>
      <c r="K141" s="869">
        <v>0.55000000000000004</v>
      </c>
      <c r="L141" s="867">
        <v>2</v>
      </c>
      <c r="M141" s="867">
        <v>18</v>
      </c>
      <c r="N141" s="870">
        <v>6</v>
      </c>
      <c r="O141" s="867" t="s">
        <v>5042</v>
      </c>
      <c r="P141" s="871" t="s">
        <v>5290</v>
      </c>
      <c r="Q141" s="872">
        <f t="shared" si="10"/>
        <v>0</v>
      </c>
      <c r="R141" s="872">
        <f t="shared" si="10"/>
        <v>0</v>
      </c>
      <c r="S141" s="863" t="str">
        <f t="shared" si="11"/>
        <v/>
      </c>
      <c r="T141" s="863" t="str">
        <f t="shared" si="12"/>
        <v/>
      </c>
      <c r="U141" s="863" t="str">
        <f t="shared" si="13"/>
        <v/>
      </c>
      <c r="V141" s="873" t="str">
        <f t="shared" si="14"/>
        <v/>
      </c>
      <c r="W141" s="830"/>
    </row>
    <row r="142" spans="1:23" ht="14.4" customHeight="1" x14ac:dyDescent="0.3">
      <c r="A142" s="878" t="s">
        <v>5291</v>
      </c>
      <c r="B142" s="863"/>
      <c r="C142" s="864"/>
      <c r="D142" s="833"/>
      <c r="E142" s="865">
        <v>1</v>
      </c>
      <c r="F142" s="866">
        <v>2.79</v>
      </c>
      <c r="G142" s="828">
        <v>46</v>
      </c>
      <c r="H142" s="867"/>
      <c r="I142" s="868"/>
      <c r="J142" s="829"/>
      <c r="K142" s="869">
        <v>1.05</v>
      </c>
      <c r="L142" s="867">
        <v>3</v>
      </c>
      <c r="M142" s="867">
        <v>27</v>
      </c>
      <c r="N142" s="870">
        <v>9</v>
      </c>
      <c r="O142" s="867" t="s">
        <v>5042</v>
      </c>
      <c r="P142" s="871" t="s">
        <v>5292</v>
      </c>
      <c r="Q142" s="872">
        <f t="shared" si="10"/>
        <v>0</v>
      </c>
      <c r="R142" s="872">
        <f t="shared" si="10"/>
        <v>0</v>
      </c>
      <c r="S142" s="863" t="str">
        <f t="shared" si="11"/>
        <v/>
      </c>
      <c r="T142" s="863" t="str">
        <f t="shared" si="12"/>
        <v/>
      </c>
      <c r="U142" s="863" t="str">
        <f t="shared" si="13"/>
        <v/>
      </c>
      <c r="V142" s="873" t="str">
        <f t="shared" si="14"/>
        <v/>
      </c>
      <c r="W142" s="830"/>
    </row>
    <row r="143" spans="1:23" ht="14.4" customHeight="1" x14ac:dyDescent="0.3">
      <c r="A143" s="900" t="s">
        <v>5293</v>
      </c>
      <c r="B143" s="923">
        <v>1</v>
      </c>
      <c r="C143" s="924">
        <v>2.78</v>
      </c>
      <c r="D143" s="925">
        <v>68</v>
      </c>
      <c r="E143" s="921"/>
      <c r="F143" s="908"/>
      <c r="G143" s="909"/>
      <c r="H143" s="907"/>
      <c r="I143" s="908"/>
      <c r="J143" s="909"/>
      <c r="K143" s="910">
        <v>0.87</v>
      </c>
      <c r="L143" s="907">
        <v>3</v>
      </c>
      <c r="M143" s="907">
        <v>30</v>
      </c>
      <c r="N143" s="911">
        <v>10</v>
      </c>
      <c r="O143" s="907" t="s">
        <v>5042</v>
      </c>
      <c r="P143" s="912" t="s">
        <v>5294</v>
      </c>
      <c r="Q143" s="913">
        <f t="shared" si="10"/>
        <v>-1</v>
      </c>
      <c r="R143" s="913">
        <f t="shared" si="10"/>
        <v>-2.78</v>
      </c>
      <c r="S143" s="901" t="str">
        <f t="shared" si="11"/>
        <v/>
      </c>
      <c r="T143" s="901" t="str">
        <f t="shared" si="12"/>
        <v/>
      </c>
      <c r="U143" s="901" t="str">
        <f t="shared" si="13"/>
        <v/>
      </c>
      <c r="V143" s="914" t="str">
        <f t="shared" si="14"/>
        <v/>
      </c>
      <c r="W143" s="915"/>
    </row>
    <row r="144" spans="1:23" ht="14.4" customHeight="1" x14ac:dyDescent="0.3">
      <c r="A144" s="900" t="s">
        <v>5295</v>
      </c>
      <c r="B144" s="901"/>
      <c r="C144" s="902"/>
      <c r="D144" s="903"/>
      <c r="E144" s="921"/>
      <c r="F144" s="908"/>
      <c r="G144" s="909"/>
      <c r="H144" s="904">
        <v>1</v>
      </c>
      <c r="I144" s="905">
        <v>1.06</v>
      </c>
      <c r="J144" s="922">
        <v>28</v>
      </c>
      <c r="K144" s="910">
        <v>0.39</v>
      </c>
      <c r="L144" s="907">
        <v>2</v>
      </c>
      <c r="M144" s="907">
        <v>15</v>
      </c>
      <c r="N144" s="911">
        <v>5</v>
      </c>
      <c r="O144" s="907" t="s">
        <v>5042</v>
      </c>
      <c r="P144" s="912" t="s">
        <v>5296</v>
      </c>
      <c r="Q144" s="913">
        <f t="shared" si="10"/>
        <v>1</v>
      </c>
      <c r="R144" s="913">
        <f t="shared" si="10"/>
        <v>1.06</v>
      </c>
      <c r="S144" s="901">
        <f t="shared" si="11"/>
        <v>5</v>
      </c>
      <c r="T144" s="901">
        <f t="shared" si="12"/>
        <v>28</v>
      </c>
      <c r="U144" s="901">
        <f t="shared" si="13"/>
        <v>23</v>
      </c>
      <c r="V144" s="914">
        <f t="shared" si="14"/>
        <v>5.6</v>
      </c>
      <c r="W144" s="915">
        <v>23</v>
      </c>
    </row>
    <row r="145" spans="1:23" ht="14.4" customHeight="1" x14ac:dyDescent="0.3">
      <c r="A145" s="900" t="s">
        <v>5297</v>
      </c>
      <c r="B145" s="923">
        <v>4</v>
      </c>
      <c r="C145" s="924">
        <v>3.64</v>
      </c>
      <c r="D145" s="925">
        <v>25.5</v>
      </c>
      <c r="E145" s="921">
        <v>2</v>
      </c>
      <c r="F145" s="908">
        <v>0.61</v>
      </c>
      <c r="G145" s="909">
        <v>5.5</v>
      </c>
      <c r="H145" s="907">
        <v>1</v>
      </c>
      <c r="I145" s="908">
        <v>2.52</v>
      </c>
      <c r="J145" s="922">
        <v>39</v>
      </c>
      <c r="K145" s="910">
        <v>0.31</v>
      </c>
      <c r="L145" s="907">
        <v>1</v>
      </c>
      <c r="M145" s="907">
        <v>12</v>
      </c>
      <c r="N145" s="911">
        <v>4</v>
      </c>
      <c r="O145" s="907" t="s">
        <v>5042</v>
      </c>
      <c r="P145" s="912" t="s">
        <v>5298</v>
      </c>
      <c r="Q145" s="913">
        <f t="shared" si="10"/>
        <v>-3</v>
      </c>
      <c r="R145" s="913">
        <f t="shared" si="10"/>
        <v>-1.1200000000000001</v>
      </c>
      <c r="S145" s="901">
        <f t="shared" si="11"/>
        <v>4</v>
      </c>
      <c r="T145" s="901">
        <f t="shared" si="12"/>
        <v>39</v>
      </c>
      <c r="U145" s="901">
        <f t="shared" si="13"/>
        <v>35</v>
      </c>
      <c r="V145" s="914">
        <f t="shared" si="14"/>
        <v>9.75</v>
      </c>
      <c r="W145" s="915">
        <v>35</v>
      </c>
    </row>
    <row r="146" spans="1:23" ht="14.4" customHeight="1" x14ac:dyDescent="0.3">
      <c r="A146" s="878" t="s">
        <v>5299</v>
      </c>
      <c r="B146" s="875">
        <v>1</v>
      </c>
      <c r="C146" s="876">
        <v>1.07</v>
      </c>
      <c r="D146" s="832">
        <v>25</v>
      </c>
      <c r="E146" s="874">
        <v>3</v>
      </c>
      <c r="F146" s="868">
        <v>3.68</v>
      </c>
      <c r="G146" s="829">
        <v>29</v>
      </c>
      <c r="H146" s="867">
        <v>1</v>
      </c>
      <c r="I146" s="868">
        <v>1.2</v>
      </c>
      <c r="J146" s="831">
        <v>29</v>
      </c>
      <c r="K146" s="869">
        <v>0.46</v>
      </c>
      <c r="L146" s="867">
        <v>2</v>
      </c>
      <c r="M146" s="867">
        <v>15</v>
      </c>
      <c r="N146" s="870">
        <v>5</v>
      </c>
      <c r="O146" s="867" t="s">
        <v>5042</v>
      </c>
      <c r="P146" s="871" t="s">
        <v>5300</v>
      </c>
      <c r="Q146" s="872">
        <f t="shared" si="10"/>
        <v>0</v>
      </c>
      <c r="R146" s="872">
        <f t="shared" si="10"/>
        <v>0.12999999999999989</v>
      </c>
      <c r="S146" s="863">
        <f t="shared" si="11"/>
        <v>5</v>
      </c>
      <c r="T146" s="863">
        <f t="shared" si="12"/>
        <v>29</v>
      </c>
      <c r="U146" s="863">
        <f t="shared" si="13"/>
        <v>24</v>
      </c>
      <c r="V146" s="873">
        <f t="shared" si="14"/>
        <v>5.8</v>
      </c>
      <c r="W146" s="830">
        <v>24</v>
      </c>
    </row>
    <row r="147" spans="1:23" ht="14.4" customHeight="1" x14ac:dyDescent="0.3">
      <c r="A147" s="878" t="s">
        <v>5301</v>
      </c>
      <c r="B147" s="875">
        <v>1</v>
      </c>
      <c r="C147" s="876">
        <v>1.81</v>
      </c>
      <c r="D147" s="832">
        <v>45</v>
      </c>
      <c r="E147" s="874"/>
      <c r="F147" s="868"/>
      <c r="G147" s="829"/>
      <c r="H147" s="867">
        <v>2</v>
      </c>
      <c r="I147" s="868">
        <v>1.77</v>
      </c>
      <c r="J147" s="831">
        <v>21</v>
      </c>
      <c r="K147" s="869">
        <v>0.86</v>
      </c>
      <c r="L147" s="867">
        <v>3</v>
      </c>
      <c r="M147" s="867">
        <v>27</v>
      </c>
      <c r="N147" s="870">
        <v>9</v>
      </c>
      <c r="O147" s="867" t="s">
        <v>5042</v>
      </c>
      <c r="P147" s="871" t="s">
        <v>5302</v>
      </c>
      <c r="Q147" s="872">
        <f t="shared" si="10"/>
        <v>1</v>
      </c>
      <c r="R147" s="872">
        <f t="shared" si="10"/>
        <v>-4.0000000000000036E-2</v>
      </c>
      <c r="S147" s="863">
        <f t="shared" si="11"/>
        <v>18</v>
      </c>
      <c r="T147" s="863">
        <f t="shared" si="12"/>
        <v>42</v>
      </c>
      <c r="U147" s="863">
        <f t="shared" si="13"/>
        <v>24</v>
      </c>
      <c r="V147" s="873">
        <f t="shared" si="14"/>
        <v>2.3333333333333335</v>
      </c>
      <c r="W147" s="830">
        <v>24</v>
      </c>
    </row>
    <row r="148" spans="1:23" ht="14.4" customHeight="1" x14ac:dyDescent="0.3">
      <c r="A148" s="900" t="s">
        <v>5303</v>
      </c>
      <c r="B148" s="901"/>
      <c r="C148" s="902"/>
      <c r="D148" s="903"/>
      <c r="E148" s="904">
        <v>2</v>
      </c>
      <c r="F148" s="905">
        <v>7.54</v>
      </c>
      <c r="G148" s="906">
        <v>38</v>
      </c>
      <c r="H148" s="907"/>
      <c r="I148" s="908"/>
      <c r="J148" s="909"/>
      <c r="K148" s="910">
        <v>3.77</v>
      </c>
      <c r="L148" s="907">
        <v>6</v>
      </c>
      <c r="M148" s="907">
        <v>54</v>
      </c>
      <c r="N148" s="911">
        <v>18</v>
      </c>
      <c r="O148" s="907" t="s">
        <v>5042</v>
      </c>
      <c r="P148" s="912" t="s">
        <v>5304</v>
      </c>
      <c r="Q148" s="913">
        <f t="shared" si="10"/>
        <v>0</v>
      </c>
      <c r="R148" s="913">
        <f t="shared" si="10"/>
        <v>0</v>
      </c>
      <c r="S148" s="901" t="str">
        <f t="shared" si="11"/>
        <v/>
      </c>
      <c r="T148" s="901" t="str">
        <f t="shared" si="12"/>
        <v/>
      </c>
      <c r="U148" s="901" t="str">
        <f t="shared" si="13"/>
        <v/>
      </c>
      <c r="V148" s="914" t="str">
        <f t="shared" si="14"/>
        <v/>
      </c>
      <c r="W148" s="915"/>
    </row>
    <row r="149" spans="1:23" ht="14.4" customHeight="1" x14ac:dyDescent="0.3">
      <c r="A149" s="900" t="s">
        <v>5305</v>
      </c>
      <c r="B149" s="901"/>
      <c r="C149" s="902"/>
      <c r="D149" s="903"/>
      <c r="E149" s="921"/>
      <c r="F149" s="908"/>
      <c r="G149" s="909"/>
      <c r="H149" s="904">
        <v>1</v>
      </c>
      <c r="I149" s="905">
        <v>2.13</v>
      </c>
      <c r="J149" s="922">
        <v>47</v>
      </c>
      <c r="K149" s="910">
        <v>0.61</v>
      </c>
      <c r="L149" s="907">
        <v>3</v>
      </c>
      <c r="M149" s="907">
        <v>24</v>
      </c>
      <c r="N149" s="911">
        <v>8</v>
      </c>
      <c r="O149" s="907" t="s">
        <v>5042</v>
      </c>
      <c r="P149" s="912" t="s">
        <v>5306</v>
      </c>
      <c r="Q149" s="913">
        <f t="shared" si="10"/>
        <v>1</v>
      </c>
      <c r="R149" s="913">
        <f t="shared" si="10"/>
        <v>2.13</v>
      </c>
      <c r="S149" s="901">
        <f t="shared" si="11"/>
        <v>8</v>
      </c>
      <c r="T149" s="901">
        <f t="shared" si="12"/>
        <v>47</v>
      </c>
      <c r="U149" s="901">
        <f t="shared" si="13"/>
        <v>39</v>
      </c>
      <c r="V149" s="914">
        <f t="shared" si="14"/>
        <v>5.875</v>
      </c>
      <c r="W149" s="915">
        <v>39</v>
      </c>
    </row>
    <row r="150" spans="1:23" ht="14.4" customHeight="1" x14ac:dyDescent="0.3">
      <c r="A150" s="900" t="s">
        <v>5307</v>
      </c>
      <c r="B150" s="901"/>
      <c r="C150" s="902"/>
      <c r="D150" s="903"/>
      <c r="E150" s="904">
        <v>1</v>
      </c>
      <c r="F150" s="905">
        <v>1.22</v>
      </c>
      <c r="G150" s="906">
        <v>30</v>
      </c>
      <c r="H150" s="907"/>
      <c r="I150" s="908"/>
      <c r="J150" s="909"/>
      <c r="K150" s="910">
        <v>0.61</v>
      </c>
      <c r="L150" s="907">
        <v>2</v>
      </c>
      <c r="M150" s="907">
        <v>21</v>
      </c>
      <c r="N150" s="911">
        <v>7</v>
      </c>
      <c r="O150" s="907" t="s">
        <v>5042</v>
      </c>
      <c r="P150" s="912" t="s">
        <v>5308</v>
      </c>
      <c r="Q150" s="913">
        <f t="shared" si="10"/>
        <v>0</v>
      </c>
      <c r="R150" s="913">
        <f t="shared" si="10"/>
        <v>0</v>
      </c>
      <c r="S150" s="901" t="str">
        <f t="shared" si="11"/>
        <v/>
      </c>
      <c r="T150" s="901" t="str">
        <f t="shared" si="12"/>
        <v/>
      </c>
      <c r="U150" s="901" t="str">
        <f t="shared" si="13"/>
        <v/>
      </c>
      <c r="V150" s="914" t="str">
        <f t="shared" si="14"/>
        <v/>
      </c>
      <c r="W150" s="915"/>
    </row>
    <row r="151" spans="1:23" ht="14.4" customHeight="1" x14ac:dyDescent="0.3">
      <c r="A151" s="900" t="s">
        <v>5309</v>
      </c>
      <c r="B151" s="901"/>
      <c r="C151" s="902"/>
      <c r="D151" s="903"/>
      <c r="E151" s="904">
        <v>2</v>
      </c>
      <c r="F151" s="905">
        <v>6.12</v>
      </c>
      <c r="G151" s="906">
        <v>47.5</v>
      </c>
      <c r="H151" s="907"/>
      <c r="I151" s="908"/>
      <c r="J151" s="909"/>
      <c r="K151" s="910">
        <v>0.89</v>
      </c>
      <c r="L151" s="907">
        <v>3</v>
      </c>
      <c r="M151" s="907">
        <v>27</v>
      </c>
      <c r="N151" s="911">
        <v>9</v>
      </c>
      <c r="O151" s="907" t="s">
        <v>5042</v>
      </c>
      <c r="P151" s="912" t="s">
        <v>5310</v>
      </c>
      <c r="Q151" s="913">
        <f t="shared" si="10"/>
        <v>0</v>
      </c>
      <c r="R151" s="913">
        <f t="shared" si="10"/>
        <v>0</v>
      </c>
      <c r="S151" s="901" t="str">
        <f t="shared" si="11"/>
        <v/>
      </c>
      <c r="T151" s="901" t="str">
        <f t="shared" si="12"/>
        <v/>
      </c>
      <c r="U151" s="901" t="str">
        <f t="shared" si="13"/>
        <v/>
      </c>
      <c r="V151" s="914" t="str">
        <f t="shared" si="14"/>
        <v/>
      </c>
      <c r="W151" s="915"/>
    </row>
    <row r="152" spans="1:23" ht="14.4" customHeight="1" x14ac:dyDescent="0.3">
      <c r="A152" s="878" t="s">
        <v>5311</v>
      </c>
      <c r="B152" s="863"/>
      <c r="C152" s="864"/>
      <c r="D152" s="833"/>
      <c r="E152" s="865">
        <v>1</v>
      </c>
      <c r="F152" s="866">
        <v>2.25</v>
      </c>
      <c r="G152" s="828">
        <v>36</v>
      </c>
      <c r="H152" s="867">
        <v>1</v>
      </c>
      <c r="I152" s="868">
        <v>2.4</v>
      </c>
      <c r="J152" s="831">
        <v>24</v>
      </c>
      <c r="K152" s="869">
        <v>2.25</v>
      </c>
      <c r="L152" s="867">
        <v>5</v>
      </c>
      <c r="M152" s="867">
        <v>42</v>
      </c>
      <c r="N152" s="870">
        <v>14</v>
      </c>
      <c r="O152" s="867" t="s">
        <v>5042</v>
      </c>
      <c r="P152" s="871" t="s">
        <v>5312</v>
      </c>
      <c r="Q152" s="872">
        <f t="shared" si="10"/>
        <v>1</v>
      </c>
      <c r="R152" s="872">
        <f t="shared" si="10"/>
        <v>2.4</v>
      </c>
      <c r="S152" s="863">
        <f t="shared" si="11"/>
        <v>14</v>
      </c>
      <c r="T152" s="863">
        <f t="shared" si="12"/>
        <v>24</v>
      </c>
      <c r="U152" s="863">
        <f t="shared" si="13"/>
        <v>10</v>
      </c>
      <c r="V152" s="873">
        <f t="shared" si="14"/>
        <v>1.7142857142857142</v>
      </c>
      <c r="W152" s="830">
        <v>10</v>
      </c>
    </row>
    <row r="153" spans="1:23" ht="14.4" customHeight="1" x14ac:dyDescent="0.3">
      <c r="A153" s="900" t="s">
        <v>5313</v>
      </c>
      <c r="B153" s="923">
        <v>1</v>
      </c>
      <c r="C153" s="924">
        <v>1.31</v>
      </c>
      <c r="D153" s="925">
        <v>34</v>
      </c>
      <c r="E153" s="921"/>
      <c r="F153" s="908"/>
      <c r="G153" s="909"/>
      <c r="H153" s="907">
        <v>1</v>
      </c>
      <c r="I153" s="908">
        <v>0.69</v>
      </c>
      <c r="J153" s="922">
        <v>25</v>
      </c>
      <c r="K153" s="910">
        <v>0.65</v>
      </c>
      <c r="L153" s="907">
        <v>3</v>
      </c>
      <c r="M153" s="907">
        <v>24</v>
      </c>
      <c r="N153" s="911">
        <v>8</v>
      </c>
      <c r="O153" s="907" t="s">
        <v>5042</v>
      </c>
      <c r="P153" s="912" t="s">
        <v>5314</v>
      </c>
      <c r="Q153" s="913">
        <f t="shared" si="10"/>
        <v>0</v>
      </c>
      <c r="R153" s="913">
        <f t="shared" si="10"/>
        <v>-0.62000000000000011</v>
      </c>
      <c r="S153" s="901">
        <f t="shared" si="11"/>
        <v>8</v>
      </c>
      <c r="T153" s="901">
        <f t="shared" si="12"/>
        <v>25</v>
      </c>
      <c r="U153" s="901">
        <f t="shared" si="13"/>
        <v>17</v>
      </c>
      <c r="V153" s="914">
        <f t="shared" si="14"/>
        <v>3.125</v>
      </c>
      <c r="W153" s="915">
        <v>17</v>
      </c>
    </row>
    <row r="154" spans="1:23" ht="14.4" customHeight="1" x14ac:dyDescent="0.3">
      <c r="A154" s="878" t="s">
        <v>5315</v>
      </c>
      <c r="B154" s="875">
        <v>2</v>
      </c>
      <c r="C154" s="876">
        <v>2.42</v>
      </c>
      <c r="D154" s="832">
        <v>23.5</v>
      </c>
      <c r="E154" s="874"/>
      <c r="F154" s="868"/>
      <c r="G154" s="829"/>
      <c r="H154" s="867"/>
      <c r="I154" s="868"/>
      <c r="J154" s="829"/>
      <c r="K154" s="869">
        <v>1.06</v>
      </c>
      <c r="L154" s="867">
        <v>4</v>
      </c>
      <c r="M154" s="867">
        <v>33</v>
      </c>
      <c r="N154" s="870">
        <v>11</v>
      </c>
      <c r="O154" s="867" t="s">
        <v>5042</v>
      </c>
      <c r="P154" s="871" t="s">
        <v>5314</v>
      </c>
      <c r="Q154" s="872">
        <f t="shared" si="10"/>
        <v>-2</v>
      </c>
      <c r="R154" s="872">
        <f t="shared" si="10"/>
        <v>-2.42</v>
      </c>
      <c r="S154" s="863" t="str">
        <f t="shared" si="11"/>
        <v/>
      </c>
      <c r="T154" s="863" t="str">
        <f t="shared" si="12"/>
        <v/>
      </c>
      <c r="U154" s="863" t="str">
        <f t="shared" si="13"/>
        <v/>
      </c>
      <c r="V154" s="873" t="str">
        <f t="shared" si="14"/>
        <v/>
      </c>
      <c r="W154" s="830"/>
    </row>
    <row r="155" spans="1:23" ht="14.4" customHeight="1" x14ac:dyDescent="0.3">
      <c r="A155" s="900" t="s">
        <v>5316</v>
      </c>
      <c r="B155" s="901">
        <v>1</v>
      </c>
      <c r="C155" s="902">
        <v>1.75</v>
      </c>
      <c r="D155" s="903">
        <v>36</v>
      </c>
      <c r="E155" s="904">
        <v>1</v>
      </c>
      <c r="F155" s="905">
        <v>0.86</v>
      </c>
      <c r="G155" s="906">
        <v>21</v>
      </c>
      <c r="H155" s="907">
        <v>1</v>
      </c>
      <c r="I155" s="908">
        <v>0.88</v>
      </c>
      <c r="J155" s="922">
        <v>21</v>
      </c>
      <c r="K155" s="910">
        <v>0.47</v>
      </c>
      <c r="L155" s="907">
        <v>2</v>
      </c>
      <c r="M155" s="907">
        <v>15</v>
      </c>
      <c r="N155" s="911">
        <v>5</v>
      </c>
      <c r="O155" s="907" t="s">
        <v>5042</v>
      </c>
      <c r="P155" s="912" t="s">
        <v>5317</v>
      </c>
      <c r="Q155" s="913">
        <f t="shared" si="10"/>
        <v>0</v>
      </c>
      <c r="R155" s="913">
        <f t="shared" si="10"/>
        <v>-0.87</v>
      </c>
      <c r="S155" s="901">
        <f t="shared" si="11"/>
        <v>5</v>
      </c>
      <c r="T155" s="901">
        <f t="shared" si="12"/>
        <v>21</v>
      </c>
      <c r="U155" s="901">
        <f t="shared" si="13"/>
        <v>16</v>
      </c>
      <c r="V155" s="914">
        <f t="shared" si="14"/>
        <v>4.2</v>
      </c>
      <c r="W155" s="915">
        <v>16</v>
      </c>
    </row>
    <row r="156" spans="1:23" ht="14.4" customHeight="1" x14ac:dyDescent="0.3">
      <c r="A156" s="878" t="s">
        <v>5318</v>
      </c>
      <c r="B156" s="863">
        <v>1</v>
      </c>
      <c r="C156" s="864">
        <v>0.66</v>
      </c>
      <c r="D156" s="833">
        <v>21</v>
      </c>
      <c r="E156" s="865">
        <v>6</v>
      </c>
      <c r="F156" s="866">
        <v>9.36</v>
      </c>
      <c r="G156" s="828">
        <v>36.700000000000003</v>
      </c>
      <c r="H156" s="867">
        <v>2</v>
      </c>
      <c r="I156" s="868">
        <v>1.93</v>
      </c>
      <c r="J156" s="831">
        <v>23.5</v>
      </c>
      <c r="K156" s="869">
        <v>0.66</v>
      </c>
      <c r="L156" s="867">
        <v>3</v>
      </c>
      <c r="M156" s="867">
        <v>24</v>
      </c>
      <c r="N156" s="870">
        <v>8</v>
      </c>
      <c r="O156" s="867" t="s">
        <v>5042</v>
      </c>
      <c r="P156" s="871" t="s">
        <v>5319</v>
      </c>
      <c r="Q156" s="872">
        <f t="shared" si="10"/>
        <v>1</v>
      </c>
      <c r="R156" s="872">
        <f t="shared" si="10"/>
        <v>1.27</v>
      </c>
      <c r="S156" s="863">
        <f t="shared" si="11"/>
        <v>16</v>
      </c>
      <c r="T156" s="863">
        <f t="shared" si="12"/>
        <v>47</v>
      </c>
      <c r="U156" s="863">
        <f t="shared" si="13"/>
        <v>31</v>
      </c>
      <c r="V156" s="873">
        <f t="shared" si="14"/>
        <v>2.9375</v>
      </c>
      <c r="W156" s="830">
        <v>31</v>
      </c>
    </row>
    <row r="157" spans="1:23" ht="14.4" customHeight="1" x14ac:dyDescent="0.3">
      <c r="A157" s="878" t="s">
        <v>5320</v>
      </c>
      <c r="B157" s="863">
        <v>3</v>
      </c>
      <c r="C157" s="864">
        <v>6.04</v>
      </c>
      <c r="D157" s="833">
        <v>43</v>
      </c>
      <c r="E157" s="865">
        <v>1</v>
      </c>
      <c r="F157" s="866">
        <v>1.98</v>
      </c>
      <c r="G157" s="828">
        <v>46</v>
      </c>
      <c r="H157" s="867">
        <v>4</v>
      </c>
      <c r="I157" s="868">
        <v>8.06</v>
      </c>
      <c r="J157" s="831">
        <v>41.5</v>
      </c>
      <c r="K157" s="869">
        <v>1.07</v>
      </c>
      <c r="L157" s="867">
        <v>3</v>
      </c>
      <c r="M157" s="867">
        <v>30</v>
      </c>
      <c r="N157" s="870">
        <v>10</v>
      </c>
      <c r="O157" s="867" t="s">
        <v>5042</v>
      </c>
      <c r="P157" s="871" t="s">
        <v>5321</v>
      </c>
      <c r="Q157" s="872">
        <f t="shared" si="10"/>
        <v>1</v>
      </c>
      <c r="R157" s="872">
        <f t="shared" si="10"/>
        <v>2.0200000000000005</v>
      </c>
      <c r="S157" s="863">
        <f t="shared" si="11"/>
        <v>40</v>
      </c>
      <c r="T157" s="863">
        <f t="shared" si="12"/>
        <v>166</v>
      </c>
      <c r="U157" s="863">
        <f t="shared" si="13"/>
        <v>126</v>
      </c>
      <c r="V157" s="873">
        <f t="shared" si="14"/>
        <v>4.1500000000000004</v>
      </c>
      <c r="W157" s="830">
        <v>126</v>
      </c>
    </row>
    <row r="158" spans="1:23" ht="14.4" customHeight="1" x14ac:dyDescent="0.3">
      <c r="A158" s="900" t="s">
        <v>5322</v>
      </c>
      <c r="B158" s="901">
        <v>1</v>
      </c>
      <c r="C158" s="902">
        <v>4.99</v>
      </c>
      <c r="D158" s="903">
        <v>26</v>
      </c>
      <c r="E158" s="921">
        <v>1</v>
      </c>
      <c r="F158" s="908">
        <v>6.53</v>
      </c>
      <c r="G158" s="909">
        <v>35</v>
      </c>
      <c r="H158" s="904">
        <v>2</v>
      </c>
      <c r="I158" s="905">
        <v>10.16</v>
      </c>
      <c r="J158" s="922">
        <v>29</v>
      </c>
      <c r="K158" s="910">
        <v>4.99</v>
      </c>
      <c r="L158" s="907">
        <v>3</v>
      </c>
      <c r="M158" s="907">
        <v>27</v>
      </c>
      <c r="N158" s="911">
        <v>9</v>
      </c>
      <c r="O158" s="907" t="s">
        <v>5042</v>
      </c>
      <c r="P158" s="912" t="s">
        <v>5323</v>
      </c>
      <c r="Q158" s="913">
        <f t="shared" si="10"/>
        <v>1</v>
      </c>
      <c r="R158" s="913">
        <f t="shared" si="10"/>
        <v>5.17</v>
      </c>
      <c r="S158" s="901">
        <f t="shared" si="11"/>
        <v>18</v>
      </c>
      <c r="T158" s="901">
        <f t="shared" si="12"/>
        <v>58</v>
      </c>
      <c r="U158" s="901">
        <f t="shared" si="13"/>
        <v>40</v>
      </c>
      <c r="V158" s="914">
        <f t="shared" si="14"/>
        <v>3.2222222222222223</v>
      </c>
      <c r="W158" s="915">
        <v>40</v>
      </c>
    </row>
    <row r="159" spans="1:23" ht="14.4" customHeight="1" x14ac:dyDescent="0.3">
      <c r="A159" s="878" t="s">
        <v>5324</v>
      </c>
      <c r="B159" s="863">
        <v>3</v>
      </c>
      <c r="C159" s="864">
        <v>30.47</v>
      </c>
      <c r="D159" s="833">
        <v>50</v>
      </c>
      <c r="E159" s="874">
        <v>2</v>
      </c>
      <c r="F159" s="868">
        <v>12.55</v>
      </c>
      <c r="G159" s="829">
        <v>27</v>
      </c>
      <c r="H159" s="865">
        <v>2</v>
      </c>
      <c r="I159" s="866">
        <v>21.15</v>
      </c>
      <c r="J159" s="831">
        <v>51</v>
      </c>
      <c r="K159" s="869">
        <v>5.18</v>
      </c>
      <c r="L159" s="867">
        <v>3</v>
      </c>
      <c r="M159" s="867">
        <v>27</v>
      </c>
      <c r="N159" s="870">
        <v>9</v>
      </c>
      <c r="O159" s="867" t="s">
        <v>5042</v>
      </c>
      <c r="P159" s="871" t="s">
        <v>5325</v>
      </c>
      <c r="Q159" s="872">
        <f t="shared" si="10"/>
        <v>-1</v>
      </c>
      <c r="R159" s="872">
        <f t="shared" si="10"/>
        <v>-9.32</v>
      </c>
      <c r="S159" s="863">
        <f t="shared" si="11"/>
        <v>18</v>
      </c>
      <c r="T159" s="863">
        <f t="shared" si="12"/>
        <v>102</v>
      </c>
      <c r="U159" s="863">
        <f t="shared" si="13"/>
        <v>84</v>
      </c>
      <c r="V159" s="873">
        <f t="shared" si="14"/>
        <v>5.666666666666667</v>
      </c>
      <c r="W159" s="830">
        <v>84</v>
      </c>
    </row>
    <row r="160" spans="1:23" ht="14.4" customHeight="1" x14ac:dyDescent="0.3">
      <c r="A160" s="878" t="s">
        <v>5326</v>
      </c>
      <c r="B160" s="863"/>
      <c r="C160" s="864"/>
      <c r="D160" s="833"/>
      <c r="E160" s="874">
        <v>1</v>
      </c>
      <c r="F160" s="868">
        <v>7.41</v>
      </c>
      <c r="G160" s="829">
        <v>33</v>
      </c>
      <c r="H160" s="865"/>
      <c r="I160" s="866"/>
      <c r="J160" s="828"/>
      <c r="K160" s="869">
        <v>7.41</v>
      </c>
      <c r="L160" s="867">
        <v>5</v>
      </c>
      <c r="M160" s="867">
        <v>45</v>
      </c>
      <c r="N160" s="870">
        <v>15</v>
      </c>
      <c r="O160" s="867" t="s">
        <v>5042</v>
      </c>
      <c r="P160" s="871" t="s">
        <v>5327</v>
      </c>
      <c r="Q160" s="872">
        <f t="shared" si="10"/>
        <v>0</v>
      </c>
      <c r="R160" s="872">
        <f t="shared" si="10"/>
        <v>0</v>
      </c>
      <c r="S160" s="863" t="str">
        <f t="shared" si="11"/>
        <v/>
      </c>
      <c r="T160" s="863" t="str">
        <f t="shared" si="12"/>
        <v/>
      </c>
      <c r="U160" s="863" t="str">
        <f t="shared" si="13"/>
        <v/>
      </c>
      <c r="V160" s="873" t="str">
        <f t="shared" si="14"/>
        <v/>
      </c>
      <c r="W160" s="830"/>
    </row>
    <row r="161" spans="1:23" ht="14.4" customHeight="1" x14ac:dyDescent="0.3">
      <c r="A161" s="900" t="s">
        <v>5328</v>
      </c>
      <c r="B161" s="901">
        <v>6</v>
      </c>
      <c r="C161" s="902">
        <v>18.13</v>
      </c>
      <c r="D161" s="903">
        <v>26.8</v>
      </c>
      <c r="E161" s="904">
        <v>11</v>
      </c>
      <c r="F161" s="905">
        <v>36.49</v>
      </c>
      <c r="G161" s="906">
        <v>34</v>
      </c>
      <c r="H161" s="907">
        <v>4</v>
      </c>
      <c r="I161" s="908">
        <v>12.28</v>
      </c>
      <c r="J161" s="922">
        <v>22.8</v>
      </c>
      <c r="K161" s="910">
        <v>3.02</v>
      </c>
      <c r="L161" s="907">
        <v>4</v>
      </c>
      <c r="M161" s="907">
        <v>33</v>
      </c>
      <c r="N161" s="911">
        <v>11</v>
      </c>
      <c r="O161" s="907" t="s">
        <v>4849</v>
      </c>
      <c r="P161" s="912" t="s">
        <v>5329</v>
      </c>
      <c r="Q161" s="913">
        <f t="shared" si="10"/>
        <v>-2</v>
      </c>
      <c r="R161" s="913">
        <f t="shared" si="10"/>
        <v>-5.85</v>
      </c>
      <c r="S161" s="901">
        <f t="shared" si="11"/>
        <v>44</v>
      </c>
      <c r="T161" s="901">
        <f t="shared" si="12"/>
        <v>91.2</v>
      </c>
      <c r="U161" s="901">
        <f t="shared" si="13"/>
        <v>47.2</v>
      </c>
      <c r="V161" s="914">
        <f t="shared" si="14"/>
        <v>2.0727272727272728</v>
      </c>
      <c r="W161" s="915">
        <v>49</v>
      </c>
    </row>
    <row r="162" spans="1:23" ht="14.4" customHeight="1" x14ac:dyDescent="0.3">
      <c r="A162" s="878" t="s">
        <v>5330</v>
      </c>
      <c r="B162" s="863">
        <v>5</v>
      </c>
      <c r="C162" s="864">
        <v>15.55</v>
      </c>
      <c r="D162" s="833">
        <v>26.4</v>
      </c>
      <c r="E162" s="865">
        <v>8</v>
      </c>
      <c r="F162" s="866">
        <v>27.09</v>
      </c>
      <c r="G162" s="828">
        <v>37.1</v>
      </c>
      <c r="H162" s="867">
        <v>7</v>
      </c>
      <c r="I162" s="868">
        <v>22.21</v>
      </c>
      <c r="J162" s="831">
        <v>25</v>
      </c>
      <c r="K162" s="869">
        <v>3.11</v>
      </c>
      <c r="L162" s="867">
        <v>4</v>
      </c>
      <c r="M162" s="867">
        <v>39</v>
      </c>
      <c r="N162" s="870">
        <v>13</v>
      </c>
      <c r="O162" s="867" t="s">
        <v>4849</v>
      </c>
      <c r="P162" s="871" t="s">
        <v>5329</v>
      </c>
      <c r="Q162" s="872">
        <f t="shared" si="10"/>
        <v>2</v>
      </c>
      <c r="R162" s="872">
        <f t="shared" si="10"/>
        <v>6.66</v>
      </c>
      <c r="S162" s="863">
        <f t="shared" si="11"/>
        <v>91</v>
      </c>
      <c r="T162" s="863">
        <f t="shared" si="12"/>
        <v>175</v>
      </c>
      <c r="U162" s="863">
        <f t="shared" si="13"/>
        <v>84</v>
      </c>
      <c r="V162" s="873">
        <f t="shared" si="14"/>
        <v>1.9230769230769231</v>
      </c>
      <c r="W162" s="830">
        <v>84</v>
      </c>
    </row>
    <row r="163" spans="1:23" ht="14.4" customHeight="1" x14ac:dyDescent="0.3">
      <c r="A163" s="878" t="s">
        <v>5331</v>
      </c>
      <c r="B163" s="863">
        <v>5</v>
      </c>
      <c r="C163" s="864">
        <v>18.559999999999999</v>
      </c>
      <c r="D163" s="833">
        <v>27.4</v>
      </c>
      <c r="E163" s="865">
        <v>2</v>
      </c>
      <c r="F163" s="866">
        <v>7.43</v>
      </c>
      <c r="G163" s="828">
        <v>34</v>
      </c>
      <c r="H163" s="867"/>
      <c r="I163" s="868"/>
      <c r="J163" s="829"/>
      <c r="K163" s="869">
        <v>3.71</v>
      </c>
      <c r="L163" s="867">
        <v>5</v>
      </c>
      <c r="M163" s="867">
        <v>45</v>
      </c>
      <c r="N163" s="870">
        <v>15</v>
      </c>
      <c r="O163" s="867" t="s">
        <v>4849</v>
      </c>
      <c r="P163" s="871" t="s">
        <v>5329</v>
      </c>
      <c r="Q163" s="872">
        <f t="shared" si="10"/>
        <v>-5</v>
      </c>
      <c r="R163" s="872">
        <f t="shared" si="10"/>
        <v>-18.559999999999999</v>
      </c>
      <c r="S163" s="863" t="str">
        <f t="shared" si="11"/>
        <v/>
      </c>
      <c r="T163" s="863" t="str">
        <f t="shared" si="12"/>
        <v/>
      </c>
      <c r="U163" s="863" t="str">
        <f t="shared" si="13"/>
        <v/>
      </c>
      <c r="V163" s="873" t="str">
        <f t="shared" si="14"/>
        <v/>
      </c>
      <c r="W163" s="830"/>
    </row>
    <row r="164" spans="1:23" ht="14.4" customHeight="1" x14ac:dyDescent="0.3">
      <c r="A164" s="900" t="s">
        <v>5332</v>
      </c>
      <c r="B164" s="901"/>
      <c r="C164" s="902"/>
      <c r="D164" s="903"/>
      <c r="E164" s="904">
        <v>1</v>
      </c>
      <c r="F164" s="905">
        <v>4.1900000000000004</v>
      </c>
      <c r="G164" s="906">
        <v>28</v>
      </c>
      <c r="H164" s="907"/>
      <c r="I164" s="908"/>
      <c r="J164" s="909"/>
      <c r="K164" s="910">
        <v>4.1900000000000004</v>
      </c>
      <c r="L164" s="907">
        <v>9</v>
      </c>
      <c r="M164" s="907">
        <v>78</v>
      </c>
      <c r="N164" s="911">
        <v>26</v>
      </c>
      <c r="O164" s="907" t="s">
        <v>5042</v>
      </c>
      <c r="P164" s="912" t="s">
        <v>5333</v>
      </c>
      <c r="Q164" s="913">
        <f t="shared" si="10"/>
        <v>0</v>
      </c>
      <c r="R164" s="913">
        <f t="shared" si="10"/>
        <v>0</v>
      </c>
      <c r="S164" s="901" t="str">
        <f t="shared" si="11"/>
        <v/>
      </c>
      <c r="T164" s="901" t="str">
        <f t="shared" si="12"/>
        <v/>
      </c>
      <c r="U164" s="901" t="str">
        <f t="shared" si="13"/>
        <v/>
      </c>
      <c r="V164" s="914" t="str">
        <f t="shared" si="14"/>
        <v/>
      </c>
      <c r="W164" s="915"/>
    </row>
    <row r="165" spans="1:23" ht="14.4" customHeight="1" x14ac:dyDescent="0.3">
      <c r="A165" s="900" t="s">
        <v>5334</v>
      </c>
      <c r="B165" s="901">
        <v>9</v>
      </c>
      <c r="C165" s="902">
        <v>24.36</v>
      </c>
      <c r="D165" s="903">
        <v>30.7</v>
      </c>
      <c r="E165" s="904">
        <v>16</v>
      </c>
      <c r="F165" s="905">
        <v>47.44</v>
      </c>
      <c r="G165" s="906">
        <v>33.9</v>
      </c>
      <c r="H165" s="907">
        <v>14</v>
      </c>
      <c r="I165" s="908">
        <v>33.299999999999997</v>
      </c>
      <c r="J165" s="922">
        <v>23.8</v>
      </c>
      <c r="K165" s="910">
        <v>2.38</v>
      </c>
      <c r="L165" s="907">
        <v>4</v>
      </c>
      <c r="M165" s="907">
        <v>33</v>
      </c>
      <c r="N165" s="911">
        <v>11</v>
      </c>
      <c r="O165" s="907" t="s">
        <v>5042</v>
      </c>
      <c r="P165" s="912" t="s">
        <v>5335</v>
      </c>
      <c r="Q165" s="913">
        <f t="shared" si="10"/>
        <v>5</v>
      </c>
      <c r="R165" s="913">
        <f t="shared" si="10"/>
        <v>8.9399999999999977</v>
      </c>
      <c r="S165" s="901">
        <f t="shared" si="11"/>
        <v>154</v>
      </c>
      <c r="T165" s="901">
        <f t="shared" si="12"/>
        <v>333.2</v>
      </c>
      <c r="U165" s="901">
        <f t="shared" si="13"/>
        <v>179.2</v>
      </c>
      <c r="V165" s="914">
        <f t="shared" si="14"/>
        <v>2.1636363636363636</v>
      </c>
      <c r="W165" s="915">
        <v>179</v>
      </c>
    </row>
    <row r="166" spans="1:23" ht="14.4" customHeight="1" x14ac:dyDescent="0.3">
      <c r="A166" s="878" t="s">
        <v>5336</v>
      </c>
      <c r="B166" s="863">
        <v>17</v>
      </c>
      <c r="C166" s="864">
        <v>48.48</v>
      </c>
      <c r="D166" s="833">
        <v>28.4</v>
      </c>
      <c r="E166" s="865">
        <v>18</v>
      </c>
      <c r="F166" s="866">
        <v>53.06</v>
      </c>
      <c r="G166" s="828">
        <v>29.1</v>
      </c>
      <c r="H166" s="867">
        <v>18</v>
      </c>
      <c r="I166" s="868">
        <v>52.99</v>
      </c>
      <c r="J166" s="831">
        <v>28.1</v>
      </c>
      <c r="K166" s="869">
        <v>2.76</v>
      </c>
      <c r="L166" s="867">
        <v>4</v>
      </c>
      <c r="M166" s="867">
        <v>39</v>
      </c>
      <c r="N166" s="870">
        <v>13</v>
      </c>
      <c r="O166" s="867" t="s">
        <v>5042</v>
      </c>
      <c r="P166" s="871" t="s">
        <v>5335</v>
      </c>
      <c r="Q166" s="872">
        <f t="shared" si="10"/>
        <v>1</v>
      </c>
      <c r="R166" s="872">
        <f t="shared" si="10"/>
        <v>4.5100000000000051</v>
      </c>
      <c r="S166" s="863">
        <f t="shared" si="11"/>
        <v>234</v>
      </c>
      <c r="T166" s="863">
        <f t="shared" si="12"/>
        <v>505.8</v>
      </c>
      <c r="U166" s="863">
        <f t="shared" si="13"/>
        <v>271.8</v>
      </c>
      <c r="V166" s="873">
        <f t="shared" si="14"/>
        <v>2.1615384615384614</v>
      </c>
      <c r="W166" s="830">
        <v>271</v>
      </c>
    </row>
    <row r="167" spans="1:23" ht="14.4" customHeight="1" x14ac:dyDescent="0.3">
      <c r="A167" s="878" t="s">
        <v>5337</v>
      </c>
      <c r="B167" s="863">
        <v>5</v>
      </c>
      <c r="C167" s="864">
        <v>18.52</v>
      </c>
      <c r="D167" s="833">
        <v>28.4</v>
      </c>
      <c r="E167" s="865">
        <v>4</v>
      </c>
      <c r="F167" s="866">
        <v>14.82</v>
      </c>
      <c r="G167" s="828">
        <v>30.8</v>
      </c>
      <c r="H167" s="867">
        <v>2</v>
      </c>
      <c r="I167" s="868">
        <v>7.41</v>
      </c>
      <c r="J167" s="831">
        <v>41</v>
      </c>
      <c r="K167" s="869">
        <v>3.7</v>
      </c>
      <c r="L167" s="867">
        <v>6</v>
      </c>
      <c r="M167" s="867">
        <v>51</v>
      </c>
      <c r="N167" s="870">
        <v>17</v>
      </c>
      <c r="O167" s="867" t="s">
        <v>5042</v>
      </c>
      <c r="P167" s="871" t="s">
        <v>5335</v>
      </c>
      <c r="Q167" s="872">
        <f t="shared" si="10"/>
        <v>-3</v>
      </c>
      <c r="R167" s="872">
        <f t="shared" si="10"/>
        <v>-11.11</v>
      </c>
      <c r="S167" s="863">
        <f t="shared" si="11"/>
        <v>34</v>
      </c>
      <c r="T167" s="863">
        <f t="shared" si="12"/>
        <v>82</v>
      </c>
      <c r="U167" s="863">
        <f t="shared" si="13"/>
        <v>48</v>
      </c>
      <c r="V167" s="873">
        <f t="shared" si="14"/>
        <v>2.4117647058823528</v>
      </c>
      <c r="W167" s="830">
        <v>48</v>
      </c>
    </row>
    <row r="168" spans="1:23" ht="14.4" customHeight="1" x14ac:dyDescent="0.3">
      <c r="A168" s="900" t="s">
        <v>5338</v>
      </c>
      <c r="B168" s="923"/>
      <c r="C168" s="924"/>
      <c r="D168" s="925"/>
      <c r="E168" s="921">
        <v>1</v>
      </c>
      <c r="F168" s="908">
        <v>1.68</v>
      </c>
      <c r="G168" s="909">
        <v>19</v>
      </c>
      <c r="H168" s="907"/>
      <c r="I168" s="908"/>
      <c r="J168" s="909"/>
      <c r="K168" s="910">
        <v>1.68</v>
      </c>
      <c r="L168" s="907">
        <v>3</v>
      </c>
      <c r="M168" s="907">
        <v>24</v>
      </c>
      <c r="N168" s="911">
        <v>8</v>
      </c>
      <c r="O168" s="907" t="s">
        <v>5042</v>
      </c>
      <c r="P168" s="912" t="s">
        <v>5339</v>
      </c>
      <c r="Q168" s="913">
        <f t="shared" si="10"/>
        <v>0</v>
      </c>
      <c r="R168" s="913">
        <f t="shared" si="10"/>
        <v>0</v>
      </c>
      <c r="S168" s="901" t="str">
        <f t="shared" si="11"/>
        <v/>
      </c>
      <c r="T168" s="901" t="str">
        <f t="shared" si="12"/>
        <v/>
      </c>
      <c r="U168" s="901" t="str">
        <f t="shared" si="13"/>
        <v/>
      </c>
      <c r="V168" s="914" t="str">
        <f t="shared" si="14"/>
        <v/>
      </c>
      <c r="W168" s="915"/>
    </row>
    <row r="169" spans="1:23" ht="14.4" customHeight="1" x14ac:dyDescent="0.3">
      <c r="A169" s="878" t="s">
        <v>5340</v>
      </c>
      <c r="B169" s="875">
        <v>3</v>
      </c>
      <c r="C169" s="876">
        <v>8.56</v>
      </c>
      <c r="D169" s="832">
        <v>30.7</v>
      </c>
      <c r="E169" s="874"/>
      <c r="F169" s="868"/>
      <c r="G169" s="829"/>
      <c r="H169" s="867"/>
      <c r="I169" s="868"/>
      <c r="J169" s="829"/>
      <c r="K169" s="869">
        <v>1.97</v>
      </c>
      <c r="L169" s="867">
        <v>3</v>
      </c>
      <c r="M169" s="867">
        <v>27</v>
      </c>
      <c r="N169" s="870">
        <v>9</v>
      </c>
      <c r="O169" s="867" t="s">
        <v>5042</v>
      </c>
      <c r="P169" s="871" t="s">
        <v>5341</v>
      </c>
      <c r="Q169" s="872">
        <f t="shared" si="10"/>
        <v>-3</v>
      </c>
      <c r="R169" s="872">
        <f t="shared" si="10"/>
        <v>-8.56</v>
      </c>
      <c r="S169" s="863" t="str">
        <f t="shared" si="11"/>
        <v/>
      </c>
      <c r="T169" s="863" t="str">
        <f t="shared" si="12"/>
        <v/>
      </c>
      <c r="U169" s="863" t="str">
        <f t="shared" si="13"/>
        <v/>
      </c>
      <c r="V169" s="873" t="str">
        <f t="shared" si="14"/>
        <v/>
      </c>
      <c r="W169" s="830"/>
    </row>
    <row r="170" spans="1:23" ht="14.4" customHeight="1" x14ac:dyDescent="0.3">
      <c r="A170" s="900" t="s">
        <v>5342</v>
      </c>
      <c r="B170" s="901">
        <v>1</v>
      </c>
      <c r="C170" s="902">
        <v>2.6</v>
      </c>
      <c r="D170" s="903">
        <v>32</v>
      </c>
      <c r="E170" s="921">
        <v>5</v>
      </c>
      <c r="F170" s="908">
        <v>11.44</v>
      </c>
      <c r="G170" s="909">
        <v>28.4</v>
      </c>
      <c r="H170" s="904">
        <v>3</v>
      </c>
      <c r="I170" s="905">
        <v>5.73</v>
      </c>
      <c r="J170" s="922">
        <v>23.7</v>
      </c>
      <c r="K170" s="910">
        <v>1.22</v>
      </c>
      <c r="L170" s="907">
        <v>2</v>
      </c>
      <c r="M170" s="907">
        <v>18</v>
      </c>
      <c r="N170" s="911">
        <v>6</v>
      </c>
      <c r="O170" s="907" t="s">
        <v>5042</v>
      </c>
      <c r="P170" s="912" t="s">
        <v>5343</v>
      </c>
      <c r="Q170" s="913">
        <f t="shared" si="10"/>
        <v>2</v>
      </c>
      <c r="R170" s="913">
        <f t="shared" si="10"/>
        <v>3.1300000000000003</v>
      </c>
      <c r="S170" s="901">
        <f t="shared" si="11"/>
        <v>18</v>
      </c>
      <c r="T170" s="901">
        <f t="shared" si="12"/>
        <v>71.099999999999994</v>
      </c>
      <c r="U170" s="901">
        <f t="shared" si="13"/>
        <v>53.099999999999994</v>
      </c>
      <c r="V170" s="914">
        <f t="shared" si="14"/>
        <v>3.9499999999999997</v>
      </c>
      <c r="W170" s="915">
        <v>53</v>
      </c>
    </row>
    <row r="171" spans="1:23" ht="14.4" customHeight="1" x14ac:dyDescent="0.3">
      <c r="A171" s="878" t="s">
        <v>5344</v>
      </c>
      <c r="B171" s="863">
        <v>1</v>
      </c>
      <c r="C171" s="864">
        <v>6.49</v>
      </c>
      <c r="D171" s="833">
        <v>66</v>
      </c>
      <c r="E171" s="874">
        <v>1</v>
      </c>
      <c r="F171" s="868">
        <v>1.88</v>
      </c>
      <c r="G171" s="829">
        <v>27</v>
      </c>
      <c r="H171" s="865">
        <v>2</v>
      </c>
      <c r="I171" s="866">
        <v>4.0599999999999996</v>
      </c>
      <c r="J171" s="831">
        <v>28.5</v>
      </c>
      <c r="K171" s="869">
        <v>1.58</v>
      </c>
      <c r="L171" s="867">
        <v>3</v>
      </c>
      <c r="M171" s="867">
        <v>24</v>
      </c>
      <c r="N171" s="870">
        <v>8</v>
      </c>
      <c r="O171" s="867" t="s">
        <v>5042</v>
      </c>
      <c r="P171" s="871" t="s">
        <v>5343</v>
      </c>
      <c r="Q171" s="872">
        <f t="shared" si="10"/>
        <v>1</v>
      </c>
      <c r="R171" s="872">
        <f t="shared" si="10"/>
        <v>-2.4300000000000006</v>
      </c>
      <c r="S171" s="863">
        <f t="shared" si="11"/>
        <v>16</v>
      </c>
      <c r="T171" s="863">
        <f t="shared" si="12"/>
        <v>57</v>
      </c>
      <c r="U171" s="863">
        <f t="shared" si="13"/>
        <v>41</v>
      </c>
      <c r="V171" s="873">
        <f t="shared" si="14"/>
        <v>3.5625</v>
      </c>
      <c r="W171" s="830">
        <v>41</v>
      </c>
    </row>
    <row r="172" spans="1:23" ht="14.4" customHeight="1" x14ac:dyDescent="0.3">
      <c r="A172" s="878" t="s">
        <v>5345</v>
      </c>
      <c r="B172" s="863"/>
      <c r="C172" s="864"/>
      <c r="D172" s="833"/>
      <c r="E172" s="874"/>
      <c r="F172" s="868"/>
      <c r="G172" s="829"/>
      <c r="H172" s="865">
        <v>1</v>
      </c>
      <c r="I172" s="866">
        <v>2.37</v>
      </c>
      <c r="J172" s="831">
        <v>29</v>
      </c>
      <c r="K172" s="869">
        <v>2.37</v>
      </c>
      <c r="L172" s="867">
        <v>4</v>
      </c>
      <c r="M172" s="867">
        <v>39</v>
      </c>
      <c r="N172" s="870">
        <v>13</v>
      </c>
      <c r="O172" s="867" t="s">
        <v>5042</v>
      </c>
      <c r="P172" s="871" t="s">
        <v>5343</v>
      </c>
      <c r="Q172" s="872">
        <f t="shared" si="10"/>
        <v>1</v>
      </c>
      <c r="R172" s="872">
        <f t="shared" si="10"/>
        <v>2.37</v>
      </c>
      <c r="S172" s="863">
        <f t="shared" si="11"/>
        <v>13</v>
      </c>
      <c r="T172" s="863">
        <f t="shared" si="12"/>
        <v>29</v>
      </c>
      <c r="U172" s="863">
        <f t="shared" si="13"/>
        <v>16</v>
      </c>
      <c r="V172" s="873">
        <f t="shared" si="14"/>
        <v>2.2307692307692308</v>
      </c>
      <c r="W172" s="830">
        <v>16</v>
      </c>
    </row>
    <row r="173" spans="1:23" ht="14.4" customHeight="1" x14ac:dyDescent="0.3">
      <c r="A173" s="900" t="s">
        <v>5346</v>
      </c>
      <c r="B173" s="923">
        <v>1</v>
      </c>
      <c r="C173" s="924">
        <v>4.5999999999999996</v>
      </c>
      <c r="D173" s="925">
        <v>33</v>
      </c>
      <c r="E173" s="921"/>
      <c r="F173" s="908"/>
      <c r="G173" s="909"/>
      <c r="H173" s="907"/>
      <c r="I173" s="908"/>
      <c r="J173" s="909"/>
      <c r="K173" s="910">
        <v>0.74</v>
      </c>
      <c r="L173" s="907">
        <v>1</v>
      </c>
      <c r="M173" s="907">
        <v>12</v>
      </c>
      <c r="N173" s="911">
        <v>4</v>
      </c>
      <c r="O173" s="907" t="s">
        <v>5042</v>
      </c>
      <c r="P173" s="912" t="s">
        <v>5347</v>
      </c>
      <c r="Q173" s="913">
        <f t="shared" si="10"/>
        <v>-1</v>
      </c>
      <c r="R173" s="913">
        <f t="shared" si="10"/>
        <v>-4.5999999999999996</v>
      </c>
      <c r="S173" s="901" t="str">
        <f t="shared" si="11"/>
        <v/>
      </c>
      <c r="T173" s="901" t="str">
        <f t="shared" si="12"/>
        <v/>
      </c>
      <c r="U173" s="901" t="str">
        <f t="shared" si="13"/>
        <v/>
      </c>
      <c r="V173" s="914" t="str">
        <f t="shared" si="14"/>
        <v/>
      </c>
      <c r="W173" s="915"/>
    </row>
    <row r="174" spans="1:23" ht="14.4" customHeight="1" x14ac:dyDescent="0.3">
      <c r="A174" s="900" t="s">
        <v>5348</v>
      </c>
      <c r="B174" s="923">
        <v>3</v>
      </c>
      <c r="C174" s="924">
        <v>7.85</v>
      </c>
      <c r="D174" s="925">
        <v>34</v>
      </c>
      <c r="E174" s="921"/>
      <c r="F174" s="908"/>
      <c r="G174" s="909"/>
      <c r="H174" s="907">
        <v>1</v>
      </c>
      <c r="I174" s="908">
        <v>1.75</v>
      </c>
      <c r="J174" s="922">
        <v>18</v>
      </c>
      <c r="K174" s="910">
        <v>1.37</v>
      </c>
      <c r="L174" s="907">
        <v>2</v>
      </c>
      <c r="M174" s="907">
        <v>21</v>
      </c>
      <c r="N174" s="911">
        <v>7</v>
      </c>
      <c r="O174" s="907" t="s">
        <v>5042</v>
      </c>
      <c r="P174" s="912" t="s">
        <v>5349</v>
      </c>
      <c r="Q174" s="913">
        <f t="shared" si="10"/>
        <v>-2</v>
      </c>
      <c r="R174" s="913">
        <f t="shared" si="10"/>
        <v>-6.1</v>
      </c>
      <c r="S174" s="901">
        <f t="shared" si="11"/>
        <v>7</v>
      </c>
      <c r="T174" s="901">
        <f t="shared" si="12"/>
        <v>18</v>
      </c>
      <c r="U174" s="901">
        <f t="shared" si="13"/>
        <v>11</v>
      </c>
      <c r="V174" s="914">
        <f t="shared" si="14"/>
        <v>2.5714285714285716</v>
      </c>
      <c r="W174" s="915">
        <v>11</v>
      </c>
    </row>
    <row r="175" spans="1:23" ht="14.4" customHeight="1" x14ac:dyDescent="0.3">
      <c r="A175" s="900" t="s">
        <v>5350</v>
      </c>
      <c r="B175" s="923">
        <v>1</v>
      </c>
      <c r="C175" s="924">
        <v>4.4800000000000004</v>
      </c>
      <c r="D175" s="925">
        <v>45</v>
      </c>
      <c r="E175" s="921"/>
      <c r="F175" s="908"/>
      <c r="G175" s="909"/>
      <c r="H175" s="907"/>
      <c r="I175" s="908"/>
      <c r="J175" s="909"/>
      <c r="K175" s="910">
        <v>3.91</v>
      </c>
      <c r="L175" s="907">
        <v>4</v>
      </c>
      <c r="M175" s="907">
        <v>39</v>
      </c>
      <c r="N175" s="911">
        <v>13</v>
      </c>
      <c r="O175" s="907" t="s">
        <v>4849</v>
      </c>
      <c r="P175" s="912" t="s">
        <v>5351</v>
      </c>
      <c r="Q175" s="913">
        <f t="shared" si="10"/>
        <v>-1</v>
      </c>
      <c r="R175" s="913">
        <f t="shared" si="10"/>
        <v>-4.4800000000000004</v>
      </c>
      <c r="S175" s="901" t="str">
        <f t="shared" si="11"/>
        <v/>
      </c>
      <c r="T175" s="901" t="str">
        <f t="shared" si="12"/>
        <v/>
      </c>
      <c r="U175" s="901" t="str">
        <f t="shared" si="13"/>
        <v/>
      </c>
      <c r="V175" s="914" t="str">
        <f t="shared" si="14"/>
        <v/>
      </c>
      <c r="W175" s="915"/>
    </row>
    <row r="176" spans="1:23" ht="14.4" customHeight="1" x14ac:dyDescent="0.3">
      <c r="A176" s="900" t="s">
        <v>5352</v>
      </c>
      <c r="B176" s="901">
        <v>2</v>
      </c>
      <c r="C176" s="902">
        <v>1.69</v>
      </c>
      <c r="D176" s="903">
        <v>28.5</v>
      </c>
      <c r="E176" s="921">
        <v>2</v>
      </c>
      <c r="F176" s="908">
        <v>1.4</v>
      </c>
      <c r="G176" s="909">
        <v>26</v>
      </c>
      <c r="H176" s="904">
        <v>1</v>
      </c>
      <c r="I176" s="905">
        <v>1.2</v>
      </c>
      <c r="J176" s="922">
        <v>38</v>
      </c>
      <c r="K176" s="910">
        <v>0.49</v>
      </c>
      <c r="L176" s="907">
        <v>2</v>
      </c>
      <c r="M176" s="907">
        <v>21</v>
      </c>
      <c r="N176" s="911">
        <v>7</v>
      </c>
      <c r="O176" s="907" t="s">
        <v>5042</v>
      </c>
      <c r="P176" s="912" t="s">
        <v>5353</v>
      </c>
      <c r="Q176" s="913">
        <f t="shared" si="10"/>
        <v>-1</v>
      </c>
      <c r="R176" s="913">
        <f t="shared" si="10"/>
        <v>-0.49</v>
      </c>
      <c r="S176" s="901">
        <f t="shared" si="11"/>
        <v>7</v>
      </c>
      <c r="T176" s="901">
        <f t="shared" si="12"/>
        <v>38</v>
      </c>
      <c r="U176" s="901">
        <f t="shared" si="13"/>
        <v>31</v>
      </c>
      <c r="V176" s="914">
        <f t="shared" si="14"/>
        <v>5.4285714285714288</v>
      </c>
      <c r="W176" s="915">
        <v>31</v>
      </c>
    </row>
    <row r="177" spans="1:23" ht="14.4" customHeight="1" x14ac:dyDescent="0.3">
      <c r="A177" s="878" t="s">
        <v>5354</v>
      </c>
      <c r="B177" s="863">
        <v>2</v>
      </c>
      <c r="C177" s="864">
        <v>2.62</v>
      </c>
      <c r="D177" s="833">
        <v>40</v>
      </c>
      <c r="E177" s="874">
        <v>2</v>
      </c>
      <c r="F177" s="868">
        <v>1.74</v>
      </c>
      <c r="G177" s="829">
        <v>30</v>
      </c>
      <c r="H177" s="865">
        <v>6</v>
      </c>
      <c r="I177" s="866">
        <v>4.96</v>
      </c>
      <c r="J177" s="831">
        <v>28.7</v>
      </c>
      <c r="K177" s="869">
        <v>0.61</v>
      </c>
      <c r="L177" s="867">
        <v>3</v>
      </c>
      <c r="M177" s="867">
        <v>24</v>
      </c>
      <c r="N177" s="870">
        <v>8</v>
      </c>
      <c r="O177" s="867" t="s">
        <v>5042</v>
      </c>
      <c r="P177" s="871" t="s">
        <v>5355</v>
      </c>
      <c r="Q177" s="872">
        <f t="shared" si="10"/>
        <v>4</v>
      </c>
      <c r="R177" s="872">
        <f t="shared" si="10"/>
        <v>2.34</v>
      </c>
      <c r="S177" s="863">
        <f t="shared" si="11"/>
        <v>48</v>
      </c>
      <c r="T177" s="863">
        <f t="shared" si="12"/>
        <v>172.2</v>
      </c>
      <c r="U177" s="863">
        <f t="shared" si="13"/>
        <v>124.19999999999999</v>
      </c>
      <c r="V177" s="873">
        <f t="shared" si="14"/>
        <v>3.5874999999999999</v>
      </c>
      <c r="W177" s="830">
        <v>124</v>
      </c>
    </row>
    <row r="178" spans="1:23" ht="14.4" customHeight="1" x14ac:dyDescent="0.3">
      <c r="A178" s="878" t="s">
        <v>5356</v>
      </c>
      <c r="B178" s="863"/>
      <c r="C178" s="864"/>
      <c r="D178" s="833"/>
      <c r="E178" s="874">
        <v>1</v>
      </c>
      <c r="F178" s="868">
        <v>1.8</v>
      </c>
      <c r="G178" s="829">
        <v>43</v>
      </c>
      <c r="H178" s="865">
        <v>1</v>
      </c>
      <c r="I178" s="866">
        <v>1.19</v>
      </c>
      <c r="J178" s="831">
        <v>30</v>
      </c>
      <c r="K178" s="869">
        <v>1.19</v>
      </c>
      <c r="L178" s="867">
        <v>4</v>
      </c>
      <c r="M178" s="867">
        <v>33</v>
      </c>
      <c r="N178" s="870">
        <v>11</v>
      </c>
      <c r="O178" s="867" t="s">
        <v>5042</v>
      </c>
      <c r="P178" s="871" t="s">
        <v>5357</v>
      </c>
      <c r="Q178" s="872">
        <f t="shared" si="10"/>
        <v>1</v>
      </c>
      <c r="R178" s="872">
        <f t="shared" si="10"/>
        <v>1.19</v>
      </c>
      <c r="S178" s="863">
        <f t="shared" si="11"/>
        <v>11</v>
      </c>
      <c r="T178" s="863">
        <f t="shared" si="12"/>
        <v>30</v>
      </c>
      <c r="U178" s="863">
        <f t="shared" si="13"/>
        <v>19</v>
      </c>
      <c r="V178" s="873">
        <f t="shared" si="14"/>
        <v>2.7272727272727271</v>
      </c>
      <c r="W178" s="830">
        <v>19</v>
      </c>
    </row>
    <row r="179" spans="1:23" ht="14.4" customHeight="1" x14ac:dyDescent="0.3">
      <c r="A179" s="900" t="s">
        <v>5358</v>
      </c>
      <c r="B179" s="901">
        <v>3</v>
      </c>
      <c r="C179" s="902">
        <v>2.35</v>
      </c>
      <c r="D179" s="903">
        <v>28.7</v>
      </c>
      <c r="E179" s="921">
        <v>1</v>
      </c>
      <c r="F179" s="908">
        <v>0.47</v>
      </c>
      <c r="G179" s="909">
        <v>17</v>
      </c>
      <c r="H179" s="904">
        <v>3</v>
      </c>
      <c r="I179" s="905">
        <v>1.58</v>
      </c>
      <c r="J179" s="922">
        <v>20</v>
      </c>
      <c r="K179" s="910">
        <v>0.47</v>
      </c>
      <c r="L179" s="907">
        <v>2</v>
      </c>
      <c r="M179" s="907">
        <v>21</v>
      </c>
      <c r="N179" s="911">
        <v>7</v>
      </c>
      <c r="O179" s="907" t="s">
        <v>5042</v>
      </c>
      <c r="P179" s="912" t="s">
        <v>5359</v>
      </c>
      <c r="Q179" s="913">
        <f t="shared" si="10"/>
        <v>0</v>
      </c>
      <c r="R179" s="913">
        <f t="shared" si="10"/>
        <v>-0.77</v>
      </c>
      <c r="S179" s="901">
        <f t="shared" si="11"/>
        <v>21</v>
      </c>
      <c r="T179" s="901">
        <f t="shared" si="12"/>
        <v>60</v>
      </c>
      <c r="U179" s="901">
        <f t="shared" si="13"/>
        <v>39</v>
      </c>
      <c r="V179" s="914">
        <f t="shared" si="14"/>
        <v>2.8571428571428572</v>
      </c>
      <c r="W179" s="915">
        <v>39</v>
      </c>
    </row>
    <row r="180" spans="1:23" ht="14.4" customHeight="1" x14ac:dyDescent="0.3">
      <c r="A180" s="878" t="s">
        <v>5360</v>
      </c>
      <c r="B180" s="863"/>
      <c r="C180" s="864"/>
      <c r="D180" s="833"/>
      <c r="E180" s="874">
        <v>2</v>
      </c>
      <c r="F180" s="868">
        <v>1.42</v>
      </c>
      <c r="G180" s="829">
        <v>21</v>
      </c>
      <c r="H180" s="865">
        <v>1</v>
      </c>
      <c r="I180" s="866">
        <v>0.86</v>
      </c>
      <c r="J180" s="831">
        <v>28</v>
      </c>
      <c r="K180" s="869">
        <v>0.63</v>
      </c>
      <c r="L180" s="867">
        <v>3</v>
      </c>
      <c r="M180" s="867">
        <v>27</v>
      </c>
      <c r="N180" s="870">
        <v>9</v>
      </c>
      <c r="O180" s="867" t="s">
        <v>5042</v>
      </c>
      <c r="P180" s="871" t="s">
        <v>5361</v>
      </c>
      <c r="Q180" s="872">
        <f t="shared" si="10"/>
        <v>1</v>
      </c>
      <c r="R180" s="872">
        <f t="shared" si="10"/>
        <v>0.86</v>
      </c>
      <c r="S180" s="863">
        <f t="shared" si="11"/>
        <v>9</v>
      </c>
      <c r="T180" s="863">
        <f t="shared" si="12"/>
        <v>28</v>
      </c>
      <c r="U180" s="863">
        <f t="shared" si="13"/>
        <v>19</v>
      </c>
      <c r="V180" s="873">
        <f t="shared" si="14"/>
        <v>3.1111111111111112</v>
      </c>
      <c r="W180" s="830">
        <v>19</v>
      </c>
    </row>
    <row r="181" spans="1:23" ht="14.4" customHeight="1" x14ac:dyDescent="0.3">
      <c r="A181" s="878" t="s">
        <v>5362</v>
      </c>
      <c r="B181" s="863">
        <v>1</v>
      </c>
      <c r="C181" s="864">
        <v>1.26</v>
      </c>
      <c r="D181" s="833">
        <v>37</v>
      </c>
      <c r="E181" s="874">
        <v>1</v>
      </c>
      <c r="F181" s="868">
        <v>0.97</v>
      </c>
      <c r="G181" s="829">
        <v>33</v>
      </c>
      <c r="H181" s="865">
        <v>2</v>
      </c>
      <c r="I181" s="866">
        <v>2.52</v>
      </c>
      <c r="J181" s="831">
        <v>24.5</v>
      </c>
      <c r="K181" s="869">
        <v>0.97</v>
      </c>
      <c r="L181" s="867">
        <v>4</v>
      </c>
      <c r="M181" s="867">
        <v>33</v>
      </c>
      <c r="N181" s="870">
        <v>11</v>
      </c>
      <c r="O181" s="867" t="s">
        <v>5042</v>
      </c>
      <c r="P181" s="871" t="s">
        <v>5363</v>
      </c>
      <c r="Q181" s="872">
        <f t="shared" si="10"/>
        <v>1</v>
      </c>
      <c r="R181" s="872">
        <f t="shared" si="10"/>
        <v>1.26</v>
      </c>
      <c r="S181" s="863">
        <f t="shared" si="11"/>
        <v>22</v>
      </c>
      <c r="T181" s="863">
        <f t="shared" si="12"/>
        <v>49</v>
      </c>
      <c r="U181" s="863">
        <f t="shared" si="13"/>
        <v>27</v>
      </c>
      <c r="V181" s="873">
        <f t="shared" si="14"/>
        <v>2.2272727272727271</v>
      </c>
      <c r="W181" s="830">
        <v>30</v>
      </c>
    </row>
    <row r="182" spans="1:23" ht="14.4" customHeight="1" x14ac:dyDescent="0.3">
      <c r="A182" s="900" t="s">
        <v>5364</v>
      </c>
      <c r="B182" s="901">
        <v>2</v>
      </c>
      <c r="C182" s="902">
        <v>2.59</v>
      </c>
      <c r="D182" s="903">
        <v>22.5</v>
      </c>
      <c r="E182" s="904">
        <v>3</v>
      </c>
      <c r="F182" s="905">
        <v>3.7</v>
      </c>
      <c r="G182" s="906">
        <v>23.3</v>
      </c>
      <c r="H182" s="907">
        <v>2</v>
      </c>
      <c r="I182" s="908">
        <v>2.36</v>
      </c>
      <c r="J182" s="922">
        <v>22.5</v>
      </c>
      <c r="K182" s="910">
        <v>0.32</v>
      </c>
      <c r="L182" s="907">
        <v>1</v>
      </c>
      <c r="M182" s="907">
        <v>9</v>
      </c>
      <c r="N182" s="911">
        <v>3</v>
      </c>
      <c r="O182" s="907" t="s">
        <v>5042</v>
      </c>
      <c r="P182" s="912" t="s">
        <v>5365</v>
      </c>
      <c r="Q182" s="913">
        <f t="shared" si="10"/>
        <v>0</v>
      </c>
      <c r="R182" s="913">
        <f t="shared" si="10"/>
        <v>-0.22999999999999998</v>
      </c>
      <c r="S182" s="901">
        <f t="shared" si="11"/>
        <v>6</v>
      </c>
      <c r="T182" s="901">
        <f t="shared" si="12"/>
        <v>45</v>
      </c>
      <c r="U182" s="901">
        <f t="shared" si="13"/>
        <v>39</v>
      </c>
      <c r="V182" s="914">
        <f t="shared" si="14"/>
        <v>7.5</v>
      </c>
      <c r="W182" s="915">
        <v>39</v>
      </c>
    </row>
    <row r="183" spans="1:23" ht="14.4" customHeight="1" x14ac:dyDescent="0.3">
      <c r="A183" s="878" t="s">
        <v>5366</v>
      </c>
      <c r="B183" s="863">
        <v>1</v>
      </c>
      <c r="C183" s="864">
        <v>0.63</v>
      </c>
      <c r="D183" s="833">
        <v>19</v>
      </c>
      <c r="E183" s="865">
        <v>4</v>
      </c>
      <c r="F183" s="866">
        <v>3.45</v>
      </c>
      <c r="G183" s="828">
        <v>23.8</v>
      </c>
      <c r="H183" s="867">
        <v>2</v>
      </c>
      <c r="I183" s="868">
        <v>1.1000000000000001</v>
      </c>
      <c r="J183" s="831">
        <v>16.5</v>
      </c>
      <c r="K183" s="869">
        <v>0.42</v>
      </c>
      <c r="L183" s="867">
        <v>2</v>
      </c>
      <c r="M183" s="867">
        <v>15</v>
      </c>
      <c r="N183" s="870">
        <v>5</v>
      </c>
      <c r="O183" s="867" t="s">
        <v>5042</v>
      </c>
      <c r="P183" s="871" t="s">
        <v>5365</v>
      </c>
      <c r="Q183" s="872">
        <f t="shared" si="10"/>
        <v>1</v>
      </c>
      <c r="R183" s="872">
        <f t="shared" si="10"/>
        <v>0.47000000000000008</v>
      </c>
      <c r="S183" s="863">
        <f t="shared" si="11"/>
        <v>10</v>
      </c>
      <c r="T183" s="863">
        <f t="shared" si="12"/>
        <v>33</v>
      </c>
      <c r="U183" s="863">
        <f t="shared" si="13"/>
        <v>23</v>
      </c>
      <c r="V183" s="873">
        <f t="shared" si="14"/>
        <v>3.3</v>
      </c>
      <c r="W183" s="830">
        <v>23</v>
      </c>
    </row>
    <row r="184" spans="1:23" ht="14.4" customHeight="1" x14ac:dyDescent="0.3">
      <c r="A184" s="878" t="s">
        <v>5367</v>
      </c>
      <c r="B184" s="863">
        <v>2</v>
      </c>
      <c r="C184" s="864">
        <v>1.6</v>
      </c>
      <c r="D184" s="833">
        <v>25</v>
      </c>
      <c r="E184" s="865"/>
      <c r="F184" s="866"/>
      <c r="G184" s="828"/>
      <c r="H184" s="867">
        <v>1</v>
      </c>
      <c r="I184" s="868">
        <v>1.78</v>
      </c>
      <c r="J184" s="831">
        <v>42</v>
      </c>
      <c r="K184" s="869">
        <v>0.72</v>
      </c>
      <c r="L184" s="867">
        <v>3</v>
      </c>
      <c r="M184" s="867">
        <v>24</v>
      </c>
      <c r="N184" s="870">
        <v>8</v>
      </c>
      <c r="O184" s="867" t="s">
        <v>5042</v>
      </c>
      <c r="P184" s="871" t="s">
        <v>5365</v>
      </c>
      <c r="Q184" s="872">
        <f t="shared" si="10"/>
        <v>-1</v>
      </c>
      <c r="R184" s="872">
        <f t="shared" si="10"/>
        <v>0.17999999999999994</v>
      </c>
      <c r="S184" s="863">
        <f t="shared" si="11"/>
        <v>8</v>
      </c>
      <c r="T184" s="863">
        <f t="shared" si="12"/>
        <v>42</v>
      </c>
      <c r="U184" s="863">
        <f t="shared" si="13"/>
        <v>34</v>
      </c>
      <c r="V184" s="873">
        <f t="shared" si="14"/>
        <v>5.25</v>
      </c>
      <c r="W184" s="830">
        <v>34</v>
      </c>
    </row>
    <row r="185" spans="1:23" ht="14.4" customHeight="1" x14ac:dyDescent="0.3">
      <c r="A185" s="900" t="s">
        <v>5368</v>
      </c>
      <c r="B185" s="923">
        <v>2</v>
      </c>
      <c r="C185" s="924">
        <v>1.54</v>
      </c>
      <c r="D185" s="925">
        <v>22.5</v>
      </c>
      <c r="E185" s="921"/>
      <c r="F185" s="908"/>
      <c r="G185" s="909"/>
      <c r="H185" s="907"/>
      <c r="I185" s="908"/>
      <c r="J185" s="909"/>
      <c r="K185" s="910">
        <v>0.56999999999999995</v>
      </c>
      <c r="L185" s="907">
        <v>2</v>
      </c>
      <c r="M185" s="907">
        <v>21</v>
      </c>
      <c r="N185" s="911">
        <v>7</v>
      </c>
      <c r="O185" s="907" t="s">
        <v>5042</v>
      </c>
      <c r="P185" s="912" t="s">
        <v>5369</v>
      </c>
      <c r="Q185" s="913">
        <f t="shared" si="10"/>
        <v>-2</v>
      </c>
      <c r="R185" s="913">
        <f t="shared" si="10"/>
        <v>-1.54</v>
      </c>
      <c r="S185" s="901" t="str">
        <f t="shared" si="11"/>
        <v/>
      </c>
      <c r="T185" s="901" t="str">
        <f t="shared" si="12"/>
        <v/>
      </c>
      <c r="U185" s="901" t="str">
        <f t="shared" si="13"/>
        <v/>
      </c>
      <c r="V185" s="914" t="str">
        <f t="shared" si="14"/>
        <v/>
      </c>
      <c r="W185" s="915"/>
    </row>
    <row r="186" spans="1:23" ht="14.4" customHeight="1" x14ac:dyDescent="0.3">
      <c r="A186" s="900" t="s">
        <v>5370</v>
      </c>
      <c r="B186" s="901"/>
      <c r="C186" s="902"/>
      <c r="D186" s="903"/>
      <c r="E186" s="904">
        <v>1</v>
      </c>
      <c r="F186" s="905">
        <v>0.91</v>
      </c>
      <c r="G186" s="906">
        <v>27</v>
      </c>
      <c r="H186" s="907"/>
      <c r="I186" s="908"/>
      <c r="J186" s="909"/>
      <c r="K186" s="910">
        <v>0.89</v>
      </c>
      <c r="L186" s="907">
        <v>4</v>
      </c>
      <c r="M186" s="907">
        <v>33</v>
      </c>
      <c r="N186" s="911">
        <v>11</v>
      </c>
      <c r="O186" s="907" t="s">
        <v>5042</v>
      </c>
      <c r="P186" s="912" t="s">
        <v>5371</v>
      </c>
      <c r="Q186" s="913">
        <f t="shared" si="10"/>
        <v>0</v>
      </c>
      <c r="R186" s="913">
        <f t="shared" si="10"/>
        <v>0</v>
      </c>
      <c r="S186" s="901" t="str">
        <f t="shared" si="11"/>
        <v/>
      </c>
      <c r="T186" s="901" t="str">
        <f t="shared" si="12"/>
        <v/>
      </c>
      <c r="U186" s="901" t="str">
        <f t="shared" si="13"/>
        <v/>
      </c>
      <c r="V186" s="914" t="str">
        <f t="shared" si="14"/>
        <v/>
      </c>
      <c r="W186" s="915"/>
    </row>
    <row r="187" spans="1:23" ht="14.4" customHeight="1" x14ac:dyDescent="0.3">
      <c r="A187" s="900" t="s">
        <v>5372</v>
      </c>
      <c r="B187" s="901"/>
      <c r="C187" s="902"/>
      <c r="D187" s="903"/>
      <c r="E187" s="904">
        <v>1</v>
      </c>
      <c r="F187" s="905">
        <v>1.86</v>
      </c>
      <c r="G187" s="906">
        <v>19</v>
      </c>
      <c r="H187" s="907"/>
      <c r="I187" s="908"/>
      <c r="J187" s="909"/>
      <c r="K187" s="910">
        <v>1.86</v>
      </c>
      <c r="L187" s="907">
        <v>6</v>
      </c>
      <c r="M187" s="907">
        <v>51</v>
      </c>
      <c r="N187" s="911">
        <v>17</v>
      </c>
      <c r="O187" s="907" t="s">
        <v>5042</v>
      </c>
      <c r="P187" s="912" t="s">
        <v>5373</v>
      </c>
      <c r="Q187" s="913">
        <f t="shared" si="10"/>
        <v>0</v>
      </c>
      <c r="R187" s="913">
        <f t="shared" si="10"/>
        <v>0</v>
      </c>
      <c r="S187" s="901" t="str">
        <f t="shared" si="11"/>
        <v/>
      </c>
      <c r="T187" s="901" t="str">
        <f t="shared" si="12"/>
        <v/>
      </c>
      <c r="U187" s="901" t="str">
        <f t="shared" si="13"/>
        <v/>
      </c>
      <c r="V187" s="914" t="str">
        <f t="shared" si="14"/>
        <v/>
      </c>
      <c r="W187" s="915"/>
    </row>
    <row r="188" spans="1:23" ht="14.4" customHeight="1" x14ac:dyDescent="0.3">
      <c r="A188" s="900" t="s">
        <v>5374</v>
      </c>
      <c r="B188" s="901">
        <v>7</v>
      </c>
      <c r="C188" s="902">
        <v>4.24</v>
      </c>
      <c r="D188" s="903">
        <v>21.1</v>
      </c>
      <c r="E188" s="921">
        <v>6</v>
      </c>
      <c r="F188" s="908">
        <v>5.62</v>
      </c>
      <c r="G188" s="909">
        <v>28</v>
      </c>
      <c r="H188" s="904">
        <v>4</v>
      </c>
      <c r="I188" s="905">
        <v>3.11</v>
      </c>
      <c r="J188" s="922">
        <v>25.8</v>
      </c>
      <c r="K188" s="910">
        <v>0.43</v>
      </c>
      <c r="L188" s="907">
        <v>2</v>
      </c>
      <c r="M188" s="907">
        <v>18</v>
      </c>
      <c r="N188" s="911">
        <v>6</v>
      </c>
      <c r="O188" s="907" t="s">
        <v>5042</v>
      </c>
      <c r="P188" s="912" t="s">
        <v>5375</v>
      </c>
      <c r="Q188" s="913">
        <f t="shared" si="10"/>
        <v>-3</v>
      </c>
      <c r="R188" s="913">
        <f t="shared" si="10"/>
        <v>-1.1300000000000003</v>
      </c>
      <c r="S188" s="901">
        <f t="shared" si="11"/>
        <v>24</v>
      </c>
      <c r="T188" s="901">
        <f t="shared" si="12"/>
        <v>103.2</v>
      </c>
      <c r="U188" s="901">
        <f t="shared" si="13"/>
        <v>79.2</v>
      </c>
      <c r="V188" s="914">
        <f t="shared" si="14"/>
        <v>4.3</v>
      </c>
      <c r="W188" s="915">
        <v>79</v>
      </c>
    </row>
    <row r="189" spans="1:23" ht="14.4" customHeight="1" x14ac:dyDescent="0.3">
      <c r="A189" s="878" t="s">
        <v>5376</v>
      </c>
      <c r="B189" s="863">
        <v>5</v>
      </c>
      <c r="C189" s="864">
        <v>3.03</v>
      </c>
      <c r="D189" s="833">
        <v>18.8</v>
      </c>
      <c r="E189" s="874">
        <v>6</v>
      </c>
      <c r="F189" s="868">
        <v>4.7300000000000004</v>
      </c>
      <c r="G189" s="829">
        <v>23.5</v>
      </c>
      <c r="H189" s="865">
        <v>8</v>
      </c>
      <c r="I189" s="866">
        <v>6.71</v>
      </c>
      <c r="J189" s="831">
        <v>25.9</v>
      </c>
      <c r="K189" s="869">
        <v>0.5</v>
      </c>
      <c r="L189" s="867">
        <v>2</v>
      </c>
      <c r="M189" s="867">
        <v>21</v>
      </c>
      <c r="N189" s="870">
        <v>7</v>
      </c>
      <c r="O189" s="867" t="s">
        <v>5042</v>
      </c>
      <c r="P189" s="871" t="s">
        <v>5377</v>
      </c>
      <c r="Q189" s="872">
        <f t="shared" si="10"/>
        <v>3</v>
      </c>
      <c r="R189" s="872">
        <f t="shared" si="10"/>
        <v>3.68</v>
      </c>
      <c r="S189" s="863">
        <f t="shared" si="11"/>
        <v>56</v>
      </c>
      <c r="T189" s="863">
        <f t="shared" si="12"/>
        <v>207.2</v>
      </c>
      <c r="U189" s="863">
        <f t="shared" si="13"/>
        <v>151.19999999999999</v>
      </c>
      <c r="V189" s="873">
        <f t="shared" si="14"/>
        <v>3.6999999999999997</v>
      </c>
      <c r="W189" s="830">
        <v>151</v>
      </c>
    </row>
    <row r="190" spans="1:23" ht="14.4" customHeight="1" x14ac:dyDescent="0.3">
      <c r="A190" s="878" t="s">
        <v>5378</v>
      </c>
      <c r="B190" s="863">
        <v>1</v>
      </c>
      <c r="C190" s="864">
        <v>0.75</v>
      </c>
      <c r="D190" s="833">
        <v>23</v>
      </c>
      <c r="E190" s="874"/>
      <c r="F190" s="868"/>
      <c r="G190" s="829"/>
      <c r="H190" s="865">
        <v>3</v>
      </c>
      <c r="I190" s="866">
        <v>3.07</v>
      </c>
      <c r="J190" s="831">
        <v>32.700000000000003</v>
      </c>
      <c r="K190" s="869">
        <v>0.75</v>
      </c>
      <c r="L190" s="867">
        <v>3</v>
      </c>
      <c r="M190" s="867">
        <v>27</v>
      </c>
      <c r="N190" s="870">
        <v>9</v>
      </c>
      <c r="O190" s="867" t="s">
        <v>5042</v>
      </c>
      <c r="P190" s="871" t="s">
        <v>5379</v>
      </c>
      <c r="Q190" s="872">
        <f t="shared" si="10"/>
        <v>2</v>
      </c>
      <c r="R190" s="872">
        <f t="shared" si="10"/>
        <v>2.3199999999999998</v>
      </c>
      <c r="S190" s="863">
        <f t="shared" si="11"/>
        <v>27</v>
      </c>
      <c r="T190" s="863">
        <f t="shared" si="12"/>
        <v>98.100000000000009</v>
      </c>
      <c r="U190" s="863">
        <f t="shared" si="13"/>
        <v>71.100000000000009</v>
      </c>
      <c r="V190" s="873">
        <f t="shared" si="14"/>
        <v>3.6333333333333337</v>
      </c>
      <c r="W190" s="830">
        <v>71</v>
      </c>
    </row>
    <row r="191" spans="1:23" ht="14.4" customHeight="1" x14ac:dyDescent="0.3">
      <c r="A191" s="900" t="s">
        <v>5380</v>
      </c>
      <c r="B191" s="901">
        <v>2</v>
      </c>
      <c r="C191" s="902">
        <v>0.84</v>
      </c>
      <c r="D191" s="903">
        <v>10.5</v>
      </c>
      <c r="E191" s="921">
        <v>1</v>
      </c>
      <c r="F191" s="908">
        <v>1.07</v>
      </c>
      <c r="G191" s="909">
        <v>34</v>
      </c>
      <c r="H191" s="904">
        <v>2</v>
      </c>
      <c r="I191" s="905">
        <v>0.84</v>
      </c>
      <c r="J191" s="922">
        <v>17</v>
      </c>
      <c r="K191" s="910">
        <v>0.42</v>
      </c>
      <c r="L191" s="907">
        <v>2</v>
      </c>
      <c r="M191" s="907">
        <v>18</v>
      </c>
      <c r="N191" s="911">
        <v>6</v>
      </c>
      <c r="O191" s="907" t="s">
        <v>5042</v>
      </c>
      <c r="P191" s="912" t="s">
        <v>5381</v>
      </c>
      <c r="Q191" s="913">
        <f t="shared" si="10"/>
        <v>0</v>
      </c>
      <c r="R191" s="913">
        <f t="shared" si="10"/>
        <v>0</v>
      </c>
      <c r="S191" s="901">
        <f t="shared" si="11"/>
        <v>12</v>
      </c>
      <c r="T191" s="901">
        <f t="shared" si="12"/>
        <v>34</v>
      </c>
      <c r="U191" s="901">
        <f t="shared" si="13"/>
        <v>22</v>
      </c>
      <c r="V191" s="914">
        <f t="shared" si="14"/>
        <v>2.8333333333333335</v>
      </c>
      <c r="W191" s="915">
        <v>22</v>
      </c>
    </row>
    <row r="192" spans="1:23" ht="14.4" customHeight="1" x14ac:dyDescent="0.3">
      <c r="A192" s="878" t="s">
        <v>5382</v>
      </c>
      <c r="B192" s="863">
        <v>3</v>
      </c>
      <c r="C192" s="864">
        <v>1.77</v>
      </c>
      <c r="D192" s="833">
        <v>21</v>
      </c>
      <c r="E192" s="874">
        <v>2</v>
      </c>
      <c r="F192" s="868">
        <v>1.34</v>
      </c>
      <c r="G192" s="829">
        <v>26</v>
      </c>
      <c r="H192" s="865">
        <v>2</v>
      </c>
      <c r="I192" s="866">
        <v>1.19</v>
      </c>
      <c r="J192" s="831">
        <v>19</v>
      </c>
      <c r="K192" s="869">
        <v>0.52</v>
      </c>
      <c r="L192" s="867">
        <v>3</v>
      </c>
      <c r="M192" s="867">
        <v>24</v>
      </c>
      <c r="N192" s="870">
        <v>8</v>
      </c>
      <c r="O192" s="867" t="s">
        <v>5042</v>
      </c>
      <c r="P192" s="871" t="s">
        <v>5383</v>
      </c>
      <c r="Q192" s="872">
        <f t="shared" si="10"/>
        <v>-1</v>
      </c>
      <c r="R192" s="872">
        <f t="shared" si="10"/>
        <v>-0.58000000000000007</v>
      </c>
      <c r="S192" s="863">
        <f t="shared" si="11"/>
        <v>16</v>
      </c>
      <c r="T192" s="863">
        <f t="shared" si="12"/>
        <v>38</v>
      </c>
      <c r="U192" s="863">
        <f t="shared" si="13"/>
        <v>22</v>
      </c>
      <c r="V192" s="873">
        <f t="shared" si="14"/>
        <v>2.375</v>
      </c>
      <c r="W192" s="830">
        <v>22</v>
      </c>
    </row>
    <row r="193" spans="1:23" ht="14.4" customHeight="1" x14ac:dyDescent="0.3">
      <c r="A193" s="878" t="s">
        <v>5384</v>
      </c>
      <c r="B193" s="863"/>
      <c r="C193" s="864"/>
      <c r="D193" s="833"/>
      <c r="E193" s="874">
        <v>1</v>
      </c>
      <c r="F193" s="868">
        <v>1.39</v>
      </c>
      <c r="G193" s="829">
        <v>43</v>
      </c>
      <c r="H193" s="865">
        <v>1</v>
      </c>
      <c r="I193" s="866">
        <v>3.61</v>
      </c>
      <c r="J193" s="831">
        <v>45</v>
      </c>
      <c r="K193" s="869">
        <v>0.68</v>
      </c>
      <c r="L193" s="867">
        <v>3</v>
      </c>
      <c r="M193" s="867">
        <v>27</v>
      </c>
      <c r="N193" s="870">
        <v>9</v>
      </c>
      <c r="O193" s="867" t="s">
        <v>5042</v>
      </c>
      <c r="P193" s="871" t="s">
        <v>5385</v>
      </c>
      <c r="Q193" s="872">
        <f t="shared" si="10"/>
        <v>1</v>
      </c>
      <c r="R193" s="872">
        <f t="shared" si="10"/>
        <v>3.61</v>
      </c>
      <c r="S193" s="863">
        <f t="shared" si="11"/>
        <v>9</v>
      </c>
      <c r="T193" s="863">
        <f t="shared" si="12"/>
        <v>45</v>
      </c>
      <c r="U193" s="863">
        <f t="shared" si="13"/>
        <v>36</v>
      </c>
      <c r="V193" s="873">
        <f t="shared" si="14"/>
        <v>5</v>
      </c>
      <c r="W193" s="830">
        <v>36</v>
      </c>
    </row>
    <row r="194" spans="1:23" ht="14.4" customHeight="1" x14ac:dyDescent="0.3">
      <c r="A194" s="900" t="s">
        <v>5386</v>
      </c>
      <c r="B194" s="901"/>
      <c r="C194" s="902"/>
      <c r="D194" s="903"/>
      <c r="E194" s="921"/>
      <c r="F194" s="908"/>
      <c r="G194" s="909"/>
      <c r="H194" s="904">
        <v>1</v>
      </c>
      <c r="I194" s="905">
        <v>1.22</v>
      </c>
      <c r="J194" s="922">
        <v>38</v>
      </c>
      <c r="K194" s="910">
        <v>0.51</v>
      </c>
      <c r="L194" s="907">
        <v>2</v>
      </c>
      <c r="M194" s="907">
        <v>21</v>
      </c>
      <c r="N194" s="911">
        <v>7</v>
      </c>
      <c r="O194" s="907" t="s">
        <v>5042</v>
      </c>
      <c r="P194" s="912" t="s">
        <v>5387</v>
      </c>
      <c r="Q194" s="913">
        <f t="shared" si="10"/>
        <v>1</v>
      </c>
      <c r="R194" s="913">
        <f t="shared" si="10"/>
        <v>1.22</v>
      </c>
      <c r="S194" s="901">
        <f t="shared" si="11"/>
        <v>7</v>
      </c>
      <c r="T194" s="901">
        <f t="shared" si="12"/>
        <v>38</v>
      </c>
      <c r="U194" s="901">
        <f t="shared" si="13"/>
        <v>31</v>
      </c>
      <c r="V194" s="914">
        <f t="shared" si="14"/>
        <v>5.4285714285714288</v>
      </c>
      <c r="W194" s="915">
        <v>31</v>
      </c>
    </row>
    <row r="195" spans="1:23" ht="14.4" customHeight="1" x14ac:dyDescent="0.3">
      <c r="A195" s="878" t="s">
        <v>5388</v>
      </c>
      <c r="B195" s="863"/>
      <c r="C195" s="864"/>
      <c r="D195" s="833"/>
      <c r="E195" s="874"/>
      <c r="F195" s="868"/>
      <c r="G195" s="829"/>
      <c r="H195" s="865">
        <v>1</v>
      </c>
      <c r="I195" s="866">
        <v>0.84</v>
      </c>
      <c r="J195" s="831">
        <v>31</v>
      </c>
      <c r="K195" s="869">
        <v>0.67</v>
      </c>
      <c r="L195" s="867">
        <v>3</v>
      </c>
      <c r="M195" s="867">
        <v>27</v>
      </c>
      <c r="N195" s="870">
        <v>9</v>
      </c>
      <c r="O195" s="867" t="s">
        <v>5042</v>
      </c>
      <c r="P195" s="871" t="s">
        <v>5387</v>
      </c>
      <c r="Q195" s="872">
        <f t="shared" si="10"/>
        <v>1</v>
      </c>
      <c r="R195" s="872">
        <f t="shared" si="10"/>
        <v>0.84</v>
      </c>
      <c r="S195" s="863">
        <f t="shared" si="11"/>
        <v>9</v>
      </c>
      <c r="T195" s="863">
        <f t="shared" si="12"/>
        <v>31</v>
      </c>
      <c r="U195" s="863">
        <f t="shared" si="13"/>
        <v>22</v>
      </c>
      <c r="V195" s="873">
        <f t="shared" si="14"/>
        <v>3.4444444444444446</v>
      </c>
      <c r="W195" s="830">
        <v>22</v>
      </c>
    </row>
    <row r="196" spans="1:23" ht="14.4" customHeight="1" x14ac:dyDescent="0.3">
      <c r="A196" s="900" t="s">
        <v>5389</v>
      </c>
      <c r="B196" s="901"/>
      <c r="C196" s="902"/>
      <c r="D196" s="903"/>
      <c r="E196" s="921"/>
      <c r="F196" s="908"/>
      <c r="G196" s="909"/>
      <c r="H196" s="904">
        <v>1</v>
      </c>
      <c r="I196" s="905">
        <v>0.3</v>
      </c>
      <c r="J196" s="922">
        <v>12</v>
      </c>
      <c r="K196" s="910">
        <v>0.3</v>
      </c>
      <c r="L196" s="907">
        <v>1</v>
      </c>
      <c r="M196" s="907">
        <v>12</v>
      </c>
      <c r="N196" s="911">
        <v>4</v>
      </c>
      <c r="O196" s="907" t="s">
        <v>5042</v>
      </c>
      <c r="P196" s="912" t="s">
        <v>5390</v>
      </c>
      <c r="Q196" s="913">
        <f t="shared" si="10"/>
        <v>1</v>
      </c>
      <c r="R196" s="913">
        <f t="shared" si="10"/>
        <v>0.3</v>
      </c>
      <c r="S196" s="901">
        <f t="shared" si="11"/>
        <v>4</v>
      </c>
      <c r="T196" s="901">
        <f t="shared" si="12"/>
        <v>12</v>
      </c>
      <c r="U196" s="901">
        <f t="shared" si="13"/>
        <v>8</v>
      </c>
      <c r="V196" s="914">
        <f t="shared" si="14"/>
        <v>3</v>
      </c>
      <c r="W196" s="915">
        <v>8</v>
      </c>
    </row>
    <row r="197" spans="1:23" ht="14.4" customHeight="1" x14ac:dyDescent="0.3">
      <c r="A197" s="900" t="s">
        <v>5391</v>
      </c>
      <c r="B197" s="923">
        <v>2</v>
      </c>
      <c r="C197" s="924">
        <v>1.56</v>
      </c>
      <c r="D197" s="925">
        <v>32.5</v>
      </c>
      <c r="E197" s="921"/>
      <c r="F197" s="908"/>
      <c r="G197" s="909"/>
      <c r="H197" s="907"/>
      <c r="I197" s="908"/>
      <c r="J197" s="909"/>
      <c r="K197" s="910">
        <v>0.54</v>
      </c>
      <c r="L197" s="907">
        <v>3</v>
      </c>
      <c r="M197" s="907">
        <v>27</v>
      </c>
      <c r="N197" s="911">
        <v>9</v>
      </c>
      <c r="O197" s="907" t="s">
        <v>5042</v>
      </c>
      <c r="P197" s="912" t="s">
        <v>5392</v>
      </c>
      <c r="Q197" s="913">
        <f t="shared" si="10"/>
        <v>-2</v>
      </c>
      <c r="R197" s="913">
        <f t="shared" si="10"/>
        <v>-1.56</v>
      </c>
      <c r="S197" s="901" t="str">
        <f t="shared" si="11"/>
        <v/>
      </c>
      <c r="T197" s="901" t="str">
        <f t="shared" si="12"/>
        <v/>
      </c>
      <c r="U197" s="901" t="str">
        <f t="shared" si="13"/>
        <v/>
      </c>
      <c r="V197" s="914" t="str">
        <f t="shared" si="14"/>
        <v/>
      </c>
      <c r="W197" s="915"/>
    </row>
    <row r="198" spans="1:23" ht="14.4" customHeight="1" x14ac:dyDescent="0.3">
      <c r="A198" s="878" t="s">
        <v>5393</v>
      </c>
      <c r="B198" s="875"/>
      <c r="C198" s="876"/>
      <c r="D198" s="832"/>
      <c r="E198" s="874">
        <v>1</v>
      </c>
      <c r="F198" s="868">
        <v>1.26</v>
      </c>
      <c r="G198" s="829">
        <v>26</v>
      </c>
      <c r="H198" s="867"/>
      <c r="I198" s="868"/>
      <c r="J198" s="829"/>
      <c r="K198" s="869">
        <v>0.6</v>
      </c>
      <c r="L198" s="867">
        <v>3</v>
      </c>
      <c r="M198" s="867">
        <v>30</v>
      </c>
      <c r="N198" s="870">
        <v>10</v>
      </c>
      <c r="O198" s="867" t="s">
        <v>5042</v>
      </c>
      <c r="P198" s="871" t="s">
        <v>5394</v>
      </c>
      <c r="Q198" s="872">
        <f t="shared" ref="Q198:R200" si="15">H198-B198</f>
        <v>0</v>
      </c>
      <c r="R198" s="872">
        <f t="shared" si="15"/>
        <v>0</v>
      </c>
      <c r="S198" s="863" t="str">
        <f>IF(H198=0,"",H198*N198)</f>
        <v/>
      </c>
      <c r="T198" s="863" t="str">
        <f>IF(H198=0,"",H198*J198)</f>
        <v/>
      </c>
      <c r="U198" s="863" t="str">
        <f>IF(H198=0,"",T198-S198)</f>
        <v/>
      </c>
      <c r="V198" s="873" t="str">
        <f>IF(H198=0,"",T198/S198)</f>
        <v/>
      </c>
      <c r="W198" s="830"/>
    </row>
    <row r="199" spans="1:23" ht="14.4" customHeight="1" x14ac:dyDescent="0.3">
      <c r="A199" s="878" t="s">
        <v>5395</v>
      </c>
      <c r="B199" s="875"/>
      <c r="C199" s="876"/>
      <c r="D199" s="832"/>
      <c r="E199" s="874"/>
      <c r="F199" s="868"/>
      <c r="G199" s="829"/>
      <c r="H199" s="867">
        <v>1</v>
      </c>
      <c r="I199" s="868">
        <v>1.07</v>
      </c>
      <c r="J199" s="831">
        <v>23</v>
      </c>
      <c r="K199" s="869">
        <v>0.86</v>
      </c>
      <c r="L199" s="867">
        <v>4</v>
      </c>
      <c r="M199" s="867">
        <v>36</v>
      </c>
      <c r="N199" s="870">
        <v>12</v>
      </c>
      <c r="O199" s="867" t="s">
        <v>5042</v>
      </c>
      <c r="P199" s="871" t="s">
        <v>5396</v>
      </c>
      <c r="Q199" s="872">
        <f t="shared" si="15"/>
        <v>1</v>
      </c>
      <c r="R199" s="872">
        <f t="shared" si="15"/>
        <v>1.07</v>
      </c>
      <c r="S199" s="863">
        <f>IF(H199=0,"",H199*N199)</f>
        <v>12</v>
      </c>
      <c r="T199" s="863">
        <f>IF(H199=0,"",H199*J199)</f>
        <v>23</v>
      </c>
      <c r="U199" s="863">
        <f>IF(H199=0,"",T199-S199)</f>
        <v>11</v>
      </c>
      <c r="V199" s="873">
        <f>IF(H199=0,"",T199/S199)</f>
        <v>1.9166666666666667</v>
      </c>
      <c r="W199" s="830">
        <v>11</v>
      </c>
    </row>
    <row r="200" spans="1:23" ht="14.4" customHeight="1" x14ac:dyDescent="0.3">
      <c r="A200" s="900" t="s">
        <v>5397</v>
      </c>
      <c r="B200" s="923">
        <v>2</v>
      </c>
      <c r="C200" s="924">
        <v>1.55</v>
      </c>
      <c r="D200" s="925">
        <v>28</v>
      </c>
      <c r="E200" s="921">
        <v>1</v>
      </c>
      <c r="F200" s="908">
        <v>0.65</v>
      </c>
      <c r="G200" s="909">
        <v>13</v>
      </c>
      <c r="H200" s="907"/>
      <c r="I200" s="908"/>
      <c r="J200" s="909"/>
      <c r="K200" s="910">
        <v>0.65</v>
      </c>
      <c r="L200" s="907">
        <v>3</v>
      </c>
      <c r="M200" s="907">
        <v>30</v>
      </c>
      <c r="N200" s="911">
        <v>10</v>
      </c>
      <c r="O200" s="907" t="s">
        <v>5042</v>
      </c>
      <c r="P200" s="912" t="s">
        <v>5398</v>
      </c>
      <c r="Q200" s="913">
        <f t="shared" si="15"/>
        <v>-2</v>
      </c>
      <c r="R200" s="913">
        <f t="shared" si="15"/>
        <v>-1.55</v>
      </c>
      <c r="S200" s="901" t="str">
        <f>IF(H200=0,"",H200*N200)</f>
        <v/>
      </c>
      <c r="T200" s="901" t="str">
        <f>IF(H200=0,"",H200*J200)</f>
        <v/>
      </c>
      <c r="U200" s="901" t="str">
        <f>IF(H200=0,"",T200-S200)</f>
        <v/>
      </c>
      <c r="V200" s="914" t="str">
        <f>IF(H200=0,"",T200/S200)</f>
        <v/>
      </c>
      <c r="W200" s="915"/>
    </row>
    <row r="201" spans="1:23" ht="14.4" customHeight="1" x14ac:dyDescent="0.3">
      <c r="A201" s="900" t="s">
        <v>5399</v>
      </c>
      <c r="B201" s="901"/>
      <c r="C201" s="902"/>
      <c r="D201" s="903"/>
      <c r="E201" s="921">
        <v>2</v>
      </c>
      <c r="F201" s="908">
        <v>2.1</v>
      </c>
      <c r="G201" s="909">
        <v>25.5</v>
      </c>
      <c r="H201" s="904">
        <v>1</v>
      </c>
      <c r="I201" s="905">
        <v>0.88</v>
      </c>
      <c r="J201" s="922">
        <v>22</v>
      </c>
      <c r="K201" s="910">
        <v>0.25</v>
      </c>
      <c r="L201" s="907">
        <v>1</v>
      </c>
      <c r="M201" s="907">
        <v>9</v>
      </c>
      <c r="N201" s="911">
        <v>3</v>
      </c>
      <c r="O201" s="907" t="s">
        <v>5042</v>
      </c>
      <c r="P201" s="912" t="s">
        <v>5400</v>
      </c>
      <c r="Q201" s="913"/>
      <c r="R201" s="901"/>
      <c r="S201" s="901"/>
      <c r="T201" s="901"/>
      <c r="U201" s="901"/>
      <c r="V201" s="914"/>
      <c r="W201" s="915">
        <v>19</v>
      </c>
    </row>
    <row r="202" spans="1:23" ht="14.4" customHeight="1" x14ac:dyDescent="0.3">
      <c r="A202" s="878" t="s">
        <v>5401</v>
      </c>
      <c r="B202" s="863"/>
      <c r="C202" s="864"/>
      <c r="D202" s="833"/>
      <c r="E202" s="874">
        <v>1</v>
      </c>
      <c r="F202" s="868">
        <v>0.73</v>
      </c>
      <c r="G202" s="829">
        <v>21</v>
      </c>
      <c r="H202" s="865">
        <v>5</v>
      </c>
      <c r="I202" s="866">
        <v>4.6100000000000003</v>
      </c>
      <c r="J202" s="831">
        <v>25.2</v>
      </c>
      <c r="K202" s="869">
        <v>0.31</v>
      </c>
      <c r="L202" s="867">
        <v>1</v>
      </c>
      <c r="M202" s="867">
        <v>12</v>
      </c>
      <c r="N202" s="870">
        <v>4</v>
      </c>
      <c r="O202" s="867" t="s">
        <v>5042</v>
      </c>
      <c r="P202" s="871" t="s">
        <v>5402</v>
      </c>
      <c r="Q202" s="872"/>
      <c r="R202" s="863"/>
      <c r="S202" s="863"/>
      <c r="T202" s="863"/>
      <c r="U202" s="863"/>
      <c r="V202" s="873"/>
      <c r="W202" s="830">
        <v>106</v>
      </c>
    </row>
    <row r="203" spans="1:23" ht="14.4" customHeight="1" x14ac:dyDescent="0.3">
      <c r="A203" s="900" t="s">
        <v>5403</v>
      </c>
      <c r="B203" s="901"/>
      <c r="C203" s="902"/>
      <c r="D203" s="903"/>
      <c r="E203" s="904">
        <v>1</v>
      </c>
      <c r="F203" s="905">
        <v>1.34</v>
      </c>
      <c r="G203" s="906">
        <v>45</v>
      </c>
      <c r="H203" s="907"/>
      <c r="I203" s="908"/>
      <c r="J203" s="909"/>
      <c r="K203" s="910">
        <v>0.48</v>
      </c>
      <c r="L203" s="907">
        <v>3</v>
      </c>
      <c r="M203" s="907">
        <v>24</v>
      </c>
      <c r="N203" s="911">
        <v>8</v>
      </c>
      <c r="O203" s="907" t="s">
        <v>5042</v>
      </c>
      <c r="P203" s="912" t="s">
        <v>5404</v>
      </c>
      <c r="Q203" s="913"/>
      <c r="R203" s="901"/>
      <c r="S203" s="901"/>
      <c r="T203" s="901"/>
      <c r="U203" s="901"/>
      <c r="V203" s="914"/>
      <c r="W203" s="915"/>
    </row>
    <row r="204" spans="1:23" ht="14.4" customHeight="1" x14ac:dyDescent="0.3">
      <c r="A204" s="900" t="s">
        <v>5405</v>
      </c>
      <c r="B204" s="901">
        <v>1</v>
      </c>
      <c r="C204" s="902">
        <v>1.05</v>
      </c>
      <c r="D204" s="903">
        <v>29</v>
      </c>
      <c r="E204" s="904">
        <v>3</v>
      </c>
      <c r="F204" s="905">
        <v>3.38</v>
      </c>
      <c r="G204" s="906">
        <v>28</v>
      </c>
      <c r="H204" s="907"/>
      <c r="I204" s="908"/>
      <c r="J204" s="909"/>
      <c r="K204" s="910">
        <v>0.38</v>
      </c>
      <c r="L204" s="907">
        <v>2</v>
      </c>
      <c r="M204" s="907">
        <v>15</v>
      </c>
      <c r="N204" s="911">
        <v>5</v>
      </c>
      <c r="O204" s="907" t="s">
        <v>5042</v>
      </c>
      <c r="P204" s="912" t="s">
        <v>5406</v>
      </c>
      <c r="Q204" s="913"/>
      <c r="R204" s="901"/>
      <c r="S204" s="901"/>
      <c r="T204" s="901"/>
      <c r="U204" s="901"/>
      <c r="V204" s="914"/>
      <c r="W204" s="915"/>
    </row>
    <row r="205" spans="1:23" ht="14.4" customHeight="1" x14ac:dyDescent="0.3">
      <c r="A205" s="878" t="s">
        <v>5407</v>
      </c>
      <c r="B205" s="863">
        <v>1</v>
      </c>
      <c r="C205" s="864">
        <v>0.9</v>
      </c>
      <c r="D205" s="833">
        <v>31</v>
      </c>
      <c r="E205" s="865">
        <v>3</v>
      </c>
      <c r="F205" s="866">
        <v>2.4</v>
      </c>
      <c r="G205" s="828">
        <v>23.3</v>
      </c>
      <c r="H205" s="867">
        <v>1</v>
      </c>
      <c r="I205" s="868">
        <v>1.27</v>
      </c>
      <c r="J205" s="831">
        <v>43</v>
      </c>
      <c r="K205" s="869">
        <v>0.53</v>
      </c>
      <c r="L205" s="867">
        <v>3</v>
      </c>
      <c r="M205" s="867">
        <v>24</v>
      </c>
      <c r="N205" s="870">
        <v>8</v>
      </c>
      <c r="O205" s="867" t="s">
        <v>5042</v>
      </c>
      <c r="P205" s="871" t="s">
        <v>5408</v>
      </c>
      <c r="Q205" s="872"/>
      <c r="R205" s="863"/>
      <c r="S205" s="863"/>
      <c r="T205" s="863"/>
      <c r="U205" s="863"/>
      <c r="V205" s="873"/>
      <c r="W205" s="830">
        <v>35</v>
      </c>
    </row>
    <row r="206" spans="1:23" ht="14.4" customHeight="1" x14ac:dyDescent="0.3">
      <c r="A206" s="878" t="s">
        <v>5409</v>
      </c>
      <c r="B206" s="863">
        <v>1</v>
      </c>
      <c r="C206" s="864">
        <v>0.91</v>
      </c>
      <c r="D206" s="833">
        <v>15</v>
      </c>
      <c r="E206" s="865"/>
      <c r="F206" s="866"/>
      <c r="G206" s="828"/>
      <c r="H206" s="867">
        <v>2</v>
      </c>
      <c r="I206" s="868">
        <v>1.81</v>
      </c>
      <c r="J206" s="831">
        <v>27</v>
      </c>
      <c r="K206" s="869">
        <v>0.91</v>
      </c>
      <c r="L206" s="867">
        <v>3</v>
      </c>
      <c r="M206" s="867">
        <v>30</v>
      </c>
      <c r="N206" s="870">
        <v>10</v>
      </c>
      <c r="O206" s="867" t="s">
        <v>5042</v>
      </c>
      <c r="P206" s="871" t="s">
        <v>5410</v>
      </c>
      <c r="Q206" s="872"/>
      <c r="R206" s="863"/>
      <c r="S206" s="863"/>
      <c r="T206" s="863"/>
      <c r="U206" s="863"/>
      <c r="V206" s="873"/>
      <c r="W206" s="830">
        <v>34</v>
      </c>
    </row>
    <row r="207" spans="1:23" ht="14.4" customHeight="1" x14ac:dyDescent="0.3">
      <c r="A207" s="900" t="s">
        <v>5411</v>
      </c>
      <c r="B207" s="901">
        <v>1</v>
      </c>
      <c r="C207" s="902">
        <v>1.29</v>
      </c>
      <c r="D207" s="903">
        <v>35</v>
      </c>
      <c r="E207" s="921">
        <v>1</v>
      </c>
      <c r="F207" s="908">
        <v>0.75</v>
      </c>
      <c r="G207" s="909">
        <v>23</v>
      </c>
      <c r="H207" s="904">
        <v>2</v>
      </c>
      <c r="I207" s="905">
        <v>1.82</v>
      </c>
      <c r="J207" s="922">
        <v>26.5</v>
      </c>
      <c r="K207" s="910">
        <v>0.38</v>
      </c>
      <c r="L207" s="907">
        <v>2</v>
      </c>
      <c r="M207" s="907">
        <v>15</v>
      </c>
      <c r="N207" s="911">
        <v>5</v>
      </c>
      <c r="O207" s="907" t="s">
        <v>5042</v>
      </c>
      <c r="P207" s="912" t="s">
        <v>5412</v>
      </c>
      <c r="Q207" s="913"/>
      <c r="R207" s="901"/>
      <c r="S207" s="901"/>
      <c r="T207" s="901"/>
      <c r="U207" s="901"/>
      <c r="V207" s="914"/>
      <c r="W207" s="915">
        <v>43</v>
      </c>
    </row>
    <row r="208" spans="1:23" ht="14.4" customHeight="1" x14ac:dyDescent="0.3">
      <c r="A208" s="878" t="s">
        <v>5413</v>
      </c>
      <c r="B208" s="863">
        <v>4</v>
      </c>
      <c r="C208" s="864">
        <v>5.0999999999999996</v>
      </c>
      <c r="D208" s="833">
        <v>31.5</v>
      </c>
      <c r="E208" s="874">
        <v>5</v>
      </c>
      <c r="F208" s="868">
        <v>6.92</v>
      </c>
      <c r="G208" s="829">
        <v>33.6</v>
      </c>
      <c r="H208" s="865">
        <v>5</v>
      </c>
      <c r="I208" s="866">
        <v>5.96</v>
      </c>
      <c r="J208" s="831">
        <v>29.6</v>
      </c>
      <c r="K208" s="869">
        <v>0.42</v>
      </c>
      <c r="L208" s="867">
        <v>2</v>
      </c>
      <c r="M208" s="867">
        <v>15</v>
      </c>
      <c r="N208" s="870">
        <v>5</v>
      </c>
      <c r="O208" s="867" t="s">
        <v>5042</v>
      </c>
      <c r="P208" s="871" t="s">
        <v>5414</v>
      </c>
      <c r="Q208" s="872"/>
      <c r="R208" s="863"/>
      <c r="S208" s="863"/>
      <c r="T208" s="863"/>
      <c r="U208" s="863"/>
      <c r="V208" s="873"/>
      <c r="W208" s="830">
        <v>123</v>
      </c>
    </row>
    <row r="209" spans="1:23" ht="14.4" customHeight="1" x14ac:dyDescent="0.3">
      <c r="A209" s="878" t="s">
        <v>5415</v>
      </c>
      <c r="B209" s="863">
        <v>4</v>
      </c>
      <c r="C209" s="864">
        <v>3.83</v>
      </c>
      <c r="D209" s="833">
        <v>21.8</v>
      </c>
      <c r="E209" s="874"/>
      <c r="F209" s="868"/>
      <c r="G209" s="829"/>
      <c r="H209" s="865">
        <v>2</v>
      </c>
      <c r="I209" s="866">
        <v>1.71</v>
      </c>
      <c r="J209" s="831">
        <v>21.5</v>
      </c>
      <c r="K209" s="869">
        <v>0.64</v>
      </c>
      <c r="L209" s="867">
        <v>2</v>
      </c>
      <c r="M209" s="867">
        <v>21</v>
      </c>
      <c r="N209" s="870">
        <v>7</v>
      </c>
      <c r="O209" s="867" t="s">
        <v>5042</v>
      </c>
      <c r="P209" s="871" t="s">
        <v>5416</v>
      </c>
      <c r="Q209" s="872"/>
      <c r="R209" s="863"/>
      <c r="S209" s="863"/>
      <c r="T209" s="863"/>
      <c r="U209" s="863"/>
      <c r="V209" s="873"/>
      <c r="W209" s="830">
        <v>29</v>
      </c>
    </row>
    <row r="210" spans="1:23" ht="14.4" customHeight="1" x14ac:dyDescent="0.3">
      <c r="A210" s="900" t="s">
        <v>5417</v>
      </c>
      <c r="B210" s="923">
        <v>2</v>
      </c>
      <c r="C210" s="924">
        <v>3.22</v>
      </c>
      <c r="D210" s="925">
        <v>30.5</v>
      </c>
      <c r="E210" s="921"/>
      <c r="F210" s="908"/>
      <c r="G210" s="909"/>
      <c r="H210" s="907">
        <v>1</v>
      </c>
      <c r="I210" s="908">
        <v>1.22</v>
      </c>
      <c r="J210" s="922">
        <v>25</v>
      </c>
      <c r="K210" s="910">
        <v>0.56000000000000005</v>
      </c>
      <c r="L210" s="907">
        <v>2</v>
      </c>
      <c r="M210" s="907">
        <v>15</v>
      </c>
      <c r="N210" s="911">
        <v>5</v>
      </c>
      <c r="O210" s="907" t="s">
        <v>5042</v>
      </c>
      <c r="P210" s="912" t="s">
        <v>5418</v>
      </c>
      <c r="Q210" s="913"/>
      <c r="R210" s="901"/>
      <c r="S210" s="901"/>
      <c r="T210" s="901"/>
      <c r="U210" s="901"/>
      <c r="V210" s="914"/>
      <c r="W210" s="915">
        <v>20</v>
      </c>
    </row>
    <row r="211" spans="1:23" ht="14.4" customHeight="1" x14ac:dyDescent="0.3">
      <c r="A211" s="900" t="s">
        <v>5419</v>
      </c>
      <c r="B211" s="901">
        <v>1</v>
      </c>
      <c r="C211" s="902">
        <v>0.59</v>
      </c>
      <c r="D211" s="903">
        <v>29</v>
      </c>
      <c r="E211" s="904"/>
      <c r="F211" s="905"/>
      <c r="G211" s="906"/>
      <c r="H211" s="907"/>
      <c r="I211" s="908"/>
      <c r="J211" s="909"/>
      <c r="K211" s="910">
        <v>0.32</v>
      </c>
      <c r="L211" s="907">
        <v>2</v>
      </c>
      <c r="M211" s="907">
        <v>18</v>
      </c>
      <c r="N211" s="911">
        <v>6</v>
      </c>
      <c r="O211" s="907" t="s">
        <v>5042</v>
      </c>
      <c r="P211" s="912" t="s">
        <v>5420</v>
      </c>
      <c r="Q211" s="913"/>
      <c r="R211" s="901"/>
      <c r="S211" s="901"/>
      <c r="T211" s="901"/>
      <c r="U211" s="901"/>
      <c r="V211" s="914"/>
      <c r="W211" s="915"/>
    </row>
    <row r="212" spans="1:23" ht="14.4" customHeight="1" x14ac:dyDescent="0.3">
      <c r="A212" s="878" t="s">
        <v>5421</v>
      </c>
      <c r="B212" s="863"/>
      <c r="C212" s="864"/>
      <c r="D212" s="833"/>
      <c r="E212" s="865">
        <v>1</v>
      </c>
      <c r="F212" s="866">
        <v>0.48</v>
      </c>
      <c r="G212" s="828">
        <v>10</v>
      </c>
      <c r="H212" s="867"/>
      <c r="I212" s="868"/>
      <c r="J212" s="829"/>
      <c r="K212" s="869">
        <v>0.48</v>
      </c>
      <c r="L212" s="867">
        <v>2</v>
      </c>
      <c r="M212" s="867">
        <v>21</v>
      </c>
      <c r="N212" s="870">
        <v>7</v>
      </c>
      <c r="O212" s="867" t="s">
        <v>5042</v>
      </c>
      <c r="P212" s="871" t="s">
        <v>5422</v>
      </c>
      <c r="Q212" s="872"/>
      <c r="R212" s="863"/>
      <c r="S212" s="863"/>
      <c r="T212" s="863"/>
      <c r="U212" s="863"/>
      <c r="V212" s="873"/>
      <c r="W212" s="830"/>
    </row>
    <row r="213" spans="1:23" ht="14.4" customHeight="1" x14ac:dyDescent="0.3">
      <c r="A213" s="900" t="s">
        <v>5423</v>
      </c>
      <c r="B213" s="901"/>
      <c r="C213" s="902"/>
      <c r="D213" s="903"/>
      <c r="E213" s="904">
        <v>1</v>
      </c>
      <c r="F213" s="905">
        <v>3.55</v>
      </c>
      <c r="G213" s="906">
        <v>35</v>
      </c>
      <c r="H213" s="907"/>
      <c r="I213" s="908"/>
      <c r="J213" s="909"/>
      <c r="K213" s="910">
        <v>2.4</v>
      </c>
      <c r="L213" s="907">
        <v>3</v>
      </c>
      <c r="M213" s="907">
        <v>27</v>
      </c>
      <c r="N213" s="911">
        <v>9</v>
      </c>
      <c r="O213" s="907" t="s">
        <v>5042</v>
      </c>
      <c r="P213" s="912" t="s">
        <v>5424</v>
      </c>
      <c r="Q213" s="913"/>
      <c r="R213" s="901"/>
      <c r="S213" s="901"/>
      <c r="T213" s="901"/>
      <c r="U213" s="901"/>
      <c r="V213" s="914"/>
      <c r="W213" s="915"/>
    </row>
    <row r="214" spans="1:23" ht="14.4" customHeight="1" x14ac:dyDescent="0.3">
      <c r="A214" s="878" t="s">
        <v>5425</v>
      </c>
      <c r="B214" s="863"/>
      <c r="C214" s="864"/>
      <c r="D214" s="833"/>
      <c r="E214" s="865">
        <v>1</v>
      </c>
      <c r="F214" s="866">
        <v>4.92</v>
      </c>
      <c r="G214" s="828">
        <v>44</v>
      </c>
      <c r="H214" s="867"/>
      <c r="I214" s="868"/>
      <c r="J214" s="829"/>
      <c r="K214" s="869">
        <v>2.96</v>
      </c>
      <c r="L214" s="867">
        <v>4</v>
      </c>
      <c r="M214" s="867">
        <v>33</v>
      </c>
      <c r="N214" s="870">
        <v>11</v>
      </c>
      <c r="O214" s="867" t="s">
        <v>5042</v>
      </c>
      <c r="P214" s="871" t="s">
        <v>5426</v>
      </c>
      <c r="Q214" s="872"/>
      <c r="R214" s="863"/>
      <c r="S214" s="863"/>
      <c r="T214" s="863"/>
      <c r="U214" s="863"/>
      <c r="V214" s="873"/>
      <c r="W214" s="830"/>
    </row>
    <row r="215" spans="1:23" ht="14.4" customHeight="1" x14ac:dyDescent="0.3">
      <c r="A215" s="900" t="s">
        <v>5427</v>
      </c>
      <c r="B215" s="901">
        <v>2</v>
      </c>
      <c r="C215" s="902">
        <v>3.81</v>
      </c>
      <c r="D215" s="903">
        <v>19.5</v>
      </c>
      <c r="E215" s="921"/>
      <c r="F215" s="908"/>
      <c r="G215" s="909"/>
      <c r="H215" s="904"/>
      <c r="I215" s="905"/>
      <c r="J215" s="906"/>
      <c r="K215" s="910">
        <v>1.91</v>
      </c>
      <c r="L215" s="907">
        <v>3</v>
      </c>
      <c r="M215" s="907">
        <v>30</v>
      </c>
      <c r="N215" s="911">
        <v>10</v>
      </c>
      <c r="O215" s="907" t="s">
        <v>5042</v>
      </c>
      <c r="P215" s="912" t="s">
        <v>5428</v>
      </c>
      <c r="Q215" s="913"/>
      <c r="R215" s="901"/>
      <c r="S215" s="901"/>
      <c r="T215" s="901"/>
      <c r="U215" s="901"/>
      <c r="V215" s="914"/>
      <c r="W215" s="915"/>
    </row>
    <row r="216" spans="1:23" ht="14.4" customHeight="1" x14ac:dyDescent="0.3">
      <c r="A216" s="878" t="s">
        <v>5429</v>
      </c>
      <c r="B216" s="863">
        <v>2</v>
      </c>
      <c r="C216" s="864">
        <v>6.63</v>
      </c>
      <c r="D216" s="833">
        <v>18.5</v>
      </c>
      <c r="E216" s="874">
        <v>1</v>
      </c>
      <c r="F216" s="868">
        <v>3.33</v>
      </c>
      <c r="G216" s="829">
        <v>40</v>
      </c>
      <c r="H216" s="865">
        <v>4</v>
      </c>
      <c r="I216" s="866">
        <v>17.27</v>
      </c>
      <c r="J216" s="831">
        <v>42</v>
      </c>
      <c r="K216" s="869">
        <v>3.32</v>
      </c>
      <c r="L216" s="867">
        <v>5</v>
      </c>
      <c r="M216" s="867">
        <v>45</v>
      </c>
      <c r="N216" s="870">
        <v>15</v>
      </c>
      <c r="O216" s="867" t="s">
        <v>5042</v>
      </c>
      <c r="P216" s="871" t="s">
        <v>5430</v>
      </c>
      <c r="Q216" s="872"/>
      <c r="R216" s="863"/>
      <c r="S216" s="863"/>
      <c r="T216" s="863"/>
      <c r="U216" s="863"/>
      <c r="V216" s="873"/>
      <c r="W216" s="830">
        <v>108</v>
      </c>
    </row>
    <row r="217" spans="1:23" ht="14.4" customHeight="1" x14ac:dyDescent="0.3">
      <c r="A217" s="900" t="s">
        <v>5431</v>
      </c>
      <c r="B217" s="901">
        <v>1</v>
      </c>
      <c r="C217" s="902">
        <v>3.58</v>
      </c>
      <c r="D217" s="903">
        <v>42</v>
      </c>
      <c r="E217" s="921"/>
      <c r="F217" s="908"/>
      <c r="G217" s="909"/>
      <c r="H217" s="904">
        <v>1</v>
      </c>
      <c r="I217" s="905">
        <v>2.4900000000000002</v>
      </c>
      <c r="J217" s="922">
        <v>31</v>
      </c>
      <c r="K217" s="910">
        <v>1.2</v>
      </c>
      <c r="L217" s="907">
        <v>2</v>
      </c>
      <c r="M217" s="907">
        <v>18</v>
      </c>
      <c r="N217" s="911">
        <v>6</v>
      </c>
      <c r="O217" s="907" t="s">
        <v>5042</v>
      </c>
      <c r="P217" s="912" t="s">
        <v>5432</v>
      </c>
      <c r="Q217" s="913"/>
      <c r="R217" s="901"/>
      <c r="S217" s="901"/>
      <c r="T217" s="901"/>
      <c r="U217" s="901"/>
      <c r="V217" s="914"/>
      <c r="W217" s="915">
        <v>25</v>
      </c>
    </row>
    <row r="218" spans="1:23" ht="14.4" customHeight="1" x14ac:dyDescent="0.3">
      <c r="A218" s="900" t="s">
        <v>5433</v>
      </c>
      <c r="B218" s="901"/>
      <c r="C218" s="902"/>
      <c r="D218" s="903"/>
      <c r="E218" s="904">
        <v>1</v>
      </c>
      <c r="F218" s="905">
        <v>1.32</v>
      </c>
      <c r="G218" s="906">
        <v>24</v>
      </c>
      <c r="H218" s="907"/>
      <c r="I218" s="908"/>
      <c r="J218" s="909"/>
      <c r="K218" s="910">
        <v>0.65</v>
      </c>
      <c r="L218" s="907">
        <v>2</v>
      </c>
      <c r="M218" s="907">
        <v>15</v>
      </c>
      <c r="N218" s="911">
        <v>5</v>
      </c>
      <c r="O218" s="907" t="s">
        <v>5042</v>
      </c>
      <c r="P218" s="912" t="s">
        <v>5434</v>
      </c>
      <c r="Q218" s="913"/>
      <c r="R218" s="901"/>
      <c r="S218" s="901"/>
      <c r="T218" s="901"/>
      <c r="U218" s="901"/>
      <c r="V218" s="914"/>
      <c r="W218" s="915"/>
    </row>
    <row r="219" spans="1:23" ht="14.4" customHeight="1" x14ac:dyDescent="0.3">
      <c r="A219" s="900" t="s">
        <v>5435</v>
      </c>
      <c r="B219" s="901">
        <v>2</v>
      </c>
      <c r="C219" s="902">
        <v>1.96</v>
      </c>
      <c r="D219" s="903">
        <v>29</v>
      </c>
      <c r="E219" s="921"/>
      <c r="F219" s="908"/>
      <c r="G219" s="909"/>
      <c r="H219" s="904">
        <v>1</v>
      </c>
      <c r="I219" s="905">
        <v>0.46</v>
      </c>
      <c r="J219" s="922">
        <v>17</v>
      </c>
      <c r="K219" s="910">
        <v>0.46</v>
      </c>
      <c r="L219" s="907">
        <v>2</v>
      </c>
      <c r="M219" s="907">
        <v>18</v>
      </c>
      <c r="N219" s="911">
        <v>6</v>
      </c>
      <c r="O219" s="907" t="s">
        <v>5042</v>
      </c>
      <c r="P219" s="912" t="s">
        <v>5436</v>
      </c>
      <c r="Q219" s="913"/>
      <c r="R219" s="901"/>
      <c r="S219" s="901"/>
      <c r="T219" s="901"/>
      <c r="U219" s="901"/>
      <c r="V219" s="914"/>
      <c r="W219" s="915">
        <v>11</v>
      </c>
    </row>
    <row r="220" spans="1:23" ht="14.4" customHeight="1" x14ac:dyDescent="0.3">
      <c r="A220" s="878" t="s">
        <v>5437</v>
      </c>
      <c r="B220" s="863">
        <v>3</v>
      </c>
      <c r="C220" s="864">
        <v>2.2799999999999998</v>
      </c>
      <c r="D220" s="833">
        <v>20.3</v>
      </c>
      <c r="E220" s="874"/>
      <c r="F220" s="868"/>
      <c r="G220" s="829"/>
      <c r="H220" s="865">
        <v>6</v>
      </c>
      <c r="I220" s="866">
        <v>5.4</v>
      </c>
      <c r="J220" s="831">
        <v>25.3</v>
      </c>
      <c r="K220" s="869">
        <v>0.65</v>
      </c>
      <c r="L220" s="867">
        <v>3</v>
      </c>
      <c r="M220" s="867">
        <v>24</v>
      </c>
      <c r="N220" s="870">
        <v>8</v>
      </c>
      <c r="O220" s="867" t="s">
        <v>5042</v>
      </c>
      <c r="P220" s="871" t="s">
        <v>5436</v>
      </c>
      <c r="Q220" s="872"/>
      <c r="R220" s="863"/>
      <c r="S220" s="863"/>
      <c r="T220" s="863"/>
      <c r="U220" s="863"/>
      <c r="V220" s="873"/>
      <c r="W220" s="830">
        <v>104</v>
      </c>
    </row>
    <row r="221" spans="1:23" ht="14.4" customHeight="1" x14ac:dyDescent="0.3">
      <c r="A221" s="878" t="s">
        <v>5438</v>
      </c>
      <c r="B221" s="863"/>
      <c r="C221" s="864"/>
      <c r="D221" s="833"/>
      <c r="E221" s="874">
        <v>1</v>
      </c>
      <c r="F221" s="868">
        <v>2.64</v>
      </c>
      <c r="G221" s="829">
        <v>52</v>
      </c>
      <c r="H221" s="865">
        <v>3</v>
      </c>
      <c r="I221" s="866">
        <v>3.12</v>
      </c>
      <c r="J221" s="831">
        <v>24</v>
      </c>
      <c r="K221" s="869">
        <v>1</v>
      </c>
      <c r="L221" s="867">
        <v>3</v>
      </c>
      <c r="M221" s="867">
        <v>30</v>
      </c>
      <c r="N221" s="870">
        <v>10</v>
      </c>
      <c r="O221" s="867" t="s">
        <v>5042</v>
      </c>
      <c r="P221" s="871" t="s">
        <v>5436</v>
      </c>
      <c r="Q221" s="872"/>
      <c r="R221" s="863"/>
      <c r="S221" s="863"/>
      <c r="T221" s="863"/>
      <c r="U221" s="863"/>
      <c r="V221" s="873"/>
      <c r="W221" s="830">
        <v>42</v>
      </c>
    </row>
    <row r="222" spans="1:23" ht="14.4" customHeight="1" x14ac:dyDescent="0.3">
      <c r="A222" s="900" t="s">
        <v>5439</v>
      </c>
      <c r="B222" s="923">
        <v>1</v>
      </c>
      <c r="C222" s="924">
        <v>1.18</v>
      </c>
      <c r="D222" s="925">
        <v>16</v>
      </c>
      <c r="E222" s="921"/>
      <c r="F222" s="908"/>
      <c r="G222" s="909"/>
      <c r="H222" s="907"/>
      <c r="I222" s="908"/>
      <c r="J222" s="909"/>
      <c r="K222" s="910">
        <v>1.18</v>
      </c>
      <c r="L222" s="907">
        <v>3</v>
      </c>
      <c r="M222" s="907">
        <v>30</v>
      </c>
      <c r="N222" s="911">
        <v>10</v>
      </c>
      <c r="O222" s="907" t="s">
        <v>5042</v>
      </c>
      <c r="P222" s="912" t="s">
        <v>5440</v>
      </c>
      <c r="Q222" s="913"/>
      <c r="R222" s="901"/>
      <c r="S222" s="901"/>
      <c r="T222" s="901"/>
      <c r="U222" s="901"/>
      <c r="V222" s="914"/>
      <c r="W222" s="915"/>
    </row>
    <row r="223" spans="1:23" ht="14.4" customHeight="1" x14ac:dyDescent="0.3">
      <c r="A223" s="900" t="s">
        <v>5441</v>
      </c>
      <c r="B223" s="901">
        <v>6</v>
      </c>
      <c r="C223" s="902">
        <v>5.0199999999999996</v>
      </c>
      <c r="D223" s="903">
        <v>27.3</v>
      </c>
      <c r="E223" s="904">
        <v>9</v>
      </c>
      <c r="F223" s="905">
        <v>7.2</v>
      </c>
      <c r="G223" s="906">
        <v>27.1</v>
      </c>
      <c r="H223" s="907">
        <v>6</v>
      </c>
      <c r="I223" s="908">
        <v>4.45</v>
      </c>
      <c r="J223" s="922">
        <v>23.3</v>
      </c>
      <c r="K223" s="910">
        <v>0.42</v>
      </c>
      <c r="L223" s="907">
        <v>2</v>
      </c>
      <c r="M223" s="907">
        <v>18</v>
      </c>
      <c r="N223" s="911">
        <v>6</v>
      </c>
      <c r="O223" s="907" t="s">
        <v>5042</v>
      </c>
      <c r="P223" s="912" t="s">
        <v>5442</v>
      </c>
      <c r="Q223" s="913"/>
      <c r="R223" s="901"/>
      <c r="S223" s="901"/>
      <c r="T223" s="901"/>
      <c r="U223" s="901"/>
      <c r="V223" s="914"/>
      <c r="W223" s="915">
        <v>104</v>
      </c>
    </row>
    <row r="224" spans="1:23" ht="14.4" customHeight="1" x14ac:dyDescent="0.3">
      <c r="A224" s="878" t="s">
        <v>5443</v>
      </c>
      <c r="B224" s="863">
        <v>14</v>
      </c>
      <c r="C224" s="864">
        <v>11.14</v>
      </c>
      <c r="D224" s="833">
        <v>25.3</v>
      </c>
      <c r="E224" s="865">
        <v>11</v>
      </c>
      <c r="F224" s="866">
        <v>10.82</v>
      </c>
      <c r="G224" s="828">
        <v>29.5</v>
      </c>
      <c r="H224" s="867">
        <v>5</v>
      </c>
      <c r="I224" s="868">
        <v>3.02</v>
      </c>
      <c r="J224" s="831">
        <v>19.399999999999999</v>
      </c>
      <c r="K224" s="869">
        <v>0.55000000000000004</v>
      </c>
      <c r="L224" s="867">
        <v>2</v>
      </c>
      <c r="M224" s="867">
        <v>21</v>
      </c>
      <c r="N224" s="870">
        <v>7</v>
      </c>
      <c r="O224" s="867" t="s">
        <v>5042</v>
      </c>
      <c r="P224" s="871" t="s">
        <v>5444</v>
      </c>
      <c r="Q224" s="872"/>
      <c r="R224" s="863"/>
      <c r="S224" s="863"/>
      <c r="T224" s="863"/>
      <c r="U224" s="863"/>
      <c r="V224" s="873"/>
      <c r="W224" s="830">
        <v>62</v>
      </c>
    </row>
    <row r="225" spans="1:23" ht="14.4" customHeight="1" x14ac:dyDescent="0.3">
      <c r="A225" s="878" t="s">
        <v>5445</v>
      </c>
      <c r="B225" s="863">
        <v>4</v>
      </c>
      <c r="C225" s="864">
        <v>4.1900000000000004</v>
      </c>
      <c r="D225" s="833">
        <v>32.799999999999997</v>
      </c>
      <c r="E225" s="865">
        <v>4</v>
      </c>
      <c r="F225" s="866">
        <v>3.07</v>
      </c>
      <c r="G225" s="828">
        <v>26</v>
      </c>
      <c r="H225" s="867">
        <v>1</v>
      </c>
      <c r="I225" s="868">
        <v>0.77</v>
      </c>
      <c r="J225" s="831">
        <v>20</v>
      </c>
      <c r="K225" s="869">
        <v>0.77</v>
      </c>
      <c r="L225" s="867">
        <v>3</v>
      </c>
      <c r="M225" s="867">
        <v>30</v>
      </c>
      <c r="N225" s="870">
        <v>10</v>
      </c>
      <c r="O225" s="867" t="s">
        <v>5042</v>
      </c>
      <c r="P225" s="871" t="s">
        <v>5446</v>
      </c>
      <c r="Q225" s="872"/>
      <c r="R225" s="863"/>
      <c r="S225" s="863"/>
      <c r="T225" s="863"/>
      <c r="U225" s="863"/>
      <c r="V225" s="873"/>
      <c r="W225" s="830">
        <v>10</v>
      </c>
    </row>
    <row r="226" spans="1:23" ht="14.4" customHeight="1" x14ac:dyDescent="0.3">
      <c r="A226" s="900" t="s">
        <v>5447</v>
      </c>
      <c r="B226" s="901"/>
      <c r="C226" s="902"/>
      <c r="D226" s="903"/>
      <c r="E226" s="904">
        <v>1</v>
      </c>
      <c r="F226" s="905">
        <v>5.22</v>
      </c>
      <c r="G226" s="906">
        <v>90</v>
      </c>
      <c r="H226" s="907"/>
      <c r="I226" s="908"/>
      <c r="J226" s="909"/>
      <c r="K226" s="910">
        <v>0.45</v>
      </c>
      <c r="L226" s="907">
        <v>1</v>
      </c>
      <c r="M226" s="907">
        <v>12</v>
      </c>
      <c r="N226" s="911">
        <v>4</v>
      </c>
      <c r="O226" s="907" t="s">
        <v>5042</v>
      </c>
      <c r="P226" s="912" t="s">
        <v>5448</v>
      </c>
      <c r="Q226" s="913"/>
      <c r="R226" s="901"/>
      <c r="S226" s="901"/>
      <c r="T226" s="901"/>
      <c r="U226" s="901"/>
      <c r="V226" s="914"/>
      <c r="W226" s="915"/>
    </row>
    <row r="227" spans="1:23" ht="14.4" customHeight="1" x14ac:dyDescent="0.3">
      <c r="A227" s="900" t="s">
        <v>5449</v>
      </c>
      <c r="B227" s="901"/>
      <c r="C227" s="902"/>
      <c r="D227" s="903"/>
      <c r="E227" s="921"/>
      <c r="F227" s="908"/>
      <c r="G227" s="909"/>
      <c r="H227" s="904">
        <v>1</v>
      </c>
      <c r="I227" s="905">
        <v>1.35</v>
      </c>
      <c r="J227" s="922">
        <v>26</v>
      </c>
      <c r="K227" s="910">
        <v>0.75</v>
      </c>
      <c r="L227" s="907">
        <v>2</v>
      </c>
      <c r="M227" s="907">
        <v>18</v>
      </c>
      <c r="N227" s="911">
        <v>6</v>
      </c>
      <c r="O227" s="907" t="s">
        <v>5042</v>
      </c>
      <c r="P227" s="912" t="s">
        <v>5450</v>
      </c>
      <c r="Q227" s="913"/>
      <c r="R227" s="901"/>
      <c r="S227" s="901"/>
      <c r="T227" s="901"/>
      <c r="U227" s="901"/>
      <c r="V227" s="914"/>
      <c r="W227" s="915">
        <v>20</v>
      </c>
    </row>
    <row r="228" spans="1:23" ht="14.4" customHeight="1" x14ac:dyDescent="0.3">
      <c r="A228" s="900" t="s">
        <v>5451</v>
      </c>
      <c r="B228" s="901"/>
      <c r="C228" s="902"/>
      <c r="D228" s="903"/>
      <c r="E228" s="921"/>
      <c r="F228" s="908"/>
      <c r="G228" s="909"/>
      <c r="H228" s="904">
        <v>1</v>
      </c>
      <c r="I228" s="905">
        <v>2.4500000000000002</v>
      </c>
      <c r="J228" s="922">
        <v>50</v>
      </c>
      <c r="K228" s="910">
        <v>0.26</v>
      </c>
      <c r="L228" s="907">
        <v>1</v>
      </c>
      <c r="M228" s="907">
        <v>9</v>
      </c>
      <c r="N228" s="911">
        <v>3</v>
      </c>
      <c r="O228" s="907" t="s">
        <v>5042</v>
      </c>
      <c r="P228" s="912" t="s">
        <v>5452</v>
      </c>
      <c r="Q228" s="913"/>
      <c r="R228" s="901"/>
      <c r="S228" s="901"/>
      <c r="T228" s="901"/>
      <c r="U228" s="901"/>
      <c r="V228" s="914"/>
      <c r="W228" s="915">
        <v>47</v>
      </c>
    </row>
    <row r="229" spans="1:23" ht="14.4" customHeight="1" x14ac:dyDescent="0.3">
      <c r="A229" s="900" t="s">
        <v>5453</v>
      </c>
      <c r="B229" s="901"/>
      <c r="C229" s="902"/>
      <c r="D229" s="903"/>
      <c r="E229" s="921"/>
      <c r="F229" s="908"/>
      <c r="G229" s="909"/>
      <c r="H229" s="904">
        <v>1</v>
      </c>
      <c r="I229" s="905">
        <v>0.3</v>
      </c>
      <c r="J229" s="906">
        <v>4</v>
      </c>
      <c r="K229" s="910">
        <v>0.3</v>
      </c>
      <c r="L229" s="907">
        <v>1</v>
      </c>
      <c r="M229" s="907">
        <v>12</v>
      </c>
      <c r="N229" s="911">
        <v>4</v>
      </c>
      <c r="O229" s="907" t="s">
        <v>5042</v>
      </c>
      <c r="P229" s="912" t="s">
        <v>5454</v>
      </c>
      <c r="Q229" s="913"/>
      <c r="R229" s="901"/>
      <c r="S229" s="901"/>
      <c r="T229" s="901"/>
      <c r="U229" s="901"/>
      <c r="V229" s="914"/>
      <c r="W229" s="915"/>
    </row>
    <row r="230" spans="1:23" ht="14.4" customHeight="1" x14ac:dyDescent="0.3">
      <c r="A230" s="900" t="s">
        <v>5455</v>
      </c>
      <c r="B230" s="901">
        <v>3</v>
      </c>
      <c r="C230" s="902">
        <v>4.6399999999999997</v>
      </c>
      <c r="D230" s="903">
        <v>36</v>
      </c>
      <c r="E230" s="921">
        <v>4</v>
      </c>
      <c r="F230" s="908">
        <v>4.1399999999999997</v>
      </c>
      <c r="G230" s="909">
        <v>26.5</v>
      </c>
      <c r="H230" s="904">
        <v>4</v>
      </c>
      <c r="I230" s="905">
        <v>4.37</v>
      </c>
      <c r="J230" s="922">
        <v>25.3</v>
      </c>
      <c r="K230" s="910">
        <v>0.72</v>
      </c>
      <c r="L230" s="907">
        <v>2</v>
      </c>
      <c r="M230" s="907">
        <v>21</v>
      </c>
      <c r="N230" s="911">
        <v>7</v>
      </c>
      <c r="O230" s="907" t="s">
        <v>5042</v>
      </c>
      <c r="P230" s="912" t="s">
        <v>5456</v>
      </c>
      <c r="Q230" s="913"/>
      <c r="R230" s="901"/>
      <c r="S230" s="901"/>
      <c r="T230" s="901"/>
      <c r="U230" s="901"/>
      <c r="V230" s="914"/>
      <c r="W230" s="915">
        <v>73</v>
      </c>
    </row>
    <row r="231" spans="1:23" ht="14.4" customHeight="1" x14ac:dyDescent="0.3">
      <c r="A231" s="878" t="s">
        <v>5457</v>
      </c>
      <c r="B231" s="863">
        <v>2</v>
      </c>
      <c r="C231" s="864">
        <v>3.32</v>
      </c>
      <c r="D231" s="833">
        <v>38</v>
      </c>
      <c r="E231" s="874">
        <v>1</v>
      </c>
      <c r="F231" s="868">
        <v>1.77</v>
      </c>
      <c r="G231" s="829">
        <v>40</v>
      </c>
      <c r="H231" s="865">
        <v>2</v>
      </c>
      <c r="I231" s="866">
        <v>2.37</v>
      </c>
      <c r="J231" s="831">
        <v>27</v>
      </c>
      <c r="K231" s="869">
        <v>1.04</v>
      </c>
      <c r="L231" s="867">
        <v>3</v>
      </c>
      <c r="M231" s="867">
        <v>27</v>
      </c>
      <c r="N231" s="870">
        <v>9</v>
      </c>
      <c r="O231" s="867" t="s">
        <v>5042</v>
      </c>
      <c r="P231" s="871" t="s">
        <v>5456</v>
      </c>
      <c r="Q231" s="872"/>
      <c r="R231" s="863"/>
      <c r="S231" s="863"/>
      <c r="T231" s="863"/>
      <c r="U231" s="863"/>
      <c r="V231" s="873"/>
      <c r="W231" s="830">
        <v>36</v>
      </c>
    </row>
    <row r="232" spans="1:23" ht="14.4" customHeight="1" x14ac:dyDescent="0.3">
      <c r="A232" s="900" t="s">
        <v>5458</v>
      </c>
      <c r="B232" s="901"/>
      <c r="C232" s="902"/>
      <c r="D232" s="903"/>
      <c r="E232" s="921"/>
      <c r="F232" s="908"/>
      <c r="G232" s="909"/>
      <c r="H232" s="904">
        <v>1</v>
      </c>
      <c r="I232" s="905">
        <v>1.62</v>
      </c>
      <c r="J232" s="922">
        <v>30</v>
      </c>
      <c r="K232" s="910">
        <v>0.76</v>
      </c>
      <c r="L232" s="907">
        <v>2</v>
      </c>
      <c r="M232" s="907">
        <v>18</v>
      </c>
      <c r="N232" s="911">
        <v>6</v>
      </c>
      <c r="O232" s="907" t="s">
        <v>5042</v>
      </c>
      <c r="P232" s="912" t="s">
        <v>5459</v>
      </c>
      <c r="Q232" s="913"/>
      <c r="R232" s="901"/>
      <c r="S232" s="901"/>
      <c r="T232" s="901"/>
      <c r="U232" s="901"/>
      <c r="V232" s="914"/>
      <c r="W232" s="915">
        <v>24</v>
      </c>
    </row>
    <row r="233" spans="1:23" ht="14.4" customHeight="1" x14ac:dyDescent="0.3">
      <c r="A233" s="878" t="s">
        <v>5460</v>
      </c>
      <c r="B233" s="863"/>
      <c r="C233" s="864"/>
      <c r="D233" s="833"/>
      <c r="E233" s="874">
        <v>1</v>
      </c>
      <c r="F233" s="868">
        <v>1.83</v>
      </c>
      <c r="G233" s="829">
        <v>28</v>
      </c>
      <c r="H233" s="865"/>
      <c r="I233" s="866"/>
      <c r="J233" s="828"/>
      <c r="K233" s="869">
        <v>1.83</v>
      </c>
      <c r="L233" s="867">
        <v>3</v>
      </c>
      <c r="M233" s="867">
        <v>30</v>
      </c>
      <c r="N233" s="870">
        <v>10</v>
      </c>
      <c r="O233" s="867" t="s">
        <v>5042</v>
      </c>
      <c r="P233" s="871" t="s">
        <v>5461</v>
      </c>
      <c r="Q233" s="872"/>
      <c r="R233" s="863"/>
      <c r="S233" s="863"/>
      <c r="T233" s="863"/>
      <c r="U233" s="863"/>
      <c r="V233" s="873"/>
      <c r="W233" s="830"/>
    </row>
    <row r="234" spans="1:23" ht="14.4" customHeight="1" x14ac:dyDescent="0.3">
      <c r="A234" s="900" t="s">
        <v>5462</v>
      </c>
      <c r="B234" s="901"/>
      <c r="C234" s="902"/>
      <c r="D234" s="903"/>
      <c r="E234" s="921">
        <v>1</v>
      </c>
      <c r="F234" s="908">
        <v>0.71</v>
      </c>
      <c r="G234" s="909">
        <v>22</v>
      </c>
      <c r="H234" s="904"/>
      <c r="I234" s="905"/>
      <c r="J234" s="906"/>
      <c r="K234" s="910">
        <v>0.66</v>
      </c>
      <c r="L234" s="907">
        <v>2</v>
      </c>
      <c r="M234" s="907">
        <v>21</v>
      </c>
      <c r="N234" s="911">
        <v>7</v>
      </c>
      <c r="O234" s="907" t="s">
        <v>5042</v>
      </c>
      <c r="P234" s="912" t="s">
        <v>5463</v>
      </c>
      <c r="Q234" s="913"/>
      <c r="R234" s="901"/>
      <c r="S234" s="901"/>
      <c r="T234" s="901"/>
      <c r="U234" s="901"/>
      <c r="V234" s="914"/>
      <c r="W234" s="915"/>
    </row>
    <row r="235" spans="1:23" ht="14.4" customHeight="1" x14ac:dyDescent="0.3">
      <c r="A235" s="878" t="s">
        <v>5464</v>
      </c>
      <c r="B235" s="863"/>
      <c r="C235" s="864"/>
      <c r="D235" s="833"/>
      <c r="E235" s="874"/>
      <c r="F235" s="868"/>
      <c r="G235" s="829"/>
      <c r="H235" s="865">
        <v>1</v>
      </c>
      <c r="I235" s="866">
        <v>1.43</v>
      </c>
      <c r="J235" s="831">
        <v>29</v>
      </c>
      <c r="K235" s="869">
        <v>1.05</v>
      </c>
      <c r="L235" s="867">
        <v>3</v>
      </c>
      <c r="M235" s="867">
        <v>27</v>
      </c>
      <c r="N235" s="870">
        <v>9</v>
      </c>
      <c r="O235" s="867" t="s">
        <v>5042</v>
      </c>
      <c r="P235" s="871" t="s">
        <v>5463</v>
      </c>
      <c r="Q235" s="872"/>
      <c r="R235" s="863"/>
      <c r="S235" s="863"/>
      <c r="T235" s="863"/>
      <c r="U235" s="863"/>
      <c r="V235" s="873"/>
      <c r="W235" s="830">
        <v>20</v>
      </c>
    </row>
    <row r="236" spans="1:23" ht="14.4" customHeight="1" x14ac:dyDescent="0.3">
      <c r="A236" s="900" t="s">
        <v>5465</v>
      </c>
      <c r="B236" s="901">
        <v>1</v>
      </c>
      <c r="C236" s="902">
        <v>5.89</v>
      </c>
      <c r="D236" s="903">
        <v>37</v>
      </c>
      <c r="E236" s="921">
        <v>1</v>
      </c>
      <c r="F236" s="908">
        <v>8.75</v>
      </c>
      <c r="G236" s="909">
        <v>63</v>
      </c>
      <c r="H236" s="904">
        <v>1</v>
      </c>
      <c r="I236" s="905">
        <v>5.89</v>
      </c>
      <c r="J236" s="922">
        <v>37</v>
      </c>
      <c r="K236" s="910">
        <v>5.89</v>
      </c>
      <c r="L236" s="907">
        <v>7</v>
      </c>
      <c r="M236" s="907">
        <v>66</v>
      </c>
      <c r="N236" s="911">
        <v>22</v>
      </c>
      <c r="O236" s="907" t="s">
        <v>5042</v>
      </c>
      <c r="P236" s="912" t="s">
        <v>5466</v>
      </c>
      <c r="Q236" s="913"/>
      <c r="R236" s="901"/>
      <c r="S236" s="901"/>
      <c r="T236" s="901"/>
      <c r="U236" s="901"/>
      <c r="V236" s="914"/>
      <c r="W236" s="915">
        <v>15</v>
      </c>
    </row>
    <row r="237" spans="1:23" ht="14.4" customHeight="1" x14ac:dyDescent="0.3">
      <c r="A237" s="900" t="s">
        <v>5467</v>
      </c>
      <c r="B237" s="901">
        <v>3</v>
      </c>
      <c r="C237" s="902">
        <v>3.83</v>
      </c>
      <c r="D237" s="903">
        <v>32</v>
      </c>
      <c r="E237" s="921">
        <v>3</v>
      </c>
      <c r="F237" s="908">
        <v>3.72</v>
      </c>
      <c r="G237" s="909">
        <v>29</v>
      </c>
      <c r="H237" s="904">
        <v>4</v>
      </c>
      <c r="I237" s="905">
        <v>5.13</v>
      </c>
      <c r="J237" s="922">
        <v>25</v>
      </c>
      <c r="K237" s="910">
        <v>1.1100000000000001</v>
      </c>
      <c r="L237" s="907">
        <v>4</v>
      </c>
      <c r="M237" s="907">
        <v>33</v>
      </c>
      <c r="N237" s="911">
        <v>11</v>
      </c>
      <c r="O237" s="907" t="s">
        <v>5042</v>
      </c>
      <c r="P237" s="912" t="s">
        <v>5468</v>
      </c>
      <c r="Q237" s="913"/>
      <c r="R237" s="901"/>
      <c r="S237" s="901"/>
      <c r="T237" s="901"/>
      <c r="U237" s="901"/>
      <c r="V237" s="914"/>
      <c r="W237" s="915">
        <v>56</v>
      </c>
    </row>
    <row r="238" spans="1:23" ht="14.4" customHeight="1" x14ac:dyDescent="0.3">
      <c r="A238" s="878" t="s">
        <v>5469</v>
      </c>
      <c r="B238" s="863">
        <v>2</v>
      </c>
      <c r="C238" s="864">
        <v>6.59</v>
      </c>
      <c r="D238" s="833">
        <v>42.5</v>
      </c>
      <c r="E238" s="874">
        <v>1</v>
      </c>
      <c r="F238" s="868">
        <v>2.02</v>
      </c>
      <c r="G238" s="829">
        <v>20</v>
      </c>
      <c r="H238" s="865">
        <v>9</v>
      </c>
      <c r="I238" s="866">
        <v>24.28</v>
      </c>
      <c r="J238" s="831">
        <v>39.299999999999997</v>
      </c>
      <c r="K238" s="869">
        <v>2.02</v>
      </c>
      <c r="L238" s="867">
        <v>4</v>
      </c>
      <c r="M238" s="867">
        <v>39</v>
      </c>
      <c r="N238" s="870">
        <v>13</v>
      </c>
      <c r="O238" s="867" t="s">
        <v>5042</v>
      </c>
      <c r="P238" s="871" t="s">
        <v>5470</v>
      </c>
      <c r="Q238" s="872"/>
      <c r="R238" s="863"/>
      <c r="S238" s="863"/>
      <c r="T238" s="863"/>
      <c r="U238" s="863"/>
      <c r="V238" s="873"/>
      <c r="W238" s="830">
        <v>237</v>
      </c>
    </row>
    <row r="239" spans="1:23" ht="14.4" customHeight="1" x14ac:dyDescent="0.3">
      <c r="A239" s="900" t="s">
        <v>5471</v>
      </c>
      <c r="B239" s="901"/>
      <c r="C239" s="902"/>
      <c r="D239" s="903"/>
      <c r="E239" s="904">
        <v>1</v>
      </c>
      <c r="F239" s="905">
        <v>0.78</v>
      </c>
      <c r="G239" s="906">
        <v>21</v>
      </c>
      <c r="H239" s="907"/>
      <c r="I239" s="908"/>
      <c r="J239" s="909"/>
      <c r="K239" s="910">
        <v>0.78</v>
      </c>
      <c r="L239" s="907">
        <v>2</v>
      </c>
      <c r="M239" s="907">
        <v>21</v>
      </c>
      <c r="N239" s="911">
        <v>7</v>
      </c>
      <c r="O239" s="907" t="s">
        <v>5042</v>
      </c>
      <c r="P239" s="912" t="s">
        <v>5472</v>
      </c>
      <c r="Q239" s="913"/>
      <c r="R239" s="901"/>
      <c r="S239" s="901"/>
      <c r="T239" s="901"/>
      <c r="U239" s="901"/>
      <c r="V239" s="914"/>
      <c r="W239" s="915"/>
    </row>
    <row r="240" spans="1:23" ht="14.4" customHeight="1" x14ac:dyDescent="0.3">
      <c r="A240" s="900" t="s">
        <v>5473</v>
      </c>
      <c r="B240" s="901"/>
      <c r="C240" s="902"/>
      <c r="D240" s="903"/>
      <c r="E240" s="904">
        <v>1</v>
      </c>
      <c r="F240" s="905">
        <v>0.82</v>
      </c>
      <c r="G240" s="906">
        <v>12</v>
      </c>
      <c r="H240" s="907"/>
      <c r="I240" s="908"/>
      <c r="J240" s="909"/>
      <c r="K240" s="910">
        <v>0.82</v>
      </c>
      <c r="L240" s="907">
        <v>3</v>
      </c>
      <c r="M240" s="907">
        <v>30</v>
      </c>
      <c r="N240" s="911">
        <v>10</v>
      </c>
      <c r="O240" s="907" t="s">
        <v>5042</v>
      </c>
      <c r="P240" s="912" t="s">
        <v>5474</v>
      </c>
      <c r="Q240" s="913"/>
      <c r="R240" s="901"/>
      <c r="S240" s="901"/>
      <c r="T240" s="901"/>
      <c r="U240" s="901"/>
      <c r="V240" s="914"/>
      <c r="W240" s="915"/>
    </row>
    <row r="241" spans="1:23" ht="14.4" customHeight="1" x14ac:dyDescent="0.3">
      <c r="A241" s="900" t="s">
        <v>5475</v>
      </c>
      <c r="B241" s="901"/>
      <c r="C241" s="902"/>
      <c r="D241" s="903"/>
      <c r="E241" s="921">
        <v>1</v>
      </c>
      <c r="F241" s="908">
        <v>0.75</v>
      </c>
      <c r="G241" s="909">
        <v>6</v>
      </c>
      <c r="H241" s="904">
        <v>3</v>
      </c>
      <c r="I241" s="905">
        <v>2.25</v>
      </c>
      <c r="J241" s="922">
        <v>10.7</v>
      </c>
      <c r="K241" s="910">
        <v>0.75</v>
      </c>
      <c r="L241" s="907">
        <v>3</v>
      </c>
      <c r="M241" s="907">
        <v>30</v>
      </c>
      <c r="N241" s="911">
        <v>10</v>
      </c>
      <c r="O241" s="907" t="s">
        <v>5042</v>
      </c>
      <c r="P241" s="912" t="s">
        <v>5476</v>
      </c>
      <c r="Q241" s="913"/>
      <c r="R241" s="901"/>
      <c r="S241" s="901"/>
      <c r="T241" s="901"/>
      <c r="U241" s="901"/>
      <c r="V241" s="914"/>
      <c r="W241" s="915">
        <v>9</v>
      </c>
    </row>
    <row r="242" spans="1:23" ht="14.4" customHeight="1" x14ac:dyDescent="0.3">
      <c r="A242" s="878" t="s">
        <v>5477</v>
      </c>
      <c r="B242" s="863"/>
      <c r="C242" s="864"/>
      <c r="D242" s="833"/>
      <c r="E242" s="874">
        <v>1</v>
      </c>
      <c r="F242" s="868">
        <v>0.84</v>
      </c>
      <c r="G242" s="829">
        <v>9</v>
      </c>
      <c r="H242" s="865"/>
      <c r="I242" s="866"/>
      <c r="J242" s="828"/>
      <c r="K242" s="869">
        <v>0.84</v>
      </c>
      <c r="L242" s="867">
        <v>4</v>
      </c>
      <c r="M242" s="867">
        <v>36</v>
      </c>
      <c r="N242" s="870">
        <v>12</v>
      </c>
      <c r="O242" s="867" t="s">
        <v>5042</v>
      </c>
      <c r="P242" s="871" t="s">
        <v>5478</v>
      </c>
      <c r="Q242" s="872"/>
      <c r="R242" s="863"/>
      <c r="S242" s="863"/>
      <c r="T242" s="863"/>
      <c r="U242" s="863"/>
      <c r="V242" s="873"/>
      <c r="W242" s="830"/>
    </row>
    <row r="243" spans="1:23" ht="14.4" customHeight="1" x14ac:dyDescent="0.3">
      <c r="A243" s="900" t="s">
        <v>5479</v>
      </c>
      <c r="B243" s="901">
        <v>1</v>
      </c>
      <c r="C243" s="902">
        <v>7.29</v>
      </c>
      <c r="D243" s="903">
        <v>72</v>
      </c>
      <c r="E243" s="904"/>
      <c r="F243" s="905"/>
      <c r="G243" s="906"/>
      <c r="H243" s="907"/>
      <c r="I243" s="908"/>
      <c r="J243" s="909"/>
      <c r="K243" s="910">
        <v>1.28</v>
      </c>
      <c r="L243" s="907">
        <v>3</v>
      </c>
      <c r="M243" s="907">
        <v>24</v>
      </c>
      <c r="N243" s="911">
        <v>8</v>
      </c>
      <c r="O243" s="907" t="s">
        <v>5042</v>
      </c>
      <c r="P243" s="912" t="s">
        <v>5480</v>
      </c>
      <c r="Q243" s="913"/>
      <c r="R243" s="901"/>
      <c r="S243" s="901"/>
      <c r="T243" s="901"/>
      <c r="U243" s="901"/>
      <c r="V243" s="914"/>
      <c r="W243" s="915"/>
    </row>
    <row r="244" spans="1:23" ht="14.4" customHeight="1" x14ac:dyDescent="0.3">
      <c r="A244" s="878" t="s">
        <v>5481</v>
      </c>
      <c r="B244" s="863"/>
      <c r="C244" s="864"/>
      <c r="D244" s="833"/>
      <c r="E244" s="865">
        <v>1</v>
      </c>
      <c r="F244" s="866">
        <v>2.36</v>
      </c>
      <c r="G244" s="828">
        <v>26</v>
      </c>
      <c r="H244" s="867"/>
      <c r="I244" s="868"/>
      <c r="J244" s="829"/>
      <c r="K244" s="869">
        <v>2.36</v>
      </c>
      <c r="L244" s="867">
        <v>4</v>
      </c>
      <c r="M244" s="867">
        <v>39</v>
      </c>
      <c r="N244" s="870">
        <v>13</v>
      </c>
      <c r="O244" s="867" t="s">
        <v>5042</v>
      </c>
      <c r="P244" s="871" t="s">
        <v>5482</v>
      </c>
      <c r="Q244" s="872"/>
      <c r="R244" s="863"/>
      <c r="S244" s="863"/>
      <c r="T244" s="863"/>
      <c r="U244" s="863"/>
      <c r="V244" s="873"/>
      <c r="W244" s="830"/>
    </row>
    <row r="245" spans="1:23" ht="14.4" customHeight="1" x14ac:dyDescent="0.3">
      <c r="A245" s="900" t="s">
        <v>5483</v>
      </c>
      <c r="B245" s="901"/>
      <c r="C245" s="902"/>
      <c r="D245" s="903"/>
      <c r="E245" s="904">
        <v>1</v>
      </c>
      <c r="F245" s="905">
        <v>8.01</v>
      </c>
      <c r="G245" s="906">
        <v>53</v>
      </c>
      <c r="H245" s="907"/>
      <c r="I245" s="908"/>
      <c r="J245" s="909"/>
      <c r="K245" s="910">
        <v>8.01</v>
      </c>
      <c r="L245" s="907">
        <v>9</v>
      </c>
      <c r="M245" s="907">
        <v>78</v>
      </c>
      <c r="N245" s="911">
        <v>26</v>
      </c>
      <c r="O245" s="907" t="s">
        <v>5042</v>
      </c>
      <c r="P245" s="912" t="s">
        <v>5484</v>
      </c>
      <c r="Q245" s="913"/>
      <c r="R245" s="901"/>
      <c r="S245" s="901"/>
      <c r="T245" s="901"/>
      <c r="U245" s="901"/>
      <c r="V245" s="914"/>
      <c r="W245" s="915"/>
    </row>
    <row r="246" spans="1:23" ht="14.4" customHeight="1" x14ac:dyDescent="0.3">
      <c r="A246" s="900" t="s">
        <v>5485</v>
      </c>
      <c r="B246" s="923">
        <v>1</v>
      </c>
      <c r="C246" s="924">
        <v>0.83</v>
      </c>
      <c r="D246" s="925">
        <v>23</v>
      </c>
      <c r="E246" s="921"/>
      <c r="F246" s="908"/>
      <c r="G246" s="909"/>
      <c r="H246" s="907"/>
      <c r="I246" s="908"/>
      <c r="J246" s="909"/>
      <c r="K246" s="910">
        <v>0.45</v>
      </c>
      <c r="L246" s="907">
        <v>2</v>
      </c>
      <c r="M246" s="907">
        <v>18</v>
      </c>
      <c r="N246" s="911">
        <v>6</v>
      </c>
      <c r="O246" s="907" t="s">
        <v>5042</v>
      </c>
      <c r="P246" s="912" t="s">
        <v>5486</v>
      </c>
      <c r="Q246" s="913"/>
      <c r="R246" s="901"/>
      <c r="S246" s="901"/>
      <c r="T246" s="901"/>
      <c r="U246" s="901"/>
      <c r="V246" s="914"/>
      <c r="W246" s="915"/>
    </row>
    <row r="247" spans="1:23" ht="14.4" customHeight="1" x14ac:dyDescent="0.3">
      <c r="A247" s="900" t="s">
        <v>5487</v>
      </c>
      <c r="B247" s="901">
        <v>2</v>
      </c>
      <c r="C247" s="902">
        <v>9.57</v>
      </c>
      <c r="D247" s="903">
        <v>27</v>
      </c>
      <c r="E247" s="904">
        <v>2</v>
      </c>
      <c r="F247" s="905">
        <v>9.57</v>
      </c>
      <c r="G247" s="906">
        <v>25</v>
      </c>
      <c r="H247" s="907"/>
      <c r="I247" s="908"/>
      <c r="J247" s="909"/>
      <c r="K247" s="910">
        <v>4.79</v>
      </c>
      <c r="L247" s="907">
        <v>5</v>
      </c>
      <c r="M247" s="907">
        <v>42</v>
      </c>
      <c r="N247" s="911">
        <v>14</v>
      </c>
      <c r="O247" s="907" t="s">
        <v>5042</v>
      </c>
      <c r="P247" s="912" t="s">
        <v>5488</v>
      </c>
      <c r="Q247" s="913"/>
      <c r="R247" s="901"/>
      <c r="S247" s="901"/>
      <c r="T247" s="901"/>
      <c r="U247" s="901"/>
      <c r="V247" s="914"/>
      <c r="W247" s="915"/>
    </row>
    <row r="248" spans="1:23" ht="14.4" customHeight="1" x14ac:dyDescent="0.3">
      <c r="A248" s="900" t="s">
        <v>5489</v>
      </c>
      <c r="B248" s="901"/>
      <c r="C248" s="902"/>
      <c r="D248" s="903"/>
      <c r="E248" s="904">
        <v>1</v>
      </c>
      <c r="F248" s="905">
        <v>1.94</v>
      </c>
      <c r="G248" s="906">
        <v>40</v>
      </c>
      <c r="H248" s="907"/>
      <c r="I248" s="908"/>
      <c r="J248" s="909"/>
      <c r="K248" s="910">
        <v>0.89</v>
      </c>
      <c r="L248" s="907">
        <v>3</v>
      </c>
      <c r="M248" s="907">
        <v>24</v>
      </c>
      <c r="N248" s="911">
        <v>8</v>
      </c>
      <c r="O248" s="907" t="s">
        <v>5042</v>
      </c>
      <c r="P248" s="912" t="s">
        <v>5490</v>
      </c>
      <c r="Q248" s="913"/>
      <c r="R248" s="901"/>
      <c r="S248" s="901"/>
      <c r="T248" s="901"/>
      <c r="U248" s="901"/>
      <c r="V248" s="914"/>
      <c r="W248" s="915"/>
    </row>
    <row r="249" spans="1:23" ht="14.4" customHeight="1" x14ac:dyDescent="0.3">
      <c r="A249" s="878" t="s">
        <v>5491</v>
      </c>
      <c r="B249" s="863">
        <v>1</v>
      </c>
      <c r="C249" s="864">
        <v>2.11</v>
      </c>
      <c r="D249" s="833">
        <v>27</v>
      </c>
      <c r="E249" s="865"/>
      <c r="F249" s="866"/>
      <c r="G249" s="828"/>
      <c r="H249" s="867"/>
      <c r="I249" s="868"/>
      <c r="J249" s="829"/>
      <c r="K249" s="869">
        <v>1.62</v>
      </c>
      <c r="L249" s="867">
        <v>4</v>
      </c>
      <c r="M249" s="867">
        <v>36</v>
      </c>
      <c r="N249" s="870">
        <v>12</v>
      </c>
      <c r="O249" s="867" t="s">
        <v>5042</v>
      </c>
      <c r="P249" s="871" t="s">
        <v>5490</v>
      </c>
      <c r="Q249" s="872"/>
      <c r="R249" s="863"/>
      <c r="S249" s="863"/>
      <c r="T249" s="863"/>
      <c r="U249" s="863"/>
      <c r="V249" s="873"/>
      <c r="W249" s="830"/>
    </row>
    <row r="250" spans="1:23" ht="14.4" customHeight="1" x14ac:dyDescent="0.3">
      <c r="A250" s="900" t="s">
        <v>5492</v>
      </c>
      <c r="B250" s="923">
        <v>1</v>
      </c>
      <c r="C250" s="924">
        <v>4.1500000000000004</v>
      </c>
      <c r="D250" s="925">
        <v>53</v>
      </c>
      <c r="E250" s="921"/>
      <c r="F250" s="908"/>
      <c r="G250" s="909"/>
      <c r="H250" s="907"/>
      <c r="I250" s="908"/>
      <c r="J250" s="909"/>
      <c r="K250" s="910">
        <v>1</v>
      </c>
      <c r="L250" s="907">
        <v>2</v>
      </c>
      <c r="M250" s="907">
        <v>18</v>
      </c>
      <c r="N250" s="911">
        <v>6</v>
      </c>
      <c r="O250" s="907" t="s">
        <v>5042</v>
      </c>
      <c r="P250" s="912" t="s">
        <v>5493</v>
      </c>
      <c r="Q250" s="913"/>
      <c r="R250" s="901"/>
      <c r="S250" s="901"/>
      <c r="T250" s="901"/>
      <c r="U250" s="901"/>
      <c r="V250" s="914"/>
      <c r="W250" s="915"/>
    </row>
    <row r="251" spans="1:23" ht="14.4" customHeight="1" x14ac:dyDescent="0.3">
      <c r="A251" s="878" t="s">
        <v>5494</v>
      </c>
      <c r="B251" s="875">
        <v>3</v>
      </c>
      <c r="C251" s="876">
        <v>7.41</v>
      </c>
      <c r="D251" s="832">
        <v>34.299999999999997</v>
      </c>
      <c r="E251" s="874">
        <v>1</v>
      </c>
      <c r="F251" s="868">
        <v>2.2599999999999998</v>
      </c>
      <c r="G251" s="829">
        <v>38</v>
      </c>
      <c r="H251" s="867">
        <v>3</v>
      </c>
      <c r="I251" s="868">
        <v>8.14</v>
      </c>
      <c r="J251" s="831">
        <v>40</v>
      </c>
      <c r="K251" s="869">
        <v>2.2599999999999998</v>
      </c>
      <c r="L251" s="867">
        <v>4</v>
      </c>
      <c r="M251" s="867">
        <v>39</v>
      </c>
      <c r="N251" s="870">
        <v>13</v>
      </c>
      <c r="O251" s="867" t="s">
        <v>5042</v>
      </c>
      <c r="P251" s="871" t="s">
        <v>5495</v>
      </c>
      <c r="Q251" s="872"/>
      <c r="R251" s="863"/>
      <c r="S251" s="863"/>
      <c r="T251" s="863"/>
      <c r="U251" s="863"/>
      <c r="V251" s="873"/>
      <c r="W251" s="830">
        <v>81</v>
      </c>
    </row>
    <row r="252" spans="1:23" ht="14.4" customHeight="1" x14ac:dyDescent="0.3">
      <c r="A252" s="878" t="s">
        <v>5496</v>
      </c>
      <c r="B252" s="875">
        <v>1</v>
      </c>
      <c r="C252" s="876">
        <v>4.42</v>
      </c>
      <c r="D252" s="832">
        <v>11</v>
      </c>
      <c r="E252" s="874">
        <v>2</v>
      </c>
      <c r="F252" s="868">
        <v>8.84</v>
      </c>
      <c r="G252" s="829">
        <v>42.5</v>
      </c>
      <c r="H252" s="867">
        <v>1</v>
      </c>
      <c r="I252" s="868">
        <v>4.42</v>
      </c>
      <c r="J252" s="831">
        <v>37</v>
      </c>
      <c r="K252" s="869">
        <v>4.42</v>
      </c>
      <c r="L252" s="867">
        <v>6</v>
      </c>
      <c r="M252" s="867">
        <v>57</v>
      </c>
      <c r="N252" s="870">
        <v>19</v>
      </c>
      <c r="O252" s="867" t="s">
        <v>5042</v>
      </c>
      <c r="P252" s="871" t="s">
        <v>5497</v>
      </c>
      <c r="Q252" s="872"/>
      <c r="R252" s="863"/>
      <c r="S252" s="863"/>
      <c r="T252" s="863"/>
      <c r="U252" s="863"/>
      <c r="V252" s="873"/>
      <c r="W252" s="830">
        <v>18</v>
      </c>
    </row>
    <row r="253" spans="1:23" ht="14.4" customHeight="1" x14ac:dyDescent="0.3">
      <c r="A253" s="900" t="s">
        <v>5498</v>
      </c>
      <c r="B253" s="901">
        <v>1</v>
      </c>
      <c r="C253" s="902">
        <v>6.09</v>
      </c>
      <c r="D253" s="903">
        <v>48</v>
      </c>
      <c r="E253" s="921"/>
      <c r="F253" s="908"/>
      <c r="G253" s="909"/>
      <c r="H253" s="904"/>
      <c r="I253" s="905"/>
      <c r="J253" s="906"/>
      <c r="K253" s="910">
        <v>0.68</v>
      </c>
      <c r="L253" s="907">
        <v>2</v>
      </c>
      <c r="M253" s="907">
        <v>15</v>
      </c>
      <c r="N253" s="911">
        <v>5</v>
      </c>
      <c r="O253" s="907" t="s">
        <v>5042</v>
      </c>
      <c r="P253" s="912" t="s">
        <v>5499</v>
      </c>
      <c r="Q253" s="913"/>
      <c r="R253" s="901"/>
      <c r="S253" s="901"/>
      <c r="T253" s="901"/>
      <c r="U253" s="901"/>
      <c r="V253" s="914"/>
      <c r="W253" s="915"/>
    </row>
    <row r="254" spans="1:23" ht="14.4" customHeight="1" x14ac:dyDescent="0.3">
      <c r="A254" s="878" t="s">
        <v>5500</v>
      </c>
      <c r="B254" s="863"/>
      <c r="C254" s="864"/>
      <c r="D254" s="833"/>
      <c r="E254" s="874">
        <v>1</v>
      </c>
      <c r="F254" s="868">
        <v>2.38</v>
      </c>
      <c r="G254" s="829">
        <v>44</v>
      </c>
      <c r="H254" s="865"/>
      <c r="I254" s="866"/>
      <c r="J254" s="828"/>
      <c r="K254" s="869">
        <v>1.1499999999999999</v>
      </c>
      <c r="L254" s="867">
        <v>3</v>
      </c>
      <c r="M254" s="867">
        <v>27</v>
      </c>
      <c r="N254" s="870">
        <v>9</v>
      </c>
      <c r="O254" s="867" t="s">
        <v>5042</v>
      </c>
      <c r="P254" s="871" t="s">
        <v>5499</v>
      </c>
      <c r="Q254" s="872"/>
      <c r="R254" s="863"/>
      <c r="S254" s="863"/>
      <c r="T254" s="863"/>
      <c r="U254" s="863"/>
      <c r="V254" s="873"/>
      <c r="W254" s="830"/>
    </row>
    <row r="255" spans="1:23" ht="14.4" customHeight="1" x14ac:dyDescent="0.3">
      <c r="A255" s="878" t="s">
        <v>5501</v>
      </c>
      <c r="B255" s="863"/>
      <c r="C255" s="864"/>
      <c r="D255" s="833"/>
      <c r="E255" s="874"/>
      <c r="F255" s="868"/>
      <c r="G255" s="829"/>
      <c r="H255" s="865">
        <v>1</v>
      </c>
      <c r="I255" s="866">
        <v>4.5599999999999996</v>
      </c>
      <c r="J255" s="831">
        <v>43</v>
      </c>
      <c r="K255" s="869">
        <v>2.44</v>
      </c>
      <c r="L255" s="867">
        <v>5</v>
      </c>
      <c r="M255" s="867">
        <v>45</v>
      </c>
      <c r="N255" s="870">
        <v>15</v>
      </c>
      <c r="O255" s="867" t="s">
        <v>5042</v>
      </c>
      <c r="P255" s="871" t="s">
        <v>5499</v>
      </c>
      <c r="Q255" s="872"/>
      <c r="R255" s="863"/>
      <c r="S255" s="863"/>
      <c r="T255" s="863"/>
      <c r="U255" s="863"/>
      <c r="V255" s="873"/>
      <c r="W255" s="830">
        <v>28</v>
      </c>
    </row>
    <row r="256" spans="1:23" ht="14.4" customHeight="1" thickBot="1" x14ac:dyDescent="0.35">
      <c r="A256" s="879" t="s">
        <v>5502</v>
      </c>
      <c r="B256" s="926">
        <v>1</v>
      </c>
      <c r="C256" s="927">
        <v>0.14000000000000001</v>
      </c>
      <c r="D256" s="880">
        <v>17</v>
      </c>
      <c r="E256" s="928">
        <v>1</v>
      </c>
      <c r="F256" s="929">
        <v>0.11</v>
      </c>
      <c r="G256" s="881">
        <v>10</v>
      </c>
      <c r="H256" s="930">
        <v>1</v>
      </c>
      <c r="I256" s="931">
        <v>0.11</v>
      </c>
      <c r="J256" s="882">
        <v>10</v>
      </c>
      <c r="K256" s="932">
        <v>0.11</v>
      </c>
      <c r="L256" s="933">
        <v>2</v>
      </c>
      <c r="M256" s="933">
        <v>15</v>
      </c>
      <c r="N256" s="934">
        <v>5</v>
      </c>
      <c r="O256" s="933" t="s">
        <v>5042</v>
      </c>
      <c r="P256" s="935" t="s">
        <v>5503</v>
      </c>
      <c r="Q256" s="936"/>
      <c r="R256" s="926"/>
      <c r="S256" s="926"/>
      <c r="T256" s="926"/>
      <c r="U256" s="926"/>
      <c r="V256" s="937"/>
      <c r="W256" s="883">
        <v>5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57:Q1048576">
    <cfRule type="cellIs" dxfId="12" priority="9" stopIfTrue="1" operator="lessThan">
      <formula>0</formula>
    </cfRule>
  </conditionalFormatting>
  <conditionalFormatting sqref="U257:U1048576">
    <cfRule type="cellIs" dxfId="11" priority="8" stopIfTrue="1" operator="greaterThan">
      <formula>0</formula>
    </cfRule>
  </conditionalFormatting>
  <conditionalFormatting sqref="V257:V1048576">
    <cfRule type="cellIs" dxfId="10" priority="7" stopIfTrue="1" operator="greaterThan">
      <formula>1</formula>
    </cfRule>
  </conditionalFormatting>
  <conditionalFormatting sqref="V257:V1048576">
    <cfRule type="cellIs" dxfId="9" priority="4" stopIfTrue="1" operator="greaterThan">
      <formula>1</formula>
    </cfRule>
  </conditionalFormatting>
  <conditionalFormatting sqref="U257:U1048576">
    <cfRule type="cellIs" dxfId="8" priority="5" stopIfTrue="1" operator="greaterThan">
      <formula>0</formula>
    </cfRule>
  </conditionalFormatting>
  <conditionalFormatting sqref="Q257:Q1048576">
    <cfRule type="cellIs" dxfId="7" priority="6" stopIfTrue="1" operator="lessThan">
      <formula>0</formula>
    </cfRule>
  </conditionalFormatting>
  <conditionalFormatting sqref="V5:V256">
    <cfRule type="cellIs" dxfId="6" priority="1" stopIfTrue="1" operator="greaterThan">
      <formula>1</formula>
    </cfRule>
  </conditionalFormatting>
  <conditionalFormatting sqref="U5:U256">
    <cfRule type="cellIs" dxfId="5" priority="2" stopIfTrue="1" operator="greaterThan">
      <formula>0</formula>
    </cfRule>
  </conditionalFormatting>
  <conditionalFormatting sqref="Q5:Q25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77" t="s">
        <v>158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thickBot="1" x14ac:dyDescent="0.35">
      <c r="A2" s="382" t="s">
        <v>307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1116711</v>
      </c>
      <c r="C3" s="351">
        <f t="shared" ref="C3:L3" si="0">SUBTOTAL(9,C6:C1048576)</f>
        <v>10</v>
      </c>
      <c r="D3" s="351">
        <f t="shared" si="0"/>
        <v>953672</v>
      </c>
      <c r="E3" s="351">
        <f t="shared" si="0"/>
        <v>23.854590745177184</v>
      </c>
      <c r="F3" s="351">
        <f t="shared" si="0"/>
        <v>1194060</v>
      </c>
      <c r="G3" s="354">
        <f>IF(B3&lt;&gt;0,F3/B3,"")</f>
        <v>1.0692650112697017</v>
      </c>
      <c r="H3" s="350">
        <f t="shared" si="0"/>
        <v>154207.43000000005</v>
      </c>
      <c r="I3" s="351">
        <f t="shared" si="0"/>
        <v>2</v>
      </c>
      <c r="J3" s="351">
        <f t="shared" si="0"/>
        <v>77865.420000000013</v>
      </c>
      <c r="K3" s="351">
        <f t="shared" si="0"/>
        <v>4.0813944448281028</v>
      </c>
      <c r="L3" s="351">
        <f t="shared" si="0"/>
        <v>62384.849999999984</v>
      </c>
      <c r="M3" s="352">
        <f>IF(H3&lt;&gt;0,L3/H3,"")</f>
        <v>0.40455151869141431</v>
      </c>
    </row>
    <row r="4" spans="1:13" ht="14.4" customHeight="1" x14ac:dyDescent="0.3">
      <c r="A4" s="597" t="s">
        <v>118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</row>
    <row r="5" spans="1:13" s="337" customFormat="1" ht="14.4" customHeight="1" thickBot="1" x14ac:dyDescent="0.35">
      <c r="A5" s="938"/>
      <c r="B5" s="939">
        <v>2014</v>
      </c>
      <c r="C5" s="940"/>
      <c r="D5" s="940">
        <v>2015</v>
      </c>
      <c r="E5" s="940"/>
      <c r="F5" s="940">
        <v>2016</v>
      </c>
      <c r="G5" s="802" t="s">
        <v>2</v>
      </c>
      <c r="H5" s="939">
        <v>2014</v>
      </c>
      <c r="I5" s="940"/>
      <c r="J5" s="940">
        <v>2015</v>
      </c>
      <c r="K5" s="940"/>
      <c r="L5" s="940">
        <v>2016</v>
      </c>
      <c r="M5" s="802" t="s">
        <v>2</v>
      </c>
    </row>
    <row r="6" spans="1:13" ht="14.4" customHeight="1" x14ac:dyDescent="0.3">
      <c r="A6" s="762" t="s">
        <v>4897</v>
      </c>
      <c r="B6" s="803"/>
      <c r="C6" s="731"/>
      <c r="D6" s="803"/>
      <c r="E6" s="731"/>
      <c r="F6" s="803">
        <v>1401</v>
      </c>
      <c r="G6" s="736"/>
      <c r="H6" s="803"/>
      <c r="I6" s="731"/>
      <c r="J6" s="803"/>
      <c r="K6" s="731"/>
      <c r="L6" s="803"/>
      <c r="M6" s="235"/>
    </row>
    <row r="7" spans="1:13" ht="14.4" customHeight="1" x14ac:dyDescent="0.3">
      <c r="A7" s="946" t="s">
        <v>4899</v>
      </c>
      <c r="B7" s="942">
        <v>329</v>
      </c>
      <c r="C7" s="943">
        <v>1</v>
      </c>
      <c r="D7" s="942">
        <v>4448</v>
      </c>
      <c r="E7" s="943">
        <v>13.519756838905774</v>
      </c>
      <c r="F7" s="942">
        <v>4014</v>
      </c>
      <c r="G7" s="944">
        <v>12.200607902735563</v>
      </c>
      <c r="H7" s="942"/>
      <c r="I7" s="943"/>
      <c r="J7" s="942"/>
      <c r="K7" s="943"/>
      <c r="L7" s="942"/>
      <c r="M7" s="945"/>
    </row>
    <row r="8" spans="1:13" ht="14.4" customHeight="1" x14ac:dyDescent="0.3">
      <c r="A8" s="946" t="s">
        <v>5505</v>
      </c>
      <c r="B8" s="942">
        <v>9532</v>
      </c>
      <c r="C8" s="943">
        <v>1</v>
      </c>
      <c r="D8" s="942">
        <v>44524</v>
      </c>
      <c r="E8" s="943">
        <v>4.6710029374737729</v>
      </c>
      <c r="F8" s="942">
        <v>16901</v>
      </c>
      <c r="G8" s="944">
        <v>1.7730801510700798</v>
      </c>
      <c r="H8" s="942">
        <v>14380.66</v>
      </c>
      <c r="I8" s="943">
        <v>1</v>
      </c>
      <c r="J8" s="942">
        <v>56495.310000000005</v>
      </c>
      <c r="K8" s="943">
        <v>3.9285616932741618</v>
      </c>
      <c r="L8" s="942">
        <v>23334.559999999998</v>
      </c>
      <c r="M8" s="945">
        <v>1.6226348442978276</v>
      </c>
    </row>
    <row r="9" spans="1:13" ht="14.4" customHeight="1" x14ac:dyDescent="0.3">
      <c r="A9" s="946" t="s">
        <v>4907</v>
      </c>
      <c r="B9" s="942">
        <v>123800</v>
      </c>
      <c r="C9" s="943">
        <v>1</v>
      </c>
      <c r="D9" s="942">
        <v>56440</v>
      </c>
      <c r="E9" s="943">
        <v>0.45589660743134086</v>
      </c>
      <c r="F9" s="942">
        <v>90556</v>
      </c>
      <c r="G9" s="944">
        <v>0.73147011308562193</v>
      </c>
      <c r="H9" s="942"/>
      <c r="I9" s="943"/>
      <c r="J9" s="942"/>
      <c r="K9" s="943"/>
      <c r="L9" s="942"/>
      <c r="M9" s="945"/>
    </row>
    <row r="10" spans="1:13" ht="14.4" customHeight="1" x14ac:dyDescent="0.3">
      <c r="A10" s="946" t="s">
        <v>5506</v>
      </c>
      <c r="B10" s="942">
        <v>392214</v>
      </c>
      <c r="C10" s="943">
        <v>1</v>
      </c>
      <c r="D10" s="942">
        <v>417029</v>
      </c>
      <c r="E10" s="943">
        <v>1.063269031702081</v>
      </c>
      <c r="F10" s="942">
        <v>479704</v>
      </c>
      <c r="G10" s="944">
        <v>1.2230669991382255</v>
      </c>
      <c r="H10" s="942"/>
      <c r="I10" s="943"/>
      <c r="J10" s="942"/>
      <c r="K10" s="943"/>
      <c r="L10" s="942"/>
      <c r="M10" s="945"/>
    </row>
    <row r="11" spans="1:13" ht="14.4" customHeight="1" x14ac:dyDescent="0.3">
      <c r="A11" s="946" t="s">
        <v>5507</v>
      </c>
      <c r="B11" s="942">
        <v>287116</v>
      </c>
      <c r="C11" s="943">
        <v>1</v>
      </c>
      <c r="D11" s="942">
        <v>218105</v>
      </c>
      <c r="E11" s="943">
        <v>0.75964070271249251</v>
      </c>
      <c r="F11" s="942">
        <v>247484</v>
      </c>
      <c r="G11" s="944">
        <v>0.8619651987350061</v>
      </c>
      <c r="H11" s="942">
        <v>139826.77000000005</v>
      </c>
      <c r="I11" s="943">
        <v>1</v>
      </c>
      <c r="J11" s="942">
        <v>21370.11</v>
      </c>
      <c r="K11" s="943">
        <v>0.15283275155394058</v>
      </c>
      <c r="L11" s="942">
        <v>39050.289999999986</v>
      </c>
      <c r="M11" s="945">
        <v>0.27927620726703456</v>
      </c>
    </row>
    <row r="12" spans="1:13" ht="14.4" customHeight="1" x14ac:dyDescent="0.3">
      <c r="A12" s="946" t="s">
        <v>5508</v>
      </c>
      <c r="B12" s="942">
        <v>23709</v>
      </c>
      <c r="C12" s="943">
        <v>1</v>
      </c>
      <c r="D12" s="942">
        <v>51696</v>
      </c>
      <c r="E12" s="943">
        <v>2.1804378084271794</v>
      </c>
      <c r="F12" s="942">
        <v>45619</v>
      </c>
      <c r="G12" s="944">
        <v>1.9241216415707116</v>
      </c>
      <c r="H12" s="942"/>
      <c r="I12" s="943"/>
      <c r="J12" s="942"/>
      <c r="K12" s="943"/>
      <c r="L12" s="942"/>
      <c r="M12" s="945"/>
    </row>
    <row r="13" spans="1:13" ht="14.4" customHeight="1" x14ac:dyDescent="0.3">
      <c r="A13" s="946" t="s">
        <v>5509</v>
      </c>
      <c r="B13" s="942">
        <v>55563</v>
      </c>
      <c r="C13" s="943">
        <v>1</v>
      </c>
      <c r="D13" s="942">
        <v>4285</v>
      </c>
      <c r="E13" s="943">
        <v>7.711966596476072E-2</v>
      </c>
      <c r="F13" s="942">
        <v>9276</v>
      </c>
      <c r="G13" s="944">
        <v>0.16694562928567572</v>
      </c>
      <c r="H13" s="942"/>
      <c r="I13" s="943"/>
      <c r="J13" s="942"/>
      <c r="K13" s="943"/>
      <c r="L13" s="942"/>
      <c r="M13" s="945"/>
    </row>
    <row r="14" spans="1:13" ht="14.4" customHeight="1" x14ac:dyDescent="0.3">
      <c r="A14" s="946" t="s">
        <v>5510</v>
      </c>
      <c r="B14" s="942">
        <v>186951</v>
      </c>
      <c r="C14" s="943">
        <v>1</v>
      </c>
      <c r="D14" s="942">
        <v>154278</v>
      </c>
      <c r="E14" s="943">
        <v>0.82523228011618022</v>
      </c>
      <c r="F14" s="942">
        <v>251979</v>
      </c>
      <c r="G14" s="944">
        <v>1.347834459296821</v>
      </c>
      <c r="H14" s="942"/>
      <c r="I14" s="943"/>
      <c r="J14" s="942"/>
      <c r="K14" s="943"/>
      <c r="L14" s="942"/>
      <c r="M14" s="945"/>
    </row>
    <row r="15" spans="1:13" ht="14.4" customHeight="1" x14ac:dyDescent="0.3">
      <c r="A15" s="946" t="s">
        <v>5511</v>
      </c>
      <c r="B15" s="942">
        <v>9486</v>
      </c>
      <c r="C15" s="943">
        <v>1</v>
      </c>
      <c r="D15" s="942">
        <v>2867</v>
      </c>
      <c r="E15" s="943">
        <v>0.30223487244360109</v>
      </c>
      <c r="F15" s="942">
        <v>513</v>
      </c>
      <c r="G15" s="944">
        <v>5.4079696394686905E-2</v>
      </c>
      <c r="H15" s="942"/>
      <c r="I15" s="943"/>
      <c r="J15" s="942"/>
      <c r="K15" s="943"/>
      <c r="L15" s="942"/>
      <c r="M15" s="945"/>
    </row>
    <row r="16" spans="1:13" ht="14.4" customHeight="1" thickBot="1" x14ac:dyDescent="0.35">
      <c r="A16" s="805" t="s">
        <v>5512</v>
      </c>
      <c r="B16" s="804">
        <v>28011</v>
      </c>
      <c r="C16" s="746">
        <v>1</v>
      </c>
      <c r="D16" s="804"/>
      <c r="E16" s="746"/>
      <c r="F16" s="804">
        <v>46613</v>
      </c>
      <c r="G16" s="751">
        <v>1.6640962479026098</v>
      </c>
      <c r="H16" s="804"/>
      <c r="I16" s="746"/>
      <c r="J16" s="804"/>
      <c r="K16" s="746"/>
      <c r="L16" s="804"/>
      <c r="M16" s="7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68" t="s">
        <v>175</v>
      </c>
      <c r="B1" s="468"/>
      <c r="C1" s="468"/>
      <c r="D1" s="468"/>
      <c r="E1" s="468"/>
      <c r="F1" s="468"/>
      <c r="G1" s="469"/>
      <c r="H1" s="469"/>
    </row>
    <row r="2" spans="1:8" ht="14.4" customHeight="1" thickBot="1" x14ac:dyDescent="0.35">
      <c r="A2" s="382" t="s">
        <v>307</v>
      </c>
      <c r="B2" s="224"/>
      <c r="C2" s="224"/>
      <c r="D2" s="224"/>
      <c r="E2" s="224"/>
      <c r="F2" s="224"/>
    </row>
    <row r="3" spans="1:8" ht="14.4" customHeight="1" x14ac:dyDescent="0.3">
      <c r="A3" s="470"/>
      <c r="B3" s="220">
        <v>2014</v>
      </c>
      <c r="C3" s="44">
        <v>2015</v>
      </c>
      <c r="D3" s="11"/>
      <c r="E3" s="474">
        <v>2016</v>
      </c>
      <c r="F3" s="475"/>
      <c r="G3" s="475"/>
      <c r="H3" s="476"/>
    </row>
    <row r="4" spans="1:8" ht="14.4" customHeight="1" thickBot="1" x14ac:dyDescent="0.35">
      <c r="A4" s="471"/>
      <c r="B4" s="472" t="s">
        <v>94</v>
      </c>
      <c r="C4" s="47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1214.3529000000012</v>
      </c>
      <c r="C5" s="33">
        <v>1120.3154800000011</v>
      </c>
      <c r="D5" s="12"/>
      <c r="E5" s="230">
        <v>1276.46793</v>
      </c>
      <c r="F5" s="32">
        <v>1261.6843654053898</v>
      </c>
      <c r="G5" s="229">
        <f>E5-F5</f>
        <v>14.783564594610198</v>
      </c>
      <c r="H5" s="235">
        <f>IF(F5&lt;0.00000001,"",E5/F5)</f>
        <v>1.0117173240788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319.04754000000003</v>
      </c>
      <c r="C6" s="35">
        <v>343.19223</v>
      </c>
      <c r="D6" s="12"/>
      <c r="E6" s="231">
        <v>380.25033000000002</v>
      </c>
      <c r="F6" s="34">
        <v>398.60791798233902</v>
      </c>
      <c r="G6" s="232">
        <f>E6-F6</f>
        <v>-18.357587982338998</v>
      </c>
      <c r="H6" s="236">
        <f>IF(F6&lt;0.00000001,"",E6/F6)</f>
        <v>0.95394575181732255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10666.25825000001</v>
      </c>
      <c r="C7" s="35">
        <v>10945.090440000002</v>
      </c>
      <c r="D7" s="12"/>
      <c r="E7" s="231">
        <v>11886.809150000001</v>
      </c>
      <c r="F7" s="34">
        <v>11881.001072610665</v>
      </c>
      <c r="G7" s="232">
        <f>E7-F7</f>
        <v>5.8080773893361766</v>
      </c>
      <c r="H7" s="236">
        <f>IF(F7&lt;0.00000001,"",E7/F7)</f>
        <v>1.0004888542096613</v>
      </c>
    </row>
    <row r="8" spans="1:8" ht="14.4" customHeight="1" thickBot="1" x14ac:dyDescent="0.35">
      <c r="A8" s="1" t="s">
        <v>97</v>
      </c>
      <c r="B8" s="15">
        <v>2389.8848400000024</v>
      </c>
      <c r="C8" s="37">
        <v>2230.7020500000094</v>
      </c>
      <c r="D8" s="12"/>
      <c r="E8" s="233">
        <v>2260.2114400000009</v>
      </c>
      <c r="F8" s="36">
        <v>2183.6801635865922</v>
      </c>
      <c r="G8" s="234">
        <f>E8-F8</f>
        <v>76.531276413408705</v>
      </c>
      <c r="H8" s="237">
        <f>IF(F8&lt;0.00000001,"",E8/F8)</f>
        <v>1.0350469256851744</v>
      </c>
    </row>
    <row r="9" spans="1:8" ht="14.4" customHeight="1" thickBot="1" x14ac:dyDescent="0.35">
      <c r="A9" s="2" t="s">
        <v>98</v>
      </c>
      <c r="B9" s="3">
        <v>14589.543530000014</v>
      </c>
      <c r="C9" s="39">
        <v>14639.300200000012</v>
      </c>
      <c r="D9" s="12"/>
      <c r="E9" s="3">
        <v>15803.738850000002</v>
      </c>
      <c r="F9" s="38">
        <v>15724.973519584986</v>
      </c>
      <c r="G9" s="38">
        <f>E9-F9</f>
        <v>78.765330415015342</v>
      </c>
      <c r="H9" s="238">
        <f>IF(F9&lt;0.00000001,"",E9/F9)</f>
        <v>1.0050089324676392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113.804</v>
      </c>
      <c r="C11" s="33">
        <f>IF(ISERROR(VLOOKUP("Celkem:",'ZV Vykáz.-A'!A:F,4,0)),0,VLOOKUP("Celkem:",'ZV Vykáz.-A'!A:F,4,0)/1000)</f>
        <v>98.188000000000002</v>
      </c>
      <c r="D11" s="12"/>
      <c r="E11" s="230">
        <f>IF(ISERROR(VLOOKUP("Celkem:",'ZV Vykáz.-A'!A:F,6,0)),0,VLOOKUP("Celkem:",'ZV Vykáz.-A'!A:F,6,0)/1000)</f>
        <v>113.89967000000001</v>
      </c>
      <c r="F11" s="32">
        <f>B11</f>
        <v>113.804</v>
      </c>
      <c r="G11" s="229">
        <f>E11-F11</f>
        <v>9.5670000000012578E-2</v>
      </c>
      <c r="H11" s="235">
        <f>IF(F11&lt;0.00000001,"",E11/F11)</f>
        <v>1.0008406558644689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21591</v>
      </c>
      <c r="C12" s="37">
        <f>IF(ISERROR(VLOOKUP("Celkem",CaseMix!A:D,3,0)),0,VLOOKUP("Celkem",CaseMix!A:D,3,0)*30)</f>
        <v>26306.1</v>
      </c>
      <c r="D12" s="12"/>
      <c r="E12" s="233">
        <f>IF(ISERROR(VLOOKUP("Celkem",CaseMix!A:D,4,0)),0,VLOOKUP("Celkem",CaseMix!A:D,4,0)*30)</f>
        <v>25762.320000000003</v>
      </c>
      <c r="F12" s="36">
        <f>B12</f>
        <v>21591</v>
      </c>
      <c r="G12" s="234">
        <f>E12-F12</f>
        <v>4171.3200000000033</v>
      </c>
      <c r="H12" s="237">
        <f>IF(F12&lt;0.00000001,"",E12/F12)</f>
        <v>1.1931971654856193</v>
      </c>
    </row>
    <row r="13" spans="1:8" ht="14.4" customHeight="1" thickBot="1" x14ac:dyDescent="0.35">
      <c r="A13" s="4" t="s">
        <v>101</v>
      </c>
      <c r="B13" s="9">
        <f>SUM(B11:B12)</f>
        <v>21704.804</v>
      </c>
      <c r="C13" s="41">
        <f>SUM(C11:C12)</f>
        <v>26404.287999999997</v>
      </c>
      <c r="D13" s="12"/>
      <c r="E13" s="9">
        <f>SUM(E11:E12)</f>
        <v>25876.219670000002</v>
      </c>
      <c r="F13" s="40">
        <f>SUM(F11:F12)</f>
        <v>21704.804</v>
      </c>
      <c r="G13" s="40">
        <f>E13-F13</f>
        <v>4171.4156700000021</v>
      </c>
      <c r="H13" s="239">
        <f>IF(F13&lt;0.00000001,"",E13/F13)</f>
        <v>1.1921885896781192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1.4876958936630953</v>
      </c>
      <c r="C15" s="43">
        <f>IF(C9=0,"",C13/C9)</f>
        <v>1.8036578005279225</v>
      </c>
      <c r="D15" s="12"/>
      <c r="E15" s="10">
        <f>IF(E9=0,"",E13/E9)</f>
        <v>1.6373479665541297</v>
      </c>
      <c r="F15" s="42">
        <f>IF(F9=0,"",F13/F9)</f>
        <v>1.3802760286347899</v>
      </c>
      <c r="G15" s="42">
        <f>IF(ISERROR(F15-E15),"",E15-F15)</f>
        <v>0.2570719379193398</v>
      </c>
      <c r="H15" s="240">
        <f>IF(ISERROR(F15-E15),"",IF(F15&lt;0.00000001,"",E15/F15))</f>
        <v>1.1862467597684831</v>
      </c>
    </row>
    <row r="17" spans="1:8" ht="14.4" customHeight="1" x14ac:dyDescent="0.3">
      <c r="A17" s="226" t="s">
        <v>202</v>
      </c>
    </row>
    <row r="18" spans="1:8" ht="14.4" customHeight="1" x14ac:dyDescent="0.3">
      <c r="A18" s="425" t="s">
        <v>240</v>
      </c>
      <c r="B18" s="426"/>
      <c r="C18" s="426"/>
      <c r="D18" s="426"/>
      <c r="E18" s="426"/>
      <c r="F18" s="426"/>
      <c r="G18" s="426"/>
      <c r="H18" s="426"/>
    </row>
    <row r="19" spans="1:8" x14ac:dyDescent="0.3">
      <c r="A19" s="424" t="s">
        <v>239</v>
      </c>
      <c r="B19" s="426"/>
      <c r="C19" s="426"/>
      <c r="D19" s="426"/>
      <c r="E19" s="426"/>
      <c r="F19" s="426"/>
      <c r="G19" s="426"/>
      <c r="H19" s="426"/>
    </row>
    <row r="20" spans="1:8" ht="14.4" customHeight="1" x14ac:dyDescent="0.3">
      <c r="A20" s="227" t="s">
        <v>268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306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8" priority="4" operator="greaterThan">
      <formula>0</formula>
    </cfRule>
  </conditionalFormatting>
  <conditionalFormatting sqref="G11:G13 G15">
    <cfRule type="cellIs" dxfId="77" priority="3" operator="lessThan">
      <formula>0</formula>
    </cfRule>
  </conditionalFormatting>
  <conditionalFormatting sqref="H5:H9">
    <cfRule type="cellIs" dxfId="76" priority="2" operator="greaterThan">
      <formula>1</formula>
    </cfRule>
  </conditionalFormatting>
  <conditionalFormatting sqref="H11:H13 H15">
    <cfRule type="cellIs" dxfId="7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7" t="s">
        <v>6079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6893.2599999999993</v>
      </c>
      <c r="G3" s="215">
        <f t="shared" si="0"/>
        <v>1270918.43</v>
      </c>
      <c r="H3" s="216"/>
      <c r="I3" s="216"/>
      <c r="J3" s="211">
        <f t="shared" si="0"/>
        <v>9036.2900000000009</v>
      </c>
      <c r="K3" s="215">
        <f t="shared" si="0"/>
        <v>1031537.42</v>
      </c>
      <c r="L3" s="216"/>
      <c r="M3" s="216"/>
      <c r="N3" s="211">
        <f t="shared" si="0"/>
        <v>9552.2000000000007</v>
      </c>
      <c r="O3" s="215">
        <f t="shared" si="0"/>
        <v>1256444.8500000001</v>
      </c>
      <c r="P3" s="181">
        <f>IF(G3=0,"",O3/G3)</f>
        <v>0.988611716017054</v>
      </c>
      <c r="Q3" s="213">
        <f>IF(N3=0,"",O3/N3)</f>
        <v>131.53460459370615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90</v>
      </c>
      <c r="E4" s="552" t="s">
        <v>11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815"/>
      <c r="B5" s="813"/>
      <c r="C5" s="815"/>
      <c r="D5" s="823"/>
      <c r="E5" s="817"/>
      <c r="F5" s="824" t="s">
        <v>91</v>
      </c>
      <c r="G5" s="825" t="s">
        <v>14</v>
      </c>
      <c r="H5" s="826"/>
      <c r="I5" s="826"/>
      <c r="J5" s="824" t="s">
        <v>91</v>
      </c>
      <c r="K5" s="825" t="s">
        <v>14</v>
      </c>
      <c r="L5" s="826"/>
      <c r="M5" s="826"/>
      <c r="N5" s="824" t="s">
        <v>91</v>
      </c>
      <c r="O5" s="825" t="s">
        <v>14</v>
      </c>
      <c r="P5" s="827"/>
      <c r="Q5" s="822"/>
    </row>
    <row r="6" spans="1:17" ht="14.4" customHeight="1" x14ac:dyDescent="0.3">
      <c r="A6" s="730" t="s">
        <v>4919</v>
      </c>
      <c r="B6" s="731" t="s">
        <v>5513</v>
      </c>
      <c r="C6" s="731" t="s">
        <v>4849</v>
      </c>
      <c r="D6" s="731" t="s">
        <v>5514</v>
      </c>
      <c r="E6" s="731" t="s">
        <v>5515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1136</v>
      </c>
      <c r="P6" s="736"/>
      <c r="Q6" s="754">
        <v>1136</v>
      </c>
    </row>
    <row r="7" spans="1:17" ht="14.4" customHeight="1" x14ac:dyDescent="0.3">
      <c r="A7" s="941" t="s">
        <v>4919</v>
      </c>
      <c r="B7" s="943" t="s">
        <v>5513</v>
      </c>
      <c r="C7" s="943" t="s">
        <v>4849</v>
      </c>
      <c r="D7" s="943" t="s">
        <v>5516</v>
      </c>
      <c r="E7" s="943" t="s">
        <v>5517</v>
      </c>
      <c r="F7" s="947"/>
      <c r="G7" s="947"/>
      <c r="H7" s="947"/>
      <c r="I7" s="947"/>
      <c r="J7" s="947"/>
      <c r="K7" s="947"/>
      <c r="L7" s="947"/>
      <c r="M7" s="947"/>
      <c r="N7" s="947">
        <v>1</v>
      </c>
      <c r="O7" s="947">
        <v>265</v>
      </c>
      <c r="P7" s="944"/>
      <c r="Q7" s="948">
        <v>265</v>
      </c>
    </row>
    <row r="8" spans="1:17" ht="14.4" customHeight="1" x14ac:dyDescent="0.3">
      <c r="A8" s="941" t="s">
        <v>4921</v>
      </c>
      <c r="B8" s="943" t="s">
        <v>5518</v>
      </c>
      <c r="C8" s="943" t="s">
        <v>4849</v>
      </c>
      <c r="D8" s="943" t="s">
        <v>5519</v>
      </c>
      <c r="E8" s="943" t="s">
        <v>5520</v>
      </c>
      <c r="F8" s="947"/>
      <c r="G8" s="947"/>
      <c r="H8" s="947"/>
      <c r="I8" s="947"/>
      <c r="J8" s="947">
        <v>2</v>
      </c>
      <c r="K8" s="947">
        <v>260</v>
      </c>
      <c r="L8" s="947"/>
      <c r="M8" s="947">
        <v>130</v>
      </c>
      <c r="N8" s="947">
        <v>2</v>
      </c>
      <c r="O8" s="947">
        <v>272</v>
      </c>
      <c r="P8" s="944"/>
      <c r="Q8" s="948">
        <v>136</v>
      </c>
    </row>
    <row r="9" spans="1:17" ht="14.4" customHeight="1" x14ac:dyDescent="0.3">
      <c r="A9" s="941" t="s">
        <v>4921</v>
      </c>
      <c r="B9" s="943" t="s">
        <v>5518</v>
      </c>
      <c r="C9" s="943" t="s">
        <v>4849</v>
      </c>
      <c r="D9" s="943" t="s">
        <v>5521</v>
      </c>
      <c r="E9" s="943" t="s">
        <v>5522</v>
      </c>
      <c r="F9" s="947"/>
      <c r="G9" s="947"/>
      <c r="H9" s="947"/>
      <c r="I9" s="947"/>
      <c r="J9" s="947">
        <v>2</v>
      </c>
      <c r="K9" s="947">
        <v>1352</v>
      </c>
      <c r="L9" s="947"/>
      <c r="M9" s="947">
        <v>676</v>
      </c>
      <c r="N9" s="947">
        <v>2</v>
      </c>
      <c r="O9" s="947">
        <v>1408</v>
      </c>
      <c r="P9" s="944"/>
      <c r="Q9" s="948">
        <v>704</v>
      </c>
    </row>
    <row r="10" spans="1:17" ht="14.4" customHeight="1" x14ac:dyDescent="0.3">
      <c r="A10" s="941" t="s">
        <v>4921</v>
      </c>
      <c r="B10" s="943" t="s">
        <v>5518</v>
      </c>
      <c r="C10" s="943" t="s">
        <v>4849</v>
      </c>
      <c r="D10" s="943" t="s">
        <v>5523</v>
      </c>
      <c r="E10" s="943" t="s">
        <v>5524</v>
      </c>
      <c r="F10" s="947">
        <v>1</v>
      </c>
      <c r="G10" s="947">
        <v>329</v>
      </c>
      <c r="H10" s="947">
        <v>1</v>
      </c>
      <c r="I10" s="947">
        <v>329</v>
      </c>
      <c r="J10" s="947"/>
      <c r="K10" s="947"/>
      <c r="L10" s="947"/>
      <c r="M10" s="947"/>
      <c r="N10" s="947"/>
      <c r="O10" s="947"/>
      <c r="P10" s="944"/>
      <c r="Q10" s="948"/>
    </row>
    <row r="11" spans="1:17" ht="14.4" customHeight="1" x14ac:dyDescent="0.3">
      <c r="A11" s="941" t="s">
        <v>4921</v>
      </c>
      <c r="B11" s="943" t="s">
        <v>5518</v>
      </c>
      <c r="C11" s="943" t="s">
        <v>4849</v>
      </c>
      <c r="D11" s="943" t="s">
        <v>5525</v>
      </c>
      <c r="E11" s="943" t="s">
        <v>5526</v>
      </c>
      <c r="F11" s="947"/>
      <c r="G11" s="947"/>
      <c r="H11" s="947"/>
      <c r="I11" s="947"/>
      <c r="J11" s="947">
        <v>4</v>
      </c>
      <c r="K11" s="947">
        <v>1852</v>
      </c>
      <c r="L11" s="947"/>
      <c r="M11" s="947">
        <v>463</v>
      </c>
      <c r="N11" s="947">
        <v>4</v>
      </c>
      <c r="O11" s="947">
        <v>1980</v>
      </c>
      <c r="P11" s="944"/>
      <c r="Q11" s="948">
        <v>495</v>
      </c>
    </row>
    <row r="12" spans="1:17" ht="14.4" customHeight="1" x14ac:dyDescent="0.3">
      <c r="A12" s="941" t="s">
        <v>4921</v>
      </c>
      <c r="B12" s="943" t="s">
        <v>5518</v>
      </c>
      <c r="C12" s="943" t="s">
        <v>4849</v>
      </c>
      <c r="D12" s="943" t="s">
        <v>5527</v>
      </c>
      <c r="E12" s="943" t="s">
        <v>5528</v>
      </c>
      <c r="F12" s="947"/>
      <c r="G12" s="947"/>
      <c r="H12" s="947"/>
      <c r="I12" s="947"/>
      <c r="J12" s="947">
        <v>8</v>
      </c>
      <c r="K12" s="947">
        <v>648</v>
      </c>
      <c r="L12" s="947"/>
      <c r="M12" s="947">
        <v>81</v>
      </c>
      <c r="N12" s="947"/>
      <c r="O12" s="947"/>
      <c r="P12" s="944"/>
      <c r="Q12" s="948"/>
    </row>
    <row r="13" spans="1:17" ht="14.4" customHeight="1" x14ac:dyDescent="0.3">
      <c r="A13" s="941" t="s">
        <v>4921</v>
      </c>
      <c r="B13" s="943" t="s">
        <v>5518</v>
      </c>
      <c r="C13" s="943" t="s">
        <v>4849</v>
      </c>
      <c r="D13" s="943" t="s">
        <v>5529</v>
      </c>
      <c r="E13" s="943" t="s">
        <v>5530</v>
      </c>
      <c r="F13" s="947"/>
      <c r="G13" s="947"/>
      <c r="H13" s="947"/>
      <c r="I13" s="947"/>
      <c r="J13" s="947">
        <v>1</v>
      </c>
      <c r="K13" s="947">
        <v>166</v>
      </c>
      <c r="L13" s="947"/>
      <c r="M13" s="947">
        <v>166</v>
      </c>
      <c r="N13" s="947">
        <v>1</v>
      </c>
      <c r="O13" s="947">
        <v>178</v>
      </c>
      <c r="P13" s="944"/>
      <c r="Q13" s="948">
        <v>178</v>
      </c>
    </row>
    <row r="14" spans="1:17" ht="14.4" customHeight="1" x14ac:dyDescent="0.3">
      <c r="A14" s="941" t="s">
        <v>4921</v>
      </c>
      <c r="B14" s="943" t="s">
        <v>5518</v>
      </c>
      <c r="C14" s="943" t="s">
        <v>4849</v>
      </c>
      <c r="D14" s="943" t="s">
        <v>5531</v>
      </c>
      <c r="E14" s="943" t="s">
        <v>5532</v>
      </c>
      <c r="F14" s="947"/>
      <c r="G14" s="947"/>
      <c r="H14" s="947"/>
      <c r="I14" s="947"/>
      <c r="J14" s="947">
        <v>1</v>
      </c>
      <c r="K14" s="947">
        <v>170</v>
      </c>
      <c r="L14" s="947"/>
      <c r="M14" s="947">
        <v>170</v>
      </c>
      <c r="N14" s="947">
        <v>1</v>
      </c>
      <c r="O14" s="947">
        <v>176</v>
      </c>
      <c r="P14" s="944"/>
      <c r="Q14" s="948">
        <v>176</v>
      </c>
    </row>
    <row r="15" spans="1:17" ht="14.4" customHeight="1" x14ac:dyDescent="0.3">
      <c r="A15" s="941" t="s">
        <v>5533</v>
      </c>
      <c r="B15" s="943" t="s">
        <v>5534</v>
      </c>
      <c r="C15" s="943" t="s">
        <v>4843</v>
      </c>
      <c r="D15" s="943" t="s">
        <v>5535</v>
      </c>
      <c r="E15" s="943" t="s">
        <v>5536</v>
      </c>
      <c r="F15" s="947"/>
      <c r="G15" s="947"/>
      <c r="H15" s="947"/>
      <c r="I15" s="947"/>
      <c r="J15" s="947">
        <v>0.5</v>
      </c>
      <c r="K15" s="947">
        <v>951.34</v>
      </c>
      <c r="L15" s="947"/>
      <c r="M15" s="947">
        <v>1902.68</v>
      </c>
      <c r="N15" s="947"/>
      <c r="O15" s="947"/>
      <c r="P15" s="944"/>
      <c r="Q15" s="948"/>
    </row>
    <row r="16" spans="1:17" ht="14.4" customHeight="1" x14ac:dyDescent="0.3">
      <c r="A16" s="941" t="s">
        <v>5533</v>
      </c>
      <c r="B16" s="943" t="s">
        <v>5534</v>
      </c>
      <c r="C16" s="943" t="s">
        <v>4843</v>
      </c>
      <c r="D16" s="943" t="s">
        <v>5537</v>
      </c>
      <c r="E16" s="943" t="s">
        <v>5538</v>
      </c>
      <c r="F16" s="947"/>
      <c r="G16" s="947"/>
      <c r="H16" s="947"/>
      <c r="I16" s="947"/>
      <c r="J16" s="947">
        <v>0.5</v>
      </c>
      <c r="K16" s="947">
        <v>885.4</v>
      </c>
      <c r="L16" s="947"/>
      <c r="M16" s="947">
        <v>1770.8</v>
      </c>
      <c r="N16" s="947"/>
      <c r="O16" s="947"/>
      <c r="P16" s="944"/>
      <c r="Q16" s="948"/>
    </row>
    <row r="17" spans="1:17" ht="14.4" customHeight="1" x14ac:dyDescent="0.3">
      <c r="A17" s="941" t="s">
        <v>5533</v>
      </c>
      <c r="B17" s="943" t="s">
        <v>5534</v>
      </c>
      <c r="C17" s="943" t="s">
        <v>5006</v>
      </c>
      <c r="D17" s="943" t="s">
        <v>5539</v>
      </c>
      <c r="E17" s="943"/>
      <c r="F17" s="947"/>
      <c r="G17" s="947"/>
      <c r="H17" s="947"/>
      <c r="I17" s="947"/>
      <c r="J17" s="947">
        <v>200</v>
      </c>
      <c r="K17" s="947">
        <v>422</v>
      </c>
      <c r="L17" s="947"/>
      <c r="M17" s="947">
        <v>2.11</v>
      </c>
      <c r="N17" s="947"/>
      <c r="O17" s="947"/>
      <c r="P17" s="944"/>
      <c r="Q17" s="948"/>
    </row>
    <row r="18" spans="1:17" ht="14.4" customHeight="1" x14ac:dyDescent="0.3">
      <c r="A18" s="941" t="s">
        <v>5533</v>
      </c>
      <c r="B18" s="943" t="s">
        <v>5534</v>
      </c>
      <c r="C18" s="943" t="s">
        <v>5006</v>
      </c>
      <c r="D18" s="943" t="s">
        <v>5540</v>
      </c>
      <c r="E18" s="943"/>
      <c r="F18" s="947">
        <v>600</v>
      </c>
      <c r="G18" s="947">
        <v>3060</v>
      </c>
      <c r="H18" s="947">
        <v>1</v>
      </c>
      <c r="I18" s="947">
        <v>5.0999999999999996</v>
      </c>
      <c r="J18" s="947"/>
      <c r="K18" s="947"/>
      <c r="L18" s="947"/>
      <c r="M18" s="947"/>
      <c r="N18" s="947">
        <v>480</v>
      </c>
      <c r="O18" s="947">
        <v>2520</v>
      </c>
      <c r="P18" s="944">
        <v>0.82352941176470584</v>
      </c>
      <c r="Q18" s="948">
        <v>5.25</v>
      </c>
    </row>
    <row r="19" spans="1:17" ht="14.4" customHeight="1" x14ac:dyDescent="0.3">
      <c r="A19" s="941" t="s">
        <v>5533</v>
      </c>
      <c r="B19" s="943" t="s">
        <v>5534</v>
      </c>
      <c r="C19" s="943" t="s">
        <v>5006</v>
      </c>
      <c r="D19" s="943" t="s">
        <v>5541</v>
      </c>
      <c r="E19" s="943"/>
      <c r="F19" s="947"/>
      <c r="G19" s="947"/>
      <c r="H19" s="947"/>
      <c r="I19" s="947"/>
      <c r="J19" s="947">
        <v>2182</v>
      </c>
      <c r="K19" s="947">
        <v>12742.880000000001</v>
      </c>
      <c r="L19" s="947"/>
      <c r="M19" s="947">
        <v>5.8400000000000007</v>
      </c>
      <c r="N19" s="947">
        <v>324</v>
      </c>
      <c r="O19" s="947">
        <v>1979.64</v>
      </c>
      <c r="P19" s="944"/>
      <c r="Q19" s="948">
        <v>6.11</v>
      </c>
    </row>
    <row r="20" spans="1:17" ht="14.4" customHeight="1" x14ac:dyDescent="0.3">
      <c r="A20" s="941" t="s">
        <v>5533</v>
      </c>
      <c r="B20" s="943" t="s">
        <v>5534</v>
      </c>
      <c r="C20" s="943" t="s">
        <v>5006</v>
      </c>
      <c r="D20" s="943" t="s">
        <v>5542</v>
      </c>
      <c r="E20" s="943"/>
      <c r="F20" s="947"/>
      <c r="G20" s="947"/>
      <c r="H20" s="947"/>
      <c r="I20" s="947"/>
      <c r="J20" s="947">
        <v>520</v>
      </c>
      <c r="K20" s="947">
        <v>10368.799999999999</v>
      </c>
      <c r="L20" s="947"/>
      <c r="M20" s="947">
        <v>19.939999999999998</v>
      </c>
      <c r="N20" s="947">
        <v>495</v>
      </c>
      <c r="O20" s="947">
        <v>9870.2999999999993</v>
      </c>
      <c r="P20" s="944"/>
      <c r="Q20" s="948">
        <v>19.939999999999998</v>
      </c>
    </row>
    <row r="21" spans="1:17" ht="14.4" customHeight="1" x14ac:dyDescent="0.3">
      <c r="A21" s="941" t="s">
        <v>5533</v>
      </c>
      <c r="B21" s="943" t="s">
        <v>5534</v>
      </c>
      <c r="C21" s="943" t="s">
        <v>5006</v>
      </c>
      <c r="D21" s="943" t="s">
        <v>5543</v>
      </c>
      <c r="E21" s="943"/>
      <c r="F21" s="947">
        <v>4</v>
      </c>
      <c r="G21" s="947">
        <v>8777.86</v>
      </c>
      <c r="H21" s="947">
        <v>1</v>
      </c>
      <c r="I21" s="947">
        <v>2194.4650000000001</v>
      </c>
      <c r="J21" s="947"/>
      <c r="K21" s="947"/>
      <c r="L21" s="947"/>
      <c r="M21" s="947"/>
      <c r="N21" s="947">
        <v>3</v>
      </c>
      <c r="O21" s="947">
        <v>6491.2199999999993</v>
      </c>
      <c r="P21" s="944">
        <v>0.7394991489953131</v>
      </c>
      <c r="Q21" s="948">
        <v>2163.7399999999998</v>
      </c>
    </row>
    <row r="22" spans="1:17" ht="14.4" customHeight="1" x14ac:dyDescent="0.3">
      <c r="A22" s="941" t="s">
        <v>5533</v>
      </c>
      <c r="B22" s="943" t="s">
        <v>5534</v>
      </c>
      <c r="C22" s="943" t="s">
        <v>5006</v>
      </c>
      <c r="D22" s="943" t="s">
        <v>5544</v>
      </c>
      <c r="E22" s="943"/>
      <c r="F22" s="947">
        <v>780</v>
      </c>
      <c r="G22" s="947">
        <v>2542.8000000000002</v>
      </c>
      <c r="H22" s="947">
        <v>1</v>
      </c>
      <c r="I22" s="947">
        <v>3.2600000000000002</v>
      </c>
      <c r="J22" s="947"/>
      <c r="K22" s="947"/>
      <c r="L22" s="947"/>
      <c r="M22" s="947"/>
      <c r="N22" s="947">
        <v>596</v>
      </c>
      <c r="O22" s="947">
        <v>2473.4</v>
      </c>
      <c r="P22" s="944">
        <v>0.97270725184835616</v>
      </c>
      <c r="Q22" s="948">
        <v>4.1500000000000004</v>
      </c>
    </row>
    <row r="23" spans="1:17" ht="14.4" customHeight="1" x14ac:dyDescent="0.3">
      <c r="A23" s="941" t="s">
        <v>5533</v>
      </c>
      <c r="B23" s="943" t="s">
        <v>5534</v>
      </c>
      <c r="C23" s="943" t="s">
        <v>5006</v>
      </c>
      <c r="D23" s="943" t="s">
        <v>5545</v>
      </c>
      <c r="E23" s="943"/>
      <c r="F23" s="947"/>
      <c r="G23" s="947"/>
      <c r="H23" s="947"/>
      <c r="I23" s="947"/>
      <c r="J23" s="947">
        <v>875</v>
      </c>
      <c r="K23" s="947">
        <v>29356.25</v>
      </c>
      <c r="L23" s="947"/>
      <c r="M23" s="947">
        <v>33.549999999999997</v>
      </c>
      <c r="N23" s="947"/>
      <c r="O23" s="947"/>
      <c r="P23" s="944"/>
      <c r="Q23" s="948"/>
    </row>
    <row r="24" spans="1:17" ht="14.4" customHeight="1" x14ac:dyDescent="0.3">
      <c r="A24" s="941" t="s">
        <v>5533</v>
      </c>
      <c r="B24" s="943" t="s">
        <v>5534</v>
      </c>
      <c r="C24" s="943" t="s">
        <v>5012</v>
      </c>
      <c r="D24" s="943" t="s">
        <v>5546</v>
      </c>
      <c r="E24" s="943" t="s">
        <v>5547</v>
      </c>
      <c r="F24" s="947"/>
      <c r="G24" s="947"/>
      <c r="H24" s="947"/>
      <c r="I24" s="947"/>
      <c r="J24" s="947">
        <v>2</v>
      </c>
      <c r="K24" s="947">
        <v>1768.64</v>
      </c>
      <c r="L24" s="947"/>
      <c r="M24" s="947">
        <v>884.32</v>
      </c>
      <c r="N24" s="947"/>
      <c r="O24" s="947"/>
      <c r="P24" s="944"/>
      <c r="Q24" s="948"/>
    </row>
    <row r="25" spans="1:17" ht="14.4" customHeight="1" x14ac:dyDescent="0.3">
      <c r="A25" s="941" t="s">
        <v>5533</v>
      </c>
      <c r="B25" s="943" t="s">
        <v>5534</v>
      </c>
      <c r="C25" s="943" t="s">
        <v>4849</v>
      </c>
      <c r="D25" s="943" t="s">
        <v>5548</v>
      </c>
      <c r="E25" s="943" t="s">
        <v>5549</v>
      </c>
      <c r="F25" s="947">
        <v>1</v>
      </c>
      <c r="G25" s="947">
        <v>164</v>
      </c>
      <c r="H25" s="947">
        <v>1</v>
      </c>
      <c r="I25" s="947">
        <v>164</v>
      </c>
      <c r="J25" s="947"/>
      <c r="K25" s="947"/>
      <c r="L25" s="947"/>
      <c r="M25" s="947"/>
      <c r="N25" s="947"/>
      <c r="O25" s="947"/>
      <c r="P25" s="944"/>
      <c r="Q25" s="948"/>
    </row>
    <row r="26" spans="1:17" ht="14.4" customHeight="1" x14ac:dyDescent="0.3">
      <c r="A26" s="941" t="s">
        <v>5533</v>
      </c>
      <c r="B26" s="943" t="s">
        <v>5534</v>
      </c>
      <c r="C26" s="943" t="s">
        <v>4849</v>
      </c>
      <c r="D26" s="943" t="s">
        <v>5550</v>
      </c>
      <c r="E26" s="943" t="s">
        <v>5551</v>
      </c>
      <c r="F26" s="947"/>
      <c r="G26" s="947"/>
      <c r="H26" s="947"/>
      <c r="I26" s="947"/>
      <c r="J26" s="947">
        <v>2</v>
      </c>
      <c r="K26" s="947">
        <v>3950</v>
      </c>
      <c r="L26" s="947"/>
      <c r="M26" s="947">
        <v>1975</v>
      </c>
      <c r="N26" s="947"/>
      <c r="O26" s="947"/>
      <c r="P26" s="944"/>
      <c r="Q26" s="948"/>
    </row>
    <row r="27" spans="1:17" ht="14.4" customHeight="1" x14ac:dyDescent="0.3">
      <c r="A27" s="941" t="s">
        <v>5533</v>
      </c>
      <c r="B27" s="943" t="s">
        <v>5534</v>
      </c>
      <c r="C27" s="943" t="s">
        <v>4849</v>
      </c>
      <c r="D27" s="943" t="s">
        <v>5552</v>
      </c>
      <c r="E27" s="943" t="s">
        <v>5553</v>
      </c>
      <c r="F27" s="947"/>
      <c r="G27" s="947"/>
      <c r="H27" s="947"/>
      <c r="I27" s="947"/>
      <c r="J27" s="947"/>
      <c r="K27" s="947"/>
      <c r="L27" s="947"/>
      <c r="M27" s="947"/>
      <c r="N27" s="947">
        <v>1</v>
      </c>
      <c r="O27" s="947">
        <v>1213</v>
      </c>
      <c r="P27" s="944"/>
      <c r="Q27" s="948">
        <v>1213</v>
      </c>
    </row>
    <row r="28" spans="1:17" ht="14.4" customHeight="1" x14ac:dyDescent="0.3">
      <c r="A28" s="941" t="s">
        <v>5533</v>
      </c>
      <c r="B28" s="943" t="s">
        <v>5534</v>
      </c>
      <c r="C28" s="943" t="s">
        <v>4849</v>
      </c>
      <c r="D28" s="943" t="s">
        <v>5554</v>
      </c>
      <c r="E28" s="943" t="s">
        <v>5555</v>
      </c>
      <c r="F28" s="947">
        <v>4</v>
      </c>
      <c r="G28" s="947">
        <v>2622</v>
      </c>
      <c r="H28" s="947">
        <v>1</v>
      </c>
      <c r="I28" s="947">
        <v>655.5</v>
      </c>
      <c r="J28" s="947"/>
      <c r="K28" s="947"/>
      <c r="L28" s="947"/>
      <c r="M28" s="947"/>
      <c r="N28" s="947">
        <v>3</v>
      </c>
      <c r="O28" s="947">
        <v>2043</v>
      </c>
      <c r="P28" s="944">
        <v>0.7791762013729977</v>
      </c>
      <c r="Q28" s="948">
        <v>681</v>
      </c>
    </row>
    <row r="29" spans="1:17" ht="14.4" customHeight="1" x14ac:dyDescent="0.3">
      <c r="A29" s="941" t="s">
        <v>5533</v>
      </c>
      <c r="B29" s="943" t="s">
        <v>5534</v>
      </c>
      <c r="C29" s="943" t="s">
        <v>4849</v>
      </c>
      <c r="D29" s="943" t="s">
        <v>5556</v>
      </c>
      <c r="E29" s="943" t="s">
        <v>5557</v>
      </c>
      <c r="F29" s="947">
        <v>2</v>
      </c>
      <c r="G29" s="947">
        <v>3508</v>
      </c>
      <c r="H29" s="947">
        <v>1</v>
      </c>
      <c r="I29" s="947">
        <v>1754</v>
      </c>
      <c r="J29" s="947">
        <v>5</v>
      </c>
      <c r="K29" s="947">
        <v>8810</v>
      </c>
      <c r="L29" s="947">
        <v>2.5114025085518814</v>
      </c>
      <c r="M29" s="947">
        <v>1762</v>
      </c>
      <c r="N29" s="947">
        <v>4</v>
      </c>
      <c r="O29" s="947">
        <v>7300</v>
      </c>
      <c r="P29" s="944">
        <v>2.0809578107183579</v>
      </c>
      <c r="Q29" s="948">
        <v>1825</v>
      </c>
    </row>
    <row r="30" spans="1:17" ht="14.4" customHeight="1" x14ac:dyDescent="0.3">
      <c r="A30" s="941" t="s">
        <v>5533</v>
      </c>
      <c r="B30" s="943" t="s">
        <v>5534</v>
      </c>
      <c r="C30" s="943" t="s">
        <v>4849</v>
      </c>
      <c r="D30" s="943" t="s">
        <v>5558</v>
      </c>
      <c r="E30" s="943" t="s">
        <v>5559</v>
      </c>
      <c r="F30" s="947"/>
      <c r="G30" s="947"/>
      <c r="H30" s="947"/>
      <c r="I30" s="947"/>
      <c r="J30" s="947">
        <v>2</v>
      </c>
      <c r="K30" s="947">
        <v>826</v>
      </c>
      <c r="L30" s="947"/>
      <c r="M30" s="947">
        <v>413</v>
      </c>
      <c r="N30" s="947">
        <v>1</v>
      </c>
      <c r="O30" s="947">
        <v>429</v>
      </c>
      <c r="P30" s="944"/>
      <c r="Q30" s="948">
        <v>429</v>
      </c>
    </row>
    <row r="31" spans="1:17" ht="14.4" customHeight="1" x14ac:dyDescent="0.3">
      <c r="A31" s="941" t="s">
        <v>5533</v>
      </c>
      <c r="B31" s="943" t="s">
        <v>5534</v>
      </c>
      <c r="C31" s="943" t="s">
        <v>4849</v>
      </c>
      <c r="D31" s="943" t="s">
        <v>5560</v>
      </c>
      <c r="E31" s="943" t="s">
        <v>5561</v>
      </c>
      <c r="F31" s="947"/>
      <c r="G31" s="947"/>
      <c r="H31" s="947"/>
      <c r="I31" s="947"/>
      <c r="J31" s="947">
        <v>2</v>
      </c>
      <c r="K31" s="947">
        <v>28680</v>
      </c>
      <c r="L31" s="947"/>
      <c r="M31" s="947">
        <v>14340</v>
      </c>
      <c r="N31" s="947"/>
      <c r="O31" s="947"/>
      <c r="P31" s="944"/>
      <c r="Q31" s="948"/>
    </row>
    <row r="32" spans="1:17" ht="14.4" customHeight="1" x14ac:dyDescent="0.3">
      <c r="A32" s="941" t="s">
        <v>5533</v>
      </c>
      <c r="B32" s="943" t="s">
        <v>5534</v>
      </c>
      <c r="C32" s="943" t="s">
        <v>4849</v>
      </c>
      <c r="D32" s="943" t="s">
        <v>5562</v>
      </c>
      <c r="E32" s="943" t="s">
        <v>5563</v>
      </c>
      <c r="F32" s="947">
        <v>1</v>
      </c>
      <c r="G32" s="947">
        <v>1286</v>
      </c>
      <c r="H32" s="947">
        <v>1</v>
      </c>
      <c r="I32" s="947">
        <v>1286</v>
      </c>
      <c r="J32" s="947"/>
      <c r="K32" s="947"/>
      <c r="L32" s="947"/>
      <c r="M32" s="947"/>
      <c r="N32" s="947">
        <v>1</v>
      </c>
      <c r="O32" s="947">
        <v>1342</v>
      </c>
      <c r="P32" s="944">
        <v>1.0435458786936236</v>
      </c>
      <c r="Q32" s="948">
        <v>1342</v>
      </c>
    </row>
    <row r="33" spans="1:17" ht="14.4" customHeight="1" x14ac:dyDescent="0.3">
      <c r="A33" s="941" t="s">
        <v>5533</v>
      </c>
      <c r="B33" s="943" t="s">
        <v>5534</v>
      </c>
      <c r="C33" s="943" t="s">
        <v>4849</v>
      </c>
      <c r="D33" s="943" t="s">
        <v>5564</v>
      </c>
      <c r="E33" s="943" t="s">
        <v>5565</v>
      </c>
      <c r="F33" s="947">
        <v>4</v>
      </c>
      <c r="G33" s="947">
        <v>1952</v>
      </c>
      <c r="H33" s="947">
        <v>1</v>
      </c>
      <c r="I33" s="947">
        <v>488</v>
      </c>
      <c r="J33" s="947"/>
      <c r="K33" s="947"/>
      <c r="L33" s="947"/>
      <c r="M33" s="947"/>
      <c r="N33" s="947">
        <v>3</v>
      </c>
      <c r="O33" s="947">
        <v>1527</v>
      </c>
      <c r="P33" s="944">
        <v>0.78227459016393441</v>
      </c>
      <c r="Q33" s="948">
        <v>509</v>
      </c>
    </row>
    <row r="34" spans="1:17" ht="14.4" customHeight="1" x14ac:dyDescent="0.3">
      <c r="A34" s="941" t="s">
        <v>5533</v>
      </c>
      <c r="B34" s="943" t="s">
        <v>5534</v>
      </c>
      <c r="C34" s="943" t="s">
        <v>4849</v>
      </c>
      <c r="D34" s="943" t="s">
        <v>5566</v>
      </c>
      <c r="E34" s="943" t="s">
        <v>5567</v>
      </c>
      <c r="F34" s="947"/>
      <c r="G34" s="947"/>
      <c r="H34" s="947"/>
      <c r="I34" s="947"/>
      <c r="J34" s="947">
        <v>1</v>
      </c>
      <c r="K34" s="947">
        <v>2258</v>
      </c>
      <c r="L34" s="947"/>
      <c r="M34" s="947">
        <v>2258</v>
      </c>
      <c r="N34" s="947">
        <v>1</v>
      </c>
      <c r="O34" s="947">
        <v>2329</v>
      </c>
      <c r="P34" s="944"/>
      <c r="Q34" s="948">
        <v>2329</v>
      </c>
    </row>
    <row r="35" spans="1:17" ht="14.4" customHeight="1" x14ac:dyDescent="0.3">
      <c r="A35" s="941" t="s">
        <v>5533</v>
      </c>
      <c r="B35" s="943" t="s">
        <v>5534</v>
      </c>
      <c r="C35" s="943" t="s">
        <v>4849</v>
      </c>
      <c r="D35" s="943" t="s">
        <v>5568</v>
      </c>
      <c r="E35" s="943" t="s">
        <v>5569</v>
      </c>
      <c r="F35" s="947"/>
      <c r="G35" s="947"/>
      <c r="H35" s="947"/>
      <c r="I35" s="947"/>
      <c r="J35" s="947"/>
      <c r="K35" s="947"/>
      <c r="L35" s="947"/>
      <c r="M35" s="947"/>
      <c r="N35" s="947">
        <v>1</v>
      </c>
      <c r="O35" s="947">
        <v>718</v>
      </c>
      <c r="P35" s="944"/>
      <c r="Q35" s="948">
        <v>718</v>
      </c>
    </row>
    <row r="36" spans="1:17" ht="14.4" customHeight="1" x14ac:dyDescent="0.3">
      <c r="A36" s="941" t="s">
        <v>5037</v>
      </c>
      <c r="B36" s="943" t="s">
        <v>5570</v>
      </c>
      <c r="C36" s="943" t="s">
        <v>4849</v>
      </c>
      <c r="D36" s="943" t="s">
        <v>5571</v>
      </c>
      <c r="E36" s="943" t="s">
        <v>5572</v>
      </c>
      <c r="F36" s="947">
        <v>7</v>
      </c>
      <c r="G36" s="947">
        <v>65359</v>
      </c>
      <c r="H36" s="947">
        <v>1</v>
      </c>
      <c r="I36" s="947">
        <v>9337</v>
      </c>
      <c r="J36" s="947"/>
      <c r="K36" s="947"/>
      <c r="L36" s="947"/>
      <c r="M36" s="947"/>
      <c r="N36" s="947"/>
      <c r="O36" s="947"/>
      <c r="P36" s="944"/>
      <c r="Q36" s="948"/>
    </row>
    <row r="37" spans="1:17" ht="14.4" customHeight="1" x14ac:dyDescent="0.3">
      <c r="A37" s="941" t="s">
        <v>5037</v>
      </c>
      <c r="B37" s="943" t="s">
        <v>5573</v>
      </c>
      <c r="C37" s="943" t="s">
        <v>4849</v>
      </c>
      <c r="D37" s="943" t="s">
        <v>5574</v>
      </c>
      <c r="E37" s="943" t="s">
        <v>5575</v>
      </c>
      <c r="F37" s="947">
        <v>33</v>
      </c>
      <c r="G37" s="947">
        <v>11567</v>
      </c>
      <c r="H37" s="947">
        <v>1</v>
      </c>
      <c r="I37" s="947">
        <v>350.5151515151515</v>
      </c>
      <c r="J37" s="947">
        <v>31</v>
      </c>
      <c r="K37" s="947">
        <v>10881</v>
      </c>
      <c r="L37" s="947">
        <v>0.94069335177660585</v>
      </c>
      <c r="M37" s="947">
        <v>351</v>
      </c>
      <c r="N37" s="947">
        <v>74</v>
      </c>
      <c r="O37" s="947">
        <v>26196</v>
      </c>
      <c r="P37" s="944">
        <v>2.2647185960058787</v>
      </c>
      <c r="Q37" s="948">
        <v>354</v>
      </c>
    </row>
    <row r="38" spans="1:17" ht="14.4" customHeight="1" x14ac:dyDescent="0.3">
      <c r="A38" s="941" t="s">
        <v>5037</v>
      </c>
      <c r="B38" s="943" t="s">
        <v>5573</v>
      </c>
      <c r="C38" s="943" t="s">
        <v>4849</v>
      </c>
      <c r="D38" s="943" t="s">
        <v>5576</v>
      </c>
      <c r="E38" s="943" t="s">
        <v>5577</v>
      </c>
      <c r="F38" s="947">
        <v>401</v>
      </c>
      <c r="G38" s="947">
        <v>26065</v>
      </c>
      <c r="H38" s="947">
        <v>1</v>
      </c>
      <c r="I38" s="947">
        <v>65</v>
      </c>
      <c r="J38" s="947">
        <v>418</v>
      </c>
      <c r="K38" s="947">
        <v>27170</v>
      </c>
      <c r="L38" s="947">
        <v>1.0423940149625934</v>
      </c>
      <c r="M38" s="947">
        <v>65</v>
      </c>
      <c r="N38" s="947">
        <v>490</v>
      </c>
      <c r="O38" s="947">
        <v>31850</v>
      </c>
      <c r="P38" s="944">
        <v>1.2219451371571073</v>
      </c>
      <c r="Q38" s="948">
        <v>65</v>
      </c>
    </row>
    <row r="39" spans="1:17" ht="14.4" customHeight="1" x14ac:dyDescent="0.3">
      <c r="A39" s="941" t="s">
        <v>5037</v>
      </c>
      <c r="B39" s="943" t="s">
        <v>5573</v>
      </c>
      <c r="C39" s="943" t="s">
        <v>4849</v>
      </c>
      <c r="D39" s="943" t="s">
        <v>5578</v>
      </c>
      <c r="E39" s="943" t="s">
        <v>5579</v>
      </c>
      <c r="F39" s="947">
        <v>10</v>
      </c>
      <c r="G39" s="947">
        <v>236</v>
      </c>
      <c r="H39" s="947">
        <v>1</v>
      </c>
      <c r="I39" s="947">
        <v>23.6</v>
      </c>
      <c r="J39" s="947">
        <v>2</v>
      </c>
      <c r="K39" s="947">
        <v>48</v>
      </c>
      <c r="L39" s="947">
        <v>0.20338983050847459</v>
      </c>
      <c r="M39" s="947">
        <v>24</v>
      </c>
      <c r="N39" s="947">
        <v>2</v>
      </c>
      <c r="O39" s="947">
        <v>48</v>
      </c>
      <c r="P39" s="944">
        <v>0.20338983050847459</v>
      </c>
      <c r="Q39" s="948">
        <v>24</v>
      </c>
    </row>
    <row r="40" spans="1:17" ht="14.4" customHeight="1" x14ac:dyDescent="0.3">
      <c r="A40" s="941" t="s">
        <v>5037</v>
      </c>
      <c r="B40" s="943" t="s">
        <v>5573</v>
      </c>
      <c r="C40" s="943" t="s">
        <v>4849</v>
      </c>
      <c r="D40" s="943" t="s">
        <v>5580</v>
      </c>
      <c r="E40" s="943" t="s">
        <v>5581</v>
      </c>
      <c r="F40" s="947">
        <v>2</v>
      </c>
      <c r="G40" s="947">
        <v>108</v>
      </c>
      <c r="H40" s="947">
        <v>1</v>
      </c>
      <c r="I40" s="947">
        <v>54</v>
      </c>
      <c r="J40" s="947"/>
      <c r="K40" s="947"/>
      <c r="L40" s="947"/>
      <c r="M40" s="947"/>
      <c r="N40" s="947"/>
      <c r="O40" s="947"/>
      <c r="P40" s="944"/>
      <c r="Q40" s="948"/>
    </row>
    <row r="41" spans="1:17" ht="14.4" customHeight="1" x14ac:dyDescent="0.3">
      <c r="A41" s="941" t="s">
        <v>5037</v>
      </c>
      <c r="B41" s="943" t="s">
        <v>5573</v>
      </c>
      <c r="C41" s="943" t="s">
        <v>4849</v>
      </c>
      <c r="D41" s="943" t="s">
        <v>5582</v>
      </c>
      <c r="E41" s="943" t="s">
        <v>5583</v>
      </c>
      <c r="F41" s="947">
        <v>174</v>
      </c>
      <c r="G41" s="947">
        <v>13398</v>
      </c>
      <c r="H41" s="947">
        <v>1</v>
      </c>
      <c r="I41" s="947">
        <v>77</v>
      </c>
      <c r="J41" s="947">
        <v>179</v>
      </c>
      <c r="K41" s="947">
        <v>13783</v>
      </c>
      <c r="L41" s="947">
        <v>1.0287356321839081</v>
      </c>
      <c r="M41" s="947">
        <v>77</v>
      </c>
      <c r="N41" s="947">
        <v>226</v>
      </c>
      <c r="O41" s="947">
        <v>17402</v>
      </c>
      <c r="P41" s="944">
        <v>1.2988505747126438</v>
      </c>
      <c r="Q41" s="948">
        <v>77</v>
      </c>
    </row>
    <row r="42" spans="1:17" ht="14.4" customHeight="1" x14ac:dyDescent="0.3">
      <c r="A42" s="941" t="s">
        <v>5037</v>
      </c>
      <c r="B42" s="943" t="s">
        <v>5573</v>
      </c>
      <c r="C42" s="943" t="s">
        <v>4849</v>
      </c>
      <c r="D42" s="943" t="s">
        <v>5584</v>
      </c>
      <c r="E42" s="943" t="s">
        <v>5585</v>
      </c>
      <c r="F42" s="947">
        <v>50</v>
      </c>
      <c r="G42" s="947">
        <v>1129</v>
      </c>
      <c r="H42" s="947">
        <v>1</v>
      </c>
      <c r="I42" s="947">
        <v>22.58</v>
      </c>
      <c r="J42" s="947">
        <v>39</v>
      </c>
      <c r="K42" s="947">
        <v>897</v>
      </c>
      <c r="L42" s="947">
        <v>0.7945084145261293</v>
      </c>
      <c r="M42" s="947">
        <v>23</v>
      </c>
      <c r="N42" s="947">
        <v>70</v>
      </c>
      <c r="O42" s="947">
        <v>1680</v>
      </c>
      <c r="P42" s="944">
        <v>1.4880425155004429</v>
      </c>
      <c r="Q42" s="948">
        <v>24</v>
      </c>
    </row>
    <row r="43" spans="1:17" ht="14.4" customHeight="1" x14ac:dyDescent="0.3">
      <c r="A43" s="941" t="s">
        <v>5037</v>
      </c>
      <c r="B43" s="943" t="s">
        <v>5573</v>
      </c>
      <c r="C43" s="943" t="s">
        <v>4849</v>
      </c>
      <c r="D43" s="943" t="s">
        <v>5586</v>
      </c>
      <c r="E43" s="943" t="s">
        <v>5587</v>
      </c>
      <c r="F43" s="947"/>
      <c r="G43" s="947"/>
      <c r="H43" s="947"/>
      <c r="I43" s="947"/>
      <c r="J43" s="947"/>
      <c r="K43" s="947"/>
      <c r="L43" s="947"/>
      <c r="M43" s="947"/>
      <c r="N43" s="947">
        <v>1</v>
      </c>
      <c r="O43" s="947">
        <v>631</v>
      </c>
      <c r="P43" s="944"/>
      <c r="Q43" s="948">
        <v>631</v>
      </c>
    </row>
    <row r="44" spans="1:17" ht="14.4" customHeight="1" x14ac:dyDescent="0.3">
      <c r="A44" s="941" t="s">
        <v>5037</v>
      </c>
      <c r="B44" s="943" t="s">
        <v>5573</v>
      </c>
      <c r="C44" s="943" t="s">
        <v>4849</v>
      </c>
      <c r="D44" s="943" t="s">
        <v>5588</v>
      </c>
      <c r="E44" s="943" t="s">
        <v>5589</v>
      </c>
      <c r="F44" s="947">
        <v>9</v>
      </c>
      <c r="G44" s="947">
        <v>594</v>
      </c>
      <c r="H44" s="947">
        <v>1</v>
      </c>
      <c r="I44" s="947">
        <v>66</v>
      </c>
      <c r="J44" s="947">
        <v>6</v>
      </c>
      <c r="K44" s="947">
        <v>396</v>
      </c>
      <c r="L44" s="947">
        <v>0.66666666666666663</v>
      </c>
      <c r="M44" s="947">
        <v>66</v>
      </c>
      <c r="N44" s="947">
        <v>13</v>
      </c>
      <c r="O44" s="947">
        <v>858</v>
      </c>
      <c r="P44" s="944">
        <v>1.4444444444444444</v>
      </c>
      <c r="Q44" s="948">
        <v>66</v>
      </c>
    </row>
    <row r="45" spans="1:17" ht="14.4" customHeight="1" x14ac:dyDescent="0.3">
      <c r="A45" s="941" t="s">
        <v>5037</v>
      </c>
      <c r="B45" s="943" t="s">
        <v>5573</v>
      </c>
      <c r="C45" s="943" t="s">
        <v>4849</v>
      </c>
      <c r="D45" s="943" t="s">
        <v>5590</v>
      </c>
      <c r="E45" s="943" t="s">
        <v>5591</v>
      </c>
      <c r="F45" s="947"/>
      <c r="G45" s="947"/>
      <c r="H45" s="947"/>
      <c r="I45" s="947"/>
      <c r="J45" s="947"/>
      <c r="K45" s="947"/>
      <c r="L45" s="947"/>
      <c r="M45" s="947"/>
      <c r="N45" s="947">
        <v>18</v>
      </c>
      <c r="O45" s="947">
        <v>6300</v>
      </c>
      <c r="P45" s="944"/>
      <c r="Q45" s="948">
        <v>350</v>
      </c>
    </row>
    <row r="46" spans="1:17" ht="14.4" customHeight="1" x14ac:dyDescent="0.3">
      <c r="A46" s="941" t="s">
        <v>5037</v>
      </c>
      <c r="B46" s="943" t="s">
        <v>5573</v>
      </c>
      <c r="C46" s="943" t="s">
        <v>4849</v>
      </c>
      <c r="D46" s="943" t="s">
        <v>5592</v>
      </c>
      <c r="E46" s="943" t="s">
        <v>5593</v>
      </c>
      <c r="F46" s="947">
        <v>40</v>
      </c>
      <c r="G46" s="947">
        <v>960</v>
      </c>
      <c r="H46" s="947">
        <v>1</v>
      </c>
      <c r="I46" s="947">
        <v>24</v>
      </c>
      <c r="J46" s="947">
        <v>37</v>
      </c>
      <c r="K46" s="947">
        <v>888</v>
      </c>
      <c r="L46" s="947">
        <v>0.92500000000000004</v>
      </c>
      <c r="M46" s="947">
        <v>24</v>
      </c>
      <c r="N46" s="947">
        <v>64</v>
      </c>
      <c r="O46" s="947">
        <v>1600</v>
      </c>
      <c r="P46" s="944">
        <v>1.6666666666666667</v>
      </c>
      <c r="Q46" s="948">
        <v>25</v>
      </c>
    </row>
    <row r="47" spans="1:17" ht="14.4" customHeight="1" x14ac:dyDescent="0.3">
      <c r="A47" s="941" t="s">
        <v>5037</v>
      </c>
      <c r="B47" s="943" t="s">
        <v>5573</v>
      </c>
      <c r="C47" s="943" t="s">
        <v>4849</v>
      </c>
      <c r="D47" s="943" t="s">
        <v>5594</v>
      </c>
      <c r="E47" s="943" t="s">
        <v>5595</v>
      </c>
      <c r="F47" s="947">
        <v>2</v>
      </c>
      <c r="G47" s="947">
        <v>360</v>
      </c>
      <c r="H47" s="947">
        <v>1</v>
      </c>
      <c r="I47" s="947">
        <v>180</v>
      </c>
      <c r="J47" s="947"/>
      <c r="K47" s="947"/>
      <c r="L47" s="947"/>
      <c r="M47" s="947"/>
      <c r="N47" s="947">
        <v>1</v>
      </c>
      <c r="O47" s="947">
        <v>181</v>
      </c>
      <c r="P47" s="944">
        <v>0.50277777777777777</v>
      </c>
      <c r="Q47" s="948">
        <v>181</v>
      </c>
    </row>
    <row r="48" spans="1:17" ht="14.4" customHeight="1" x14ac:dyDescent="0.3">
      <c r="A48" s="941" t="s">
        <v>5037</v>
      </c>
      <c r="B48" s="943" t="s">
        <v>5573</v>
      </c>
      <c r="C48" s="943" t="s">
        <v>4849</v>
      </c>
      <c r="D48" s="943" t="s">
        <v>5596</v>
      </c>
      <c r="E48" s="943" t="s">
        <v>5597</v>
      </c>
      <c r="F48" s="947">
        <v>14</v>
      </c>
      <c r="G48" s="947">
        <v>3542</v>
      </c>
      <c r="H48" s="947">
        <v>1</v>
      </c>
      <c r="I48" s="947">
        <v>253</v>
      </c>
      <c r="J48" s="947">
        <v>9</v>
      </c>
      <c r="K48" s="947">
        <v>2277</v>
      </c>
      <c r="L48" s="947">
        <v>0.6428571428571429</v>
      </c>
      <c r="M48" s="947">
        <v>253</v>
      </c>
      <c r="N48" s="947">
        <v>13</v>
      </c>
      <c r="O48" s="947">
        <v>3302</v>
      </c>
      <c r="P48" s="944">
        <v>0.93224167137210612</v>
      </c>
      <c r="Q48" s="948">
        <v>254</v>
      </c>
    </row>
    <row r="49" spans="1:17" ht="14.4" customHeight="1" x14ac:dyDescent="0.3">
      <c r="A49" s="941" t="s">
        <v>5037</v>
      </c>
      <c r="B49" s="943" t="s">
        <v>5573</v>
      </c>
      <c r="C49" s="943" t="s">
        <v>4849</v>
      </c>
      <c r="D49" s="943" t="s">
        <v>5598</v>
      </c>
      <c r="E49" s="943" t="s">
        <v>5599</v>
      </c>
      <c r="F49" s="947">
        <v>2</v>
      </c>
      <c r="G49" s="947">
        <v>432</v>
      </c>
      <c r="H49" s="947">
        <v>1</v>
      </c>
      <c r="I49" s="947">
        <v>216</v>
      </c>
      <c r="J49" s="947"/>
      <c r="K49" s="947"/>
      <c r="L49" s="947"/>
      <c r="M49" s="947"/>
      <c r="N49" s="947">
        <v>2</v>
      </c>
      <c r="O49" s="947">
        <v>434</v>
      </c>
      <c r="P49" s="944">
        <v>1.0046296296296295</v>
      </c>
      <c r="Q49" s="948">
        <v>217</v>
      </c>
    </row>
    <row r="50" spans="1:17" ht="14.4" customHeight="1" x14ac:dyDescent="0.3">
      <c r="A50" s="941" t="s">
        <v>5037</v>
      </c>
      <c r="B50" s="943" t="s">
        <v>5573</v>
      </c>
      <c r="C50" s="943" t="s">
        <v>4849</v>
      </c>
      <c r="D50" s="943" t="s">
        <v>5600</v>
      </c>
      <c r="E50" s="943" t="s">
        <v>5601</v>
      </c>
      <c r="F50" s="947"/>
      <c r="G50" s="947"/>
      <c r="H50" s="947"/>
      <c r="I50" s="947"/>
      <c r="J50" s="947"/>
      <c r="K50" s="947"/>
      <c r="L50" s="947"/>
      <c r="M50" s="947"/>
      <c r="N50" s="947">
        <v>2</v>
      </c>
      <c r="O50" s="947">
        <v>74</v>
      </c>
      <c r="P50" s="944"/>
      <c r="Q50" s="948">
        <v>37</v>
      </c>
    </row>
    <row r="51" spans="1:17" ht="14.4" customHeight="1" x14ac:dyDescent="0.3">
      <c r="A51" s="941" t="s">
        <v>5037</v>
      </c>
      <c r="B51" s="943" t="s">
        <v>5573</v>
      </c>
      <c r="C51" s="943" t="s">
        <v>4849</v>
      </c>
      <c r="D51" s="943" t="s">
        <v>5602</v>
      </c>
      <c r="E51" s="943" t="s">
        <v>5603</v>
      </c>
      <c r="F51" s="947">
        <v>1</v>
      </c>
      <c r="G51" s="947">
        <v>50</v>
      </c>
      <c r="H51" s="947">
        <v>1</v>
      </c>
      <c r="I51" s="947">
        <v>50</v>
      </c>
      <c r="J51" s="947">
        <v>2</v>
      </c>
      <c r="K51" s="947">
        <v>100</v>
      </c>
      <c r="L51" s="947">
        <v>2</v>
      </c>
      <c r="M51" s="947">
        <v>50</v>
      </c>
      <c r="N51" s="947"/>
      <c r="O51" s="947"/>
      <c r="P51" s="944"/>
      <c r="Q51" s="948"/>
    </row>
    <row r="52" spans="1:17" ht="14.4" customHeight="1" x14ac:dyDescent="0.3">
      <c r="A52" s="941" t="s">
        <v>5604</v>
      </c>
      <c r="B52" s="943" t="s">
        <v>5605</v>
      </c>
      <c r="C52" s="943" t="s">
        <v>4849</v>
      </c>
      <c r="D52" s="943" t="s">
        <v>5606</v>
      </c>
      <c r="E52" s="943" t="s">
        <v>5607</v>
      </c>
      <c r="F52" s="947">
        <v>35</v>
      </c>
      <c r="G52" s="947">
        <v>945</v>
      </c>
      <c r="H52" s="947">
        <v>1</v>
      </c>
      <c r="I52" s="947">
        <v>27</v>
      </c>
      <c r="J52" s="947">
        <v>32</v>
      </c>
      <c r="K52" s="947">
        <v>864</v>
      </c>
      <c r="L52" s="947">
        <v>0.91428571428571426</v>
      </c>
      <c r="M52" s="947">
        <v>27</v>
      </c>
      <c r="N52" s="947">
        <v>63</v>
      </c>
      <c r="O52" s="947">
        <v>1701</v>
      </c>
      <c r="P52" s="944">
        <v>1.8</v>
      </c>
      <c r="Q52" s="948">
        <v>27</v>
      </c>
    </row>
    <row r="53" spans="1:17" ht="14.4" customHeight="1" x14ac:dyDescent="0.3">
      <c r="A53" s="941" t="s">
        <v>5604</v>
      </c>
      <c r="B53" s="943" t="s">
        <v>5605</v>
      </c>
      <c r="C53" s="943" t="s">
        <v>4849</v>
      </c>
      <c r="D53" s="943" t="s">
        <v>5608</v>
      </c>
      <c r="E53" s="943" t="s">
        <v>5609</v>
      </c>
      <c r="F53" s="947">
        <v>13</v>
      </c>
      <c r="G53" s="947">
        <v>702</v>
      </c>
      <c r="H53" s="947">
        <v>1</v>
      </c>
      <c r="I53" s="947">
        <v>54</v>
      </c>
      <c r="J53" s="947">
        <v>9</v>
      </c>
      <c r="K53" s="947">
        <v>486</v>
      </c>
      <c r="L53" s="947">
        <v>0.69230769230769229</v>
      </c>
      <c r="M53" s="947">
        <v>54</v>
      </c>
      <c r="N53" s="947">
        <v>10</v>
      </c>
      <c r="O53" s="947">
        <v>540</v>
      </c>
      <c r="P53" s="944">
        <v>0.76923076923076927</v>
      </c>
      <c r="Q53" s="948">
        <v>54</v>
      </c>
    </row>
    <row r="54" spans="1:17" ht="14.4" customHeight="1" x14ac:dyDescent="0.3">
      <c r="A54" s="941" t="s">
        <v>5604</v>
      </c>
      <c r="B54" s="943" t="s">
        <v>5605</v>
      </c>
      <c r="C54" s="943" t="s">
        <v>4849</v>
      </c>
      <c r="D54" s="943" t="s">
        <v>5610</v>
      </c>
      <c r="E54" s="943" t="s">
        <v>5611</v>
      </c>
      <c r="F54" s="947">
        <v>28</v>
      </c>
      <c r="G54" s="947">
        <v>672</v>
      </c>
      <c r="H54" s="947">
        <v>1</v>
      </c>
      <c r="I54" s="947">
        <v>24</v>
      </c>
      <c r="J54" s="947">
        <v>22</v>
      </c>
      <c r="K54" s="947">
        <v>528</v>
      </c>
      <c r="L54" s="947">
        <v>0.7857142857142857</v>
      </c>
      <c r="M54" s="947">
        <v>24</v>
      </c>
      <c r="N54" s="947">
        <v>54</v>
      </c>
      <c r="O54" s="947">
        <v>1296</v>
      </c>
      <c r="P54" s="944">
        <v>1.9285714285714286</v>
      </c>
      <c r="Q54" s="948">
        <v>24</v>
      </c>
    </row>
    <row r="55" spans="1:17" ht="14.4" customHeight="1" x14ac:dyDescent="0.3">
      <c r="A55" s="941" t="s">
        <v>5604</v>
      </c>
      <c r="B55" s="943" t="s">
        <v>5605</v>
      </c>
      <c r="C55" s="943" t="s">
        <v>4849</v>
      </c>
      <c r="D55" s="943" t="s">
        <v>5612</v>
      </c>
      <c r="E55" s="943" t="s">
        <v>5613</v>
      </c>
      <c r="F55" s="947">
        <v>63</v>
      </c>
      <c r="G55" s="947">
        <v>1701</v>
      </c>
      <c r="H55" s="947">
        <v>1</v>
      </c>
      <c r="I55" s="947">
        <v>27</v>
      </c>
      <c r="J55" s="947">
        <v>59</v>
      </c>
      <c r="K55" s="947">
        <v>1593</v>
      </c>
      <c r="L55" s="947">
        <v>0.93650793650793651</v>
      </c>
      <c r="M55" s="947">
        <v>27</v>
      </c>
      <c r="N55" s="947">
        <v>102</v>
      </c>
      <c r="O55" s="947">
        <v>2754</v>
      </c>
      <c r="P55" s="944">
        <v>1.6190476190476191</v>
      </c>
      <c r="Q55" s="948">
        <v>27</v>
      </c>
    </row>
    <row r="56" spans="1:17" ht="14.4" customHeight="1" x14ac:dyDescent="0.3">
      <c r="A56" s="941" t="s">
        <v>5604</v>
      </c>
      <c r="B56" s="943" t="s">
        <v>5605</v>
      </c>
      <c r="C56" s="943" t="s">
        <v>4849</v>
      </c>
      <c r="D56" s="943" t="s">
        <v>5614</v>
      </c>
      <c r="E56" s="943" t="s">
        <v>5615</v>
      </c>
      <c r="F56" s="947">
        <v>34</v>
      </c>
      <c r="G56" s="947">
        <v>918</v>
      </c>
      <c r="H56" s="947">
        <v>1</v>
      </c>
      <c r="I56" s="947">
        <v>27</v>
      </c>
      <c r="J56" s="947">
        <v>30</v>
      </c>
      <c r="K56" s="947">
        <v>810</v>
      </c>
      <c r="L56" s="947">
        <v>0.88235294117647056</v>
      </c>
      <c r="M56" s="947">
        <v>27</v>
      </c>
      <c r="N56" s="947">
        <v>60</v>
      </c>
      <c r="O56" s="947">
        <v>1620</v>
      </c>
      <c r="P56" s="944">
        <v>1.7647058823529411</v>
      </c>
      <c r="Q56" s="948">
        <v>27</v>
      </c>
    </row>
    <row r="57" spans="1:17" ht="14.4" customHeight="1" x14ac:dyDescent="0.3">
      <c r="A57" s="941" t="s">
        <v>5604</v>
      </c>
      <c r="B57" s="943" t="s">
        <v>5605</v>
      </c>
      <c r="C57" s="943" t="s">
        <v>4849</v>
      </c>
      <c r="D57" s="943" t="s">
        <v>5616</v>
      </c>
      <c r="E57" s="943" t="s">
        <v>5617</v>
      </c>
      <c r="F57" s="947">
        <v>68</v>
      </c>
      <c r="G57" s="947">
        <v>1496</v>
      </c>
      <c r="H57" s="947">
        <v>1</v>
      </c>
      <c r="I57" s="947">
        <v>22</v>
      </c>
      <c r="J57" s="947">
        <v>62</v>
      </c>
      <c r="K57" s="947">
        <v>1364</v>
      </c>
      <c r="L57" s="947">
        <v>0.91176470588235292</v>
      </c>
      <c r="M57" s="947">
        <v>22</v>
      </c>
      <c r="N57" s="947">
        <v>105</v>
      </c>
      <c r="O57" s="947">
        <v>2310</v>
      </c>
      <c r="P57" s="944">
        <v>1.5441176470588236</v>
      </c>
      <c r="Q57" s="948">
        <v>22</v>
      </c>
    </row>
    <row r="58" spans="1:17" ht="14.4" customHeight="1" x14ac:dyDescent="0.3">
      <c r="A58" s="941" t="s">
        <v>5604</v>
      </c>
      <c r="B58" s="943" t="s">
        <v>5605</v>
      </c>
      <c r="C58" s="943" t="s">
        <v>4849</v>
      </c>
      <c r="D58" s="943" t="s">
        <v>5618</v>
      </c>
      <c r="E58" s="943" t="s">
        <v>5619</v>
      </c>
      <c r="F58" s="947">
        <v>2</v>
      </c>
      <c r="G58" s="947">
        <v>136</v>
      </c>
      <c r="H58" s="947">
        <v>1</v>
      </c>
      <c r="I58" s="947">
        <v>68</v>
      </c>
      <c r="J58" s="947">
        <v>1</v>
      </c>
      <c r="K58" s="947">
        <v>68</v>
      </c>
      <c r="L58" s="947">
        <v>0.5</v>
      </c>
      <c r="M58" s="947">
        <v>68</v>
      </c>
      <c r="N58" s="947">
        <v>1</v>
      </c>
      <c r="O58" s="947">
        <v>68</v>
      </c>
      <c r="P58" s="944">
        <v>0.5</v>
      </c>
      <c r="Q58" s="948">
        <v>68</v>
      </c>
    </row>
    <row r="59" spans="1:17" ht="14.4" customHeight="1" x14ac:dyDescent="0.3">
      <c r="A59" s="941" t="s">
        <v>5604</v>
      </c>
      <c r="B59" s="943" t="s">
        <v>5605</v>
      </c>
      <c r="C59" s="943" t="s">
        <v>4849</v>
      </c>
      <c r="D59" s="943" t="s">
        <v>5620</v>
      </c>
      <c r="E59" s="943" t="s">
        <v>5621</v>
      </c>
      <c r="F59" s="947">
        <v>8</v>
      </c>
      <c r="G59" s="947">
        <v>492</v>
      </c>
      <c r="H59" s="947">
        <v>1</v>
      </c>
      <c r="I59" s="947">
        <v>61.5</v>
      </c>
      <c r="J59" s="947">
        <v>1</v>
      </c>
      <c r="K59" s="947">
        <v>62</v>
      </c>
      <c r="L59" s="947">
        <v>0.12601626016260162</v>
      </c>
      <c r="M59" s="947">
        <v>62</v>
      </c>
      <c r="N59" s="947">
        <v>1</v>
      </c>
      <c r="O59" s="947">
        <v>62</v>
      </c>
      <c r="P59" s="944">
        <v>0.12601626016260162</v>
      </c>
      <c r="Q59" s="948">
        <v>62</v>
      </c>
    </row>
    <row r="60" spans="1:17" ht="14.4" customHeight="1" x14ac:dyDescent="0.3">
      <c r="A60" s="941" t="s">
        <v>5604</v>
      </c>
      <c r="B60" s="943" t="s">
        <v>5605</v>
      </c>
      <c r="C60" s="943" t="s">
        <v>4849</v>
      </c>
      <c r="D60" s="943" t="s">
        <v>5622</v>
      </c>
      <c r="E60" s="943" t="s">
        <v>5623</v>
      </c>
      <c r="F60" s="947">
        <v>4</v>
      </c>
      <c r="G60" s="947">
        <v>1576</v>
      </c>
      <c r="H60" s="947">
        <v>1</v>
      </c>
      <c r="I60" s="947">
        <v>394</v>
      </c>
      <c r="J60" s="947">
        <v>2</v>
      </c>
      <c r="K60" s="947">
        <v>788</v>
      </c>
      <c r="L60" s="947">
        <v>0.5</v>
      </c>
      <c r="M60" s="947">
        <v>394</v>
      </c>
      <c r="N60" s="947">
        <v>1</v>
      </c>
      <c r="O60" s="947">
        <v>394</v>
      </c>
      <c r="P60" s="944">
        <v>0.25</v>
      </c>
      <c r="Q60" s="948">
        <v>394</v>
      </c>
    </row>
    <row r="61" spans="1:17" ht="14.4" customHeight="1" x14ac:dyDescent="0.3">
      <c r="A61" s="941" t="s">
        <v>5604</v>
      </c>
      <c r="B61" s="943" t="s">
        <v>5605</v>
      </c>
      <c r="C61" s="943" t="s">
        <v>4849</v>
      </c>
      <c r="D61" s="943" t="s">
        <v>5624</v>
      </c>
      <c r="E61" s="943" t="s">
        <v>5625</v>
      </c>
      <c r="F61" s="947">
        <v>19</v>
      </c>
      <c r="G61" s="947">
        <v>18753</v>
      </c>
      <c r="H61" s="947">
        <v>1</v>
      </c>
      <c r="I61" s="947">
        <v>987</v>
      </c>
      <c r="J61" s="947">
        <v>21</v>
      </c>
      <c r="K61" s="947">
        <v>20727</v>
      </c>
      <c r="L61" s="947">
        <v>1.1052631578947369</v>
      </c>
      <c r="M61" s="947">
        <v>987</v>
      </c>
      <c r="N61" s="947">
        <v>16</v>
      </c>
      <c r="O61" s="947">
        <v>15808</v>
      </c>
      <c r="P61" s="944">
        <v>0.84295845997973662</v>
      </c>
      <c r="Q61" s="948">
        <v>988</v>
      </c>
    </row>
    <row r="62" spans="1:17" ht="14.4" customHeight="1" x14ac:dyDescent="0.3">
      <c r="A62" s="941" t="s">
        <v>5604</v>
      </c>
      <c r="B62" s="943" t="s">
        <v>5605</v>
      </c>
      <c r="C62" s="943" t="s">
        <v>4849</v>
      </c>
      <c r="D62" s="943" t="s">
        <v>5626</v>
      </c>
      <c r="E62" s="943" t="s">
        <v>5627</v>
      </c>
      <c r="F62" s="947">
        <v>1</v>
      </c>
      <c r="G62" s="947">
        <v>82</v>
      </c>
      <c r="H62" s="947">
        <v>1</v>
      </c>
      <c r="I62" s="947">
        <v>82</v>
      </c>
      <c r="J62" s="947"/>
      <c r="K62" s="947"/>
      <c r="L62" s="947"/>
      <c r="M62" s="947"/>
      <c r="N62" s="947"/>
      <c r="O62" s="947"/>
      <c r="P62" s="944"/>
      <c r="Q62" s="948"/>
    </row>
    <row r="63" spans="1:17" ht="14.4" customHeight="1" x14ac:dyDescent="0.3">
      <c r="A63" s="941" t="s">
        <v>5604</v>
      </c>
      <c r="B63" s="943" t="s">
        <v>5605</v>
      </c>
      <c r="C63" s="943" t="s">
        <v>4849</v>
      </c>
      <c r="D63" s="943" t="s">
        <v>5628</v>
      </c>
      <c r="E63" s="943" t="s">
        <v>5629</v>
      </c>
      <c r="F63" s="947">
        <v>1</v>
      </c>
      <c r="G63" s="947">
        <v>63</v>
      </c>
      <c r="H63" s="947">
        <v>1</v>
      </c>
      <c r="I63" s="947">
        <v>63</v>
      </c>
      <c r="J63" s="947">
        <v>2</v>
      </c>
      <c r="K63" s="947">
        <v>126</v>
      </c>
      <c r="L63" s="947">
        <v>2</v>
      </c>
      <c r="M63" s="947">
        <v>63</v>
      </c>
      <c r="N63" s="947">
        <v>4</v>
      </c>
      <c r="O63" s="947">
        <v>252</v>
      </c>
      <c r="P63" s="944">
        <v>4</v>
      </c>
      <c r="Q63" s="948">
        <v>63</v>
      </c>
    </row>
    <row r="64" spans="1:17" ht="14.4" customHeight="1" x14ac:dyDescent="0.3">
      <c r="A64" s="941" t="s">
        <v>5604</v>
      </c>
      <c r="B64" s="943" t="s">
        <v>5605</v>
      </c>
      <c r="C64" s="943" t="s">
        <v>4849</v>
      </c>
      <c r="D64" s="943" t="s">
        <v>5630</v>
      </c>
      <c r="E64" s="943" t="s">
        <v>5631</v>
      </c>
      <c r="F64" s="947">
        <v>5</v>
      </c>
      <c r="G64" s="947">
        <v>85</v>
      </c>
      <c r="H64" s="947">
        <v>1</v>
      </c>
      <c r="I64" s="947">
        <v>17</v>
      </c>
      <c r="J64" s="947">
        <v>12</v>
      </c>
      <c r="K64" s="947">
        <v>204</v>
      </c>
      <c r="L64" s="947">
        <v>2.4</v>
      </c>
      <c r="M64" s="947">
        <v>17</v>
      </c>
      <c r="N64" s="947">
        <v>15</v>
      </c>
      <c r="O64" s="947">
        <v>255</v>
      </c>
      <c r="P64" s="944">
        <v>3</v>
      </c>
      <c r="Q64" s="948">
        <v>17</v>
      </c>
    </row>
    <row r="65" spans="1:17" ht="14.4" customHeight="1" x14ac:dyDescent="0.3">
      <c r="A65" s="941" t="s">
        <v>5604</v>
      </c>
      <c r="B65" s="943" t="s">
        <v>5605</v>
      </c>
      <c r="C65" s="943" t="s">
        <v>4849</v>
      </c>
      <c r="D65" s="943" t="s">
        <v>5632</v>
      </c>
      <c r="E65" s="943" t="s">
        <v>5633</v>
      </c>
      <c r="F65" s="947">
        <v>1</v>
      </c>
      <c r="G65" s="947">
        <v>107</v>
      </c>
      <c r="H65" s="947">
        <v>1</v>
      </c>
      <c r="I65" s="947">
        <v>107</v>
      </c>
      <c r="J65" s="947"/>
      <c r="K65" s="947"/>
      <c r="L65" s="947"/>
      <c r="M65" s="947"/>
      <c r="N65" s="947"/>
      <c r="O65" s="947"/>
      <c r="P65" s="944"/>
      <c r="Q65" s="948"/>
    </row>
    <row r="66" spans="1:17" ht="14.4" customHeight="1" x14ac:dyDescent="0.3">
      <c r="A66" s="941" t="s">
        <v>5604</v>
      </c>
      <c r="B66" s="943" t="s">
        <v>5605</v>
      </c>
      <c r="C66" s="943" t="s">
        <v>4849</v>
      </c>
      <c r="D66" s="943" t="s">
        <v>5634</v>
      </c>
      <c r="E66" s="943" t="s">
        <v>5635</v>
      </c>
      <c r="F66" s="947"/>
      <c r="G66" s="947"/>
      <c r="H66" s="947"/>
      <c r="I66" s="947"/>
      <c r="J66" s="947">
        <v>4</v>
      </c>
      <c r="K66" s="947">
        <v>256</v>
      </c>
      <c r="L66" s="947"/>
      <c r="M66" s="947">
        <v>64</v>
      </c>
      <c r="N66" s="947">
        <v>1</v>
      </c>
      <c r="O66" s="947">
        <v>64</v>
      </c>
      <c r="P66" s="944"/>
      <c r="Q66" s="948">
        <v>64</v>
      </c>
    </row>
    <row r="67" spans="1:17" ht="14.4" customHeight="1" x14ac:dyDescent="0.3">
      <c r="A67" s="941" t="s">
        <v>5604</v>
      </c>
      <c r="B67" s="943" t="s">
        <v>5605</v>
      </c>
      <c r="C67" s="943" t="s">
        <v>4849</v>
      </c>
      <c r="D67" s="943" t="s">
        <v>5636</v>
      </c>
      <c r="E67" s="943" t="s">
        <v>5637</v>
      </c>
      <c r="F67" s="947">
        <v>2</v>
      </c>
      <c r="G67" s="947">
        <v>94</v>
      </c>
      <c r="H67" s="947">
        <v>1</v>
      </c>
      <c r="I67" s="947">
        <v>47</v>
      </c>
      <c r="J67" s="947">
        <v>2</v>
      </c>
      <c r="K67" s="947">
        <v>94</v>
      </c>
      <c r="L67" s="947">
        <v>1</v>
      </c>
      <c r="M67" s="947">
        <v>47</v>
      </c>
      <c r="N67" s="947">
        <v>1</v>
      </c>
      <c r="O67" s="947">
        <v>47</v>
      </c>
      <c r="P67" s="944">
        <v>0.5</v>
      </c>
      <c r="Q67" s="948">
        <v>47</v>
      </c>
    </row>
    <row r="68" spans="1:17" ht="14.4" customHeight="1" x14ac:dyDescent="0.3">
      <c r="A68" s="941" t="s">
        <v>5604</v>
      </c>
      <c r="B68" s="943" t="s">
        <v>5605</v>
      </c>
      <c r="C68" s="943" t="s">
        <v>4849</v>
      </c>
      <c r="D68" s="943" t="s">
        <v>5638</v>
      </c>
      <c r="E68" s="943" t="s">
        <v>5639</v>
      </c>
      <c r="F68" s="947">
        <v>10</v>
      </c>
      <c r="G68" s="947">
        <v>600</v>
      </c>
      <c r="H68" s="947">
        <v>1</v>
      </c>
      <c r="I68" s="947">
        <v>60</v>
      </c>
      <c r="J68" s="947">
        <v>6</v>
      </c>
      <c r="K68" s="947">
        <v>360</v>
      </c>
      <c r="L68" s="947">
        <v>0.6</v>
      </c>
      <c r="M68" s="947">
        <v>60</v>
      </c>
      <c r="N68" s="947">
        <v>55</v>
      </c>
      <c r="O68" s="947">
        <v>3300</v>
      </c>
      <c r="P68" s="944">
        <v>5.5</v>
      </c>
      <c r="Q68" s="948">
        <v>60</v>
      </c>
    </row>
    <row r="69" spans="1:17" ht="14.4" customHeight="1" x14ac:dyDescent="0.3">
      <c r="A69" s="941" t="s">
        <v>5604</v>
      </c>
      <c r="B69" s="943" t="s">
        <v>5605</v>
      </c>
      <c r="C69" s="943" t="s">
        <v>4849</v>
      </c>
      <c r="D69" s="943" t="s">
        <v>5640</v>
      </c>
      <c r="E69" s="943" t="s">
        <v>5641</v>
      </c>
      <c r="F69" s="947">
        <v>87</v>
      </c>
      <c r="G69" s="947">
        <v>1653</v>
      </c>
      <c r="H69" s="947">
        <v>1</v>
      </c>
      <c r="I69" s="947">
        <v>19</v>
      </c>
      <c r="J69" s="947">
        <v>78</v>
      </c>
      <c r="K69" s="947">
        <v>1482</v>
      </c>
      <c r="L69" s="947">
        <v>0.89655172413793105</v>
      </c>
      <c r="M69" s="947">
        <v>19</v>
      </c>
      <c r="N69" s="947">
        <v>65</v>
      </c>
      <c r="O69" s="947">
        <v>1235</v>
      </c>
      <c r="P69" s="944">
        <v>0.74712643678160917</v>
      </c>
      <c r="Q69" s="948">
        <v>19</v>
      </c>
    </row>
    <row r="70" spans="1:17" ht="14.4" customHeight="1" x14ac:dyDescent="0.3">
      <c r="A70" s="941" t="s">
        <v>5604</v>
      </c>
      <c r="B70" s="943" t="s">
        <v>5605</v>
      </c>
      <c r="C70" s="943" t="s">
        <v>4849</v>
      </c>
      <c r="D70" s="943" t="s">
        <v>5642</v>
      </c>
      <c r="E70" s="943" t="s">
        <v>5643</v>
      </c>
      <c r="F70" s="947">
        <v>68</v>
      </c>
      <c r="G70" s="947">
        <v>98536</v>
      </c>
      <c r="H70" s="947">
        <v>1</v>
      </c>
      <c r="I70" s="947">
        <v>1449.0588235294117</v>
      </c>
      <c r="J70" s="947">
        <v>63</v>
      </c>
      <c r="K70" s="947">
        <v>91665</v>
      </c>
      <c r="L70" s="947">
        <v>0.93026914021271412</v>
      </c>
      <c r="M70" s="947">
        <v>1455</v>
      </c>
      <c r="N70" s="947">
        <v>58</v>
      </c>
      <c r="O70" s="947">
        <v>84854</v>
      </c>
      <c r="P70" s="944">
        <v>0.86114719493383129</v>
      </c>
      <c r="Q70" s="948">
        <v>1463</v>
      </c>
    </row>
    <row r="71" spans="1:17" ht="14.4" customHeight="1" x14ac:dyDescent="0.3">
      <c r="A71" s="941" t="s">
        <v>5604</v>
      </c>
      <c r="B71" s="943" t="s">
        <v>5605</v>
      </c>
      <c r="C71" s="943" t="s">
        <v>4849</v>
      </c>
      <c r="D71" s="943" t="s">
        <v>5644</v>
      </c>
      <c r="E71" s="943" t="s">
        <v>5645</v>
      </c>
      <c r="F71" s="947">
        <v>3</v>
      </c>
      <c r="G71" s="947">
        <v>936</v>
      </c>
      <c r="H71" s="947">
        <v>1</v>
      </c>
      <c r="I71" s="947">
        <v>312</v>
      </c>
      <c r="J71" s="947">
        <v>1</v>
      </c>
      <c r="K71" s="947">
        <v>312</v>
      </c>
      <c r="L71" s="947">
        <v>0.33333333333333331</v>
      </c>
      <c r="M71" s="947">
        <v>312</v>
      </c>
      <c r="N71" s="947">
        <v>7</v>
      </c>
      <c r="O71" s="947">
        <v>2191</v>
      </c>
      <c r="P71" s="944">
        <v>2.3408119658119659</v>
      </c>
      <c r="Q71" s="948">
        <v>313</v>
      </c>
    </row>
    <row r="72" spans="1:17" ht="14.4" customHeight="1" x14ac:dyDescent="0.3">
      <c r="A72" s="941" t="s">
        <v>5604</v>
      </c>
      <c r="B72" s="943" t="s">
        <v>5605</v>
      </c>
      <c r="C72" s="943" t="s">
        <v>4849</v>
      </c>
      <c r="D72" s="943" t="s">
        <v>5646</v>
      </c>
      <c r="E72" s="943" t="s">
        <v>5647</v>
      </c>
      <c r="F72" s="947"/>
      <c r="G72" s="947"/>
      <c r="H72" s="947"/>
      <c r="I72" s="947"/>
      <c r="J72" s="947">
        <v>6</v>
      </c>
      <c r="K72" s="947">
        <v>5112</v>
      </c>
      <c r="L72" s="947"/>
      <c r="M72" s="947">
        <v>852</v>
      </c>
      <c r="N72" s="947">
        <v>15</v>
      </c>
      <c r="O72" s="947">
        <v>12795</v>
      </c>
      <c r="P72" s="944"/>
      <c r="Q72" s="948">
        <v>853</v>
      </c>
    </row>
    <row r="73" spans="1:17" ht="14.4" customHeight="1" x14ac:dyDescent="0.3">
      <c r="A73" s="941" t="s">
        <v>5604</v>
      </c>
      <c r="B73" s="943" t="s">
        <v>5605</v>
      </c>
      <c r="C73" s="943" t="s">
        <v>4849</v>
      </c>
      <c r="D73" s="943" t="s">
        <v>5648</v>
      </c>
      <c r="E73" s="943" t="s">
        <v>5649</v>
      </c>
      <c r="F73" s="947"/>
      <c r="G73" s="947"/>
      <c r="H73" s="947"/>
      <c r="I73" s="947"/>
      <c r="J73" s="947"/>
      <c r="K73" s="947"/>
      <c r="L73" s="947"/>
      <c r="M73" s="947"/>
      <c r="N73" s="947">
        <v>6</v>
      </c>
      <c r="O73" s="947">
        <v>1122</v>
      </c>
      <c r="P73" s="944"/>
      <c r="Q73" s="948">
        <v>187</v>
      </c>
    </row>
    <row r="74" spans="1:17" ht="14.4" customHeight="1" x14ac:dyDescent="0.3">
      <c r="A74" s="941" t="s">
        <v>5604</v>
      </c>
      <c r="B74" s="943" t="s">
        <v>5605</v>
      </c>
      <c r="C74" s="943" t="s">
        <v>4849</v>
      </c>
      <c r="D74" s="943" t="s">
        <v>5650</v>
      </c>
      <c r="E74" s="943" t="s">
        <v>5651</v>
      </c>
      <c r="F74" s="947">
        <v>2</v>
      </c>
      <c r="G74" s="947">
        <v>330</v>
      </c>
      <c r="H74" s="947">
        <v>1</v>
      </c>
      <c r="I74" s="947">
        <v>165</v>
      </c>
      <c r="J74" s="947"/>
      <c r="K74" s="947"/>
      <c r="L74" s="947"/>
      <c r="M74" s="947"/>
      <c r="N74" s="947">
        <v>5</v>
      </c>
      <c r="O74" s="947">
        <v>835</v>
      </c>
      <c r="P74" s="944">
        <v>2.5303030303030303</v>
      </c>
      <c r="Q74" s="948">
        <v>167</v>
      </c>
    </row>
    <row r="75" spans="1:17" ht="14.4" customHeight="1" x14ac:dyDescent="0.3">
      <c r="A75" s="941" t="s">
        <v>5604</v>
      </c>
      <c r="B75" s="943" t="s">
        <v>5605</v>
      </c>
      <c r="C75" s="943" t="s">
        <v>4849</v>
      </c>
      <c r="D75" s="943" t="s">
        <v>5652</v>
      </c>
      <c r="E75" s="943" t="s">
        <v>5653</v>
      </c>
      <c r="F75" s="947">
        <v>1</v>
      </c>
      <c r="G75" s="947">
        <v>308</v>
      </c>
      <c r="H75" s="947">
        <v>1</v>
      </c>
      <c r="I75" s="947">
        <v>308</v>
      </c>
      <c r="J75" s="947"/>
      <c r="K75" s="947"/>
      <c r="L75" s="947"/>
      <c r="M75" s="947"/>
      <c r="N75" s="947">
        <v>2</v>
      </c>
      <c r="O75" s="947">
        <v>620</v>
      </c>
      <c r="P75" s="944">
        <v>2.0129870129870131</v>
      </c>
      <c r="Q75" s="948">
        <v>310</v>
      </c>
    </row>
    <row r="76" spans="1:17" ht="14.4" customHeight="1" x14ac:dyDescent="0.3">
      <c r="A76" s="941" t="s">
        <v>5604</v>
      </c>
      <c r="B76" s="943" t="s">
        <v>5605</v>
      </c>
      <c r="C76" s="943" t="s">
        <v>4849</v>
      </c>
      <c r="D76" s="943" t="s">
        <v>5654</v>
      </c>
      <c r="E76" s="943" t="s">
        <v>5655</v>
      </c>
      <c r="F76" s="947">
        <v>1</v>
      </c>
      <c r="G76" s="947">
        <v>1214</v>
      </c>
      <c r="H76" s="947">
        <v>1</v>
      </c>
      <c r="I76" s="947">
        <v>1214</v>
      </c>
      <c r="J76" s="947">
        <v>2</v>
      </c>
      <c r="K76" s="947">
        <v>2432</v>
      </c>
      <c r="L76" s="947">
        <v>2.0032948929159802</v>
      </c>
      <c r="M76" s="947">
        <v>1216</v>
      </c>
      <c r="N76" s="947">
        <v>1</v>
      </c>
      <c r="O76" s="947">
        <v>1221</v>
      </c>
      <c r="P76" s="944">
        <v>1.0057660626029654</v>
      </c>
      <c r="Q76" s="948">
        <v>1221</v>
      </c>
    </row>
    <row r="77" spans="1:17" ht="14.4" customHeight="1" x14ac:dyDescent="0.3">
      <c r="A77" s="941" t="s">
        <v>5604</v>
      </c>
      <c r="B77" s="943" t="s">
        <v>5605</v>
      </c>
      <c r="C77" s="943" t="s">
        <v>4849</v>
      </c>
      <c r="D77" s="943" t="s">
        <v>5656</v>
      </c>
      <c r="E77" s="943" t="s">
        <v>5657</v>
      </c>
      <c r="F77" s="947">
        <v>1</v>
      </c>
      <c r="G77" s="947">
        <v>785</v>
      </c>
      <c r="H77" s="947">
        <v>1</v>
      </c>
      <c r="I77" s="947">
        <v>785</v>
      </c>
      <c r="J77" s="947">
        <v>5</v>
      </c>
      <c r="K77" s="947">
        <v>3930</v>
      </c>
      <c r="L77" s="947">
        <v>5.0063694267515926</v>
      </c>
      <c r="M77" s="947">
        <v>786</v>
      </c>
      <c r="N77" s="947">
        <v>4</v>
      </c>
      <c r="O77" s="947">
        <v>3148</v>
      </c>
      <c r="P77" s="944">
        <v>4.0101910828025478</v>
      </c>
      <c r="Q77" s="948">
        <v>787</v>
      </c>
    </row>
    <row r="78" spans="1:17" ht="14.4" customHeight="1" x14ac:dyDescent="0.3">
      <c r="A78" s="941" t="s">
        <v>5604</v>
      </c>
      <c r="B78" s="943" t="s">
        <v>5605</v>
      </c>
      <c r="C78" s="943" t="s">
        <v>4849</v>
      </c>
      <c r="D78" s="943" t="s">
        <v>5658</v>
      </c>
      <c r="E78" s="943" t="s">
        <v>5659</v>
      </c>
      <c r="F78" s="947">
        <v>1</v>
      </c>
      <c r="G78" s="947">
        <v>188</v>
      </c>
      <c r="H78" s="947">
        <v>1</v>
      </c>
      <c r="I78" s="947">
        <v>188</v>
      </c>
      <c r="J78" s="947">
        <v>4</v>
      </c>
      <c r="K78" s="947">
        <v>752</v>
      </c>
      <c r="L78" s="947">
        <v>4</v>
      </c>
      <c r="M78" s="947">
        <v>188</v>
      </c>
      <c r="N78" s="947">
        <v>3</v>
      </c>
      <c r="O78" s="947">
        <v>567</v>
      </c>
      <c r="P78" s="944">
        <v>3.0159574468085109</v>
      </c>
      <c r="Q78" s="948">
        <v>189</v>
      </c>
    </row>
    <row r="79" spans="1:17" ht="14.4" customHeight="1" x14ac:dyDescent="0.3">
      <c r="A79" s="941" t="s">
        <v>5604</v>
      </c>
      <c r="B79" s="943" t="s">
        <v>5605</v>
      </c>
      <c r="C79" s="943" t="s">
        <v>4849</v>
      </c>
      <c r="D79" s="943" t="s">
        <v>5660</v>
      </c>
      <c r="E79" s="943" t="s">
        <v>5661</v>
      </c>
      <c r="F79" s="947">
        <v>30</v>
      </c>
      <c r="G79" s="947">
        <v>6825</v>
      </c>
      <c r="H79" s="947">
        <v>1</v>
      </c>
      <c r="I79" s="947">
        <v>227.5</v>
      </c>
      <c r="J79" s="947">
        <v>34</v>
      </c>
      <c r="K79" s="947">
        <v>7752</v>
      </c>
      <c r="L79" s="947">
        <v>1.1358241758241758</v>
      </c>
      <c r="M79" s="947">
        <v>228</v>
      </c>
      <c r="N79" s="947">
        <v>27</v>
      </c>
      <c r="O79" s="947">
        <v>6183</v>
      </c>
      <c r="P79" s="944">
        <v>0.90593406593406589</v>
      </c>
      <c r="Q79" s="948">
        <v>229</v>
      </c>
    </row>
    <row r="80" spans="1:17" ht="14.4" customHeight="1" x14ac:dyDescent="0.3">
      <c r="A80" s="941" t="s">
        <v>5604</v>
      </c>
      <c r="B80" s="943" t="s">
        <v>5605</v>
      </c>
      <c r="C80" s="943" t="s">
        <v>4849</v>
      </c>
      <c r="D80" s="943" t="s">
        <v>5662</v>
      </c>
      <c r="E80" s="943" t="s">
        <v>5663</v>
      </c>
      <c r="F80" s="947"/>
      <c r="G80" s="947"/>
      <c r="H80" s="947"/>
      <c r="I80" s="947"/>
      <c r="J80" s="947">
        <v>1</v>
      </c>
      <c r="K80" s="947">
        <v>158</v>
      </c>
      <c r="L80" s="947"/>
      <c r="M80" s="947">
        <v>158</v>
      </c>
      <c r="N80" s="947"/>
      <c r="O80" s="947"/>
      <c r="P80" s="944"/>
      <c r="Q80" s="948"/>
    </row>
    <row r="81" spans="1:17" ht="14.4" customHeight="1" x14ac:dyDescent="0.3">
      <c r="A81" s="941" t="s">
        <v>5604</v>
      </c>
      <c r="B81" s="943" t="s">
        <v>5605</v>
      </c>
      <c r="C81" s="943" t="s">
        <v>4849</v>
      </c>
      <c r="D81" s="943" t="s">
        <v>5664</v>
      </c>
      <c r="E81" s="943" t="s">
        <v>5665</v>
      </c>
      <c r="F81" s="947">
        <v>3</v>
      </c>
      <c r="G81" s="947">
        <v>1682</v>
      </c>
      <c r="H81" s="947">
        <v>1</v>
      </c>
      <c r="I81" s="947">
        <v>560.66666666666663</v>
      </c>
      <c r="J81" s="947">
        <v>10</v>
      </c>
      <c r="K81" s="947">
        <v>5610</v>
      </c>
      <c r="L81" s="947">
        <v>3.3353151010701545</v>
      </c>
      <c r="M81" s="947">
        <v>561</v>
      </c>
      <c r="N81" s="947">
        <v>6</v>
      </c>
      <c r="O81" s="947">
        <v>3372</v>
      </c>
      <c r="P81" s="944">
        <v>2.0047562425683711</v>
      </c>
      <c r="Q81" s="948">
        <v>562</v>
      </c>
    </row>
    <row r="82" spans="1:17" ht="14.4" customHeight="1" x14ac:dyDescent="0.3">
      <c r="A82" s="941" t="s">
        <v>5604</v>
      </c>
      <c r="B82" s="943" t="s">
        <v>5605</v>
      </c>
      <c r="C82" s="943" t="s">
        <v>4849</v>
      </c>
      <c r="D82" s="943" t="s">
        <v>5666</v>
      </c>
      <c r="E82" s="943" t="s">
        <v>5667</v>
      </c>
      <c r="F82" s="947">
        <v>1</v>
      </c>
      <c r="G82" s="947">
        <v>131</v>
      </c>
      <c r="H82" s="947">
        <v>1</v>
      </c>
      <c r="I82" s="947">
        <v>131</v>
      </c>
      <c r="J82" s="947">
        <v>2</v>
      </c>
      <c r="K82" s="947">
        <v>264</v>
      </c>
      <c r="L82" s="947">
        <v>2.0152671755725189</v>
      </c>
      <c r="M82" s="947">
        <v>132</v>
      </c>
      <c r="N82" s="947"/>
      <c r="O82" s="947"/>
      <c r="P82" s="944"/>
      <c r="Q82" s="948"/>
    </row>
    <row r="83" spans="1:17" ht="14.4" customHeight="1" x14ac:dyDescent="0.3">
      <c r="A83" s="941" t="s">
        <v>5604</v>
      </c>
      <c r="B83" s="943" t="s">
        <v>5605</v>
      </c>
      <c r="C83" s="943" t="s">
        <v>4849</v>
      </c>
      <c r="D83" s="943" t="s">
        <v>5668</v>
      </c>
      <c r="E83" s="943" t="s">
        <v>5669</v>
      </c>
      <c r="F83" s="947"/>
      <c r="G83" s="947"/>
      <c r="H83" s="947"/>
      <c r="I83" s="947"/>
      <c r="J83" s="947">
        <v>2</v>
      </c>
      <c r="K83" s="947">
        <v>826</v>
      </c>
      <c r="L83" s="947"/>
      <c r="M83" s="947">
        <v>413</v>
      </c>
      <c r="N83" s="947">
        <v>1</v>
      </c>
      <c r="O83" s="947">
        <v>414</v>
      </c>
      <c r="P83" s="944"/>
      <c r="Q83" s="948">
        <v>414</v>
      </c>
    </row>
    <row r="84" spans="1:17" ht="14.4" customHeight="1" x14ac:dyDescent="0.3">
      <c r="A84" s="941" t="s">
        <v>5604</v>
      </c>
      <c r="B84" s="943" t="s">
        <v>5605</v>
      </c>
      <c r="C84" s="943" t="s">
        <v>4849</v>
      </c>
      <c r="D84" s="943" t="s">
        <v>5670</v>
      </c>
      <c r="E84" s="943" t="s">
        <v>5671</v>
      </c>
      <c r="F84" s="947"/>
      <c r="G84" s="947"/>
      <c r="H84" s="947"/>
      <c r="I84" s="947"/>
      <c r="J84" s="947">
        <v>2</v>
      </c>
      <c r="K84" s="947">
        <v>790</v>
      </c>
      <c r="L84" s="947"/>
      <c r="M84" s="947">
        <v>395</v>
      </c>
      <c r="N84" s="947">
        <v>1</v>
      </c>
      <c r="O84" s="947">
        <v>396</v>
      </c>
      <c r="P84" s="944"/>
      <c r="Q84" s="948">
        <v>396</v>
      </c>
    </row>
    <row r="85" spans="1:17" ht="14.4" customHeight="1" x14ac:dyDescent="0.3">
      <c r="A85" s="941" t="s">
        <v>5604</v>
      </c>
      <c r="B85" s="943" t="s">
        <v>5605</v>
      </c>
      <c r="C85" s="943" t="s">
        <v>4849</v>
      </c>
      <c r="D85" s="943" t="s">
        <v>5672</v>
      </c>
      <c r="E85" s="943" t="s">
        <v>5673</v>
      </c>
      <c r="F85" s="947">
        <v>68</v>
      </c>
      <c r="G85" s="947">
        <v>2012</v>
      </c>
      <c r="H85" s="947">
        <v>1</v>
      </c>
      <c r="I85" s="947">
        <v>29.588235294117649</v>
      </c>
      <c r="J85" s="947">
        <v>62</v>
      </c>
      <c r="K85" s="947">
        <v>1860</v>
      </c>
      <c r="L85" s="947">
        <v>0.92445328031809149</v>
      </c>
      <c r="M85" s="947">
        <v>30</v>
      </c>
      <c r="N85" s="947">
        <v>105</v>
      </c>
      <c r="O85" s="947">
        <v>3150</v>
      </c>
      <c r="P85" s="944">
        <v>1.5656063618290259</v>
      </c>
      <c r="Q85" s="948">
        <v>30</v>
      </c>
    </row>
    <row r="86" spans="1:17" ht="14.4" customHeight="1" x14ac:dyDescent="0.3">
      <c r="A86" s="941" t="s">
        <v>5604</v>
      </c>
      <c r="B86" s="943" t="s">
        <v>5605</v>
      </c>
      <c r="C86" s="943" t="s">
        <v>4849</v>
      </c>
      <c r="D86" s="943" t="s">
        <v>5674</v>
      </c>
      <c r="E86" s="943" t="s">
        <v>5675</v>
      </c>
      <c r="F86" s="947">
        <v>10</v>
      </c>
      <c r="G86" s="947">
        <v>500</v>
      </c>
      <c r="H86" s="947">
        <v>1</v>
      </c>
      <c r="I86" s="947">
        <v>50</v>
      </c>
      <c r="J86" s="947">
        <v>6</v>
      </c>
      <c r="K86" s="947">
        <v>300</v>
      </c>
      <c r="L86" s="947">
        <v>0.6</v>
      </c>
      <c r="M86" s="947">
        <v>50</v>
      </c>
      <c r="N86" s="947">
        <v>57</v>
      </c>
      <c r="O86" s="947">
        <v>2850</v>
      </c>
      <c r="P86" s="944">
        <v>5.7</v>
      </c>
      <c r="Q86" s="948">
        <v>50</v>
      </c>
    </row>
    <row r="87" spans="1:17" ht="14.4" customHeight="1" x14ac:dyDescent="0.3">
      <c r="A87" s="941" t="s">
        <v>5604</v>
      </c>
      <c r="B87" s="943" t="s">
        <v>5605</v>
      </c>
      <c r="C87" s="943" t="s">
        <v>4849</v>
      </c>
      <c r="D87" s="943" t="s">
        <v>5676</v>
      </c>
      <c r="E87" s="943" t="s">
        <v>5677</v>
      </c>
      <c r="F87" s="947">
        <v>385</v>
      </c>
      <c r="G87" s="947">
        <v>4620</v>
      </c>
      <c r="H87" s="947">
        <v>1</v>
      </c>
      <c r="I87" s="947">
        <v>12</v>
      </c>
      <c r="J87" s="947">
        <v>398</v>
      </c>
      <c r="K87" s="947">
        <v>4776</v>
      </c>
      <c r="L87" s="947">
        <v>1.0337662337662337</v>
      </c>
      <c r="M87" s="947">
        <v>12</v>
      </c>
      <c r="N87" s="947">
        <v>461</v>
      </c>
      <c r="O87" s="947">
        <v>5532</v>
      </c>
      <c r="P87" s="944">
        <v>1.1974025974025975</v>
      </c>
      <c r="Q87" s="948">
        <v>12</v>
      </c>
    </row>
    <row r="88" spans="1:17" ht="14.4" customHeight="1" x14ac:dyDescent="0.3">
      <c r="A88" s="941" t="s">
        <v>5604</v>
      </c>
      <c r="B88" s="943" t="s">
        <v>5605</v>
      </c>
      <c r="C88" s="943" t="s">
        <v>4849</v>
      </c>
      <c r="D88" s="943" t="s">
        <v>5678</v>
      </c>
      <c r="E88" s="943" t="s">
        <v>5679</v>
      </c>
      <c r="F88" s="947">
        <v>28</v>
      </c>
      <c r="G88" s="947">
        <v>5084</v>
      </c>
      <c r="H88" s="947">
        <v>1</v>
      </c>
      <c r="I88" s="947">
        <v>181.57142857142858</v>
      </c>
      <c r="J88" s="947">
        <v>40</v>
      </c>
      <c r="K88" s="947">
        <v>7280</v>
      </c>
      <c r="L88" s="947">
        <v>1.4319433516915814</v>
      </c>
      <c r="M88" s="947">
        <v>182</v>
      </c>
      <c r="N88" s="947">
        <v>32</v>
      </c>
      <c r="O88" s="947">
        <v>5856</v>
      </c>
      <c r="P88" s="944">
        <v>1.1518489378442172</v>
      </c>
      <c r="Q88" s="948">
        <v>183</v>
      </c>
    </row>
    <row r="89" spans="1:17" ht="14.4" customHeight="1" x14ac:dyDescent="0.3">
      <c r="A89" s="941" t="s">
        <v>5604</v>
      </c>
      <c r="B89" s="943" t="s">
        <v>5605</v>
      </c>
      <c r="C89" s="943" t="s">
        <v>4849</v>
      </c>
      <c r="D89" s="943" t="s">
        <v>5680</v>
      </c>
      <c r="E89" s="943" t="s">
        <v>5681</v>
      </c>
      <c r="F89" s="947">
        <v>13</v>
      </c>
      <c r="G89" s="947">
        <v>932</v>
      </c>
      <c r="H89" s="947">
        <v>1</v>
      </c>
      <c r="I89" s="947">
        <v>71.692307692307693</v>
      </c>
      <c r="J89" s="947">
        <v>11</v>
      </c>
      <c r="K89" s="947">
        <v>792</v>
      </c>
      <c r="L89" s="947">
        <v>0.84978540772532185</v>
      </c>
      <c r="M89" s="947">
        <v>72</v>
      </c>
      <c r="N89" s="947">
        <v>17</v>
      </c>
      <c r="O89" s="947">
        <v>1241</v>
      </c>
      <c r="P89" s="944">
        <v>1.3315450643776825</v>
      </c>
      <c r="Q89" s="948">
        <v>73</v>
      </c>
    </row>
    <row r="90" spans="1:17" ht="14.4" customHeight="1" x14ac:dyDescent="0.3">
      <c r="A90" s="941" t="s">
        <v>5604</v>
      </c>
      <c r="B90" s="943" t="s">
        <v>5605</v>
      </c>
      <c r="C90" s="943" t="s">
        <v>4849</v>
      </c>
      <c r="D90" s="943" t="s">
        <v>5682</v>
      </c>
      <c r="E90" s="943" t="s">
        <v>5683</v>
      </c>
      <c r="F90" s="947">
        <v>11</v>
      </c>
      <c r="G90" s="947">
        <v>2007</v>
      </c>
      <c r="H90" s="947">
        <v>1</v>
      </c>
      <c r="I90" s="947">
        <v>182.45454545454547</v>
      </c>
      <c r="J90" s="947">
        <v>28</v>
      </c>
      <c r="K90" s="947">
        <v>5124</v>
      </c>
      <c r="L90" s="947">
        <v>2.5530642750373693</v>
      </c>
      <c r="M90" s="947">
        <v>183</v>
      </c>
      <c r="N90" s="947">
        <v>12</v>
      </c>
      <c r="O90" s="947">
        <v>2208</v>
      </c>
      <c r="P90" s="944">
        <v>1.1001494768310911</v>
      </c>
      <c r="Q90" s="948">
        <v>184</v>
      </c>
    </row>
    <row r="91" spans="1:17" ht="14.4" customHeight="1" x14ac:dyDescent="0.3">
      <c r="A91" s="941" t="s">
        <v>5604</v>
      </c>
      <c r="B91" s="943" t="s">
        <v>5605</v>
      </c>
      <c r="C91" s="943" t="s">
        <v>4849</v>
      </c>
      <c r="D91" s="943" t="s">
        <v>5684</v>
      </c>
      <c r="E91" s="943" t="s">
        <v>5685</v>
      </c>
      <c r="F91" s="947">
        <v>834</v>
      </c>
      <c r="G91" s="947">
        <v>123063</v>
      </c>
      <c r="H91" s="947">
        <v>1</v>
      </c>
      <c r="I91" s="947">
        <v>147.55755395683454</v>
      </c>
      <c r="J91" s="947">
        <v>853</v>
      </c>
      <c r="K91" s="947">
        <v>126244</v>
      </c>
      <c r="L91" s="947">
        <v>1.025848549117119</v>
      </c>
      <c r="M91" s="947">
        <v>148</v>
      </c>
      <c r="N91" s="947">
        <v>1020</v>
      </c>
      <c r="O91" s="947">
        <v>151980</v>
      </c>
      <c r="P91" s="944">
        <v>1.2349772067965188</v>
      </c>
      <c r="Q91" s="948">
        <v>149</v>
      </c>
    </row>
    <row r="92" spans="1:17" ht="14.4" customHeight="1" x14ac:dyDescent="0.3">
      <c r="A92" s="941" t="s">
        <v>5604</v>
      </c>
      <c r="B92" s="943" t="s">
        <v>5605</v>
      </c>
      <c r="C92" s="943" t="s">
        <v>4849</v>
      </c>
      <c r="D92" s="943" t="s">
        <v>5686</v>
      </c>
      <c r="E92" s="943" t="s">
        <v>5687</v>
      </c>
      <c r="F92" s="947">
        <v>72</v>
      </c>
      <c r="G92" s="947">
        <v>2132</v>
      </c>
      <c r="H92" s="947">
        <v>1</v>
      </c>
      <c r="I92" s="947">
        <v>29.611111111111111</v>
      </c>
      <c r="J92" s="947">
        <v>65</v>
      </c>
      <c r="K92" s="947">
        <v>1950</v>
      </c>
      <c r="L92" s="947">
        <v>0.91463414634146345</v>
      </c>
      <c r="M92" s="947">
        <v>30</v>
      </c>
      <c r="N92" s="947">
        <v>108</v>
      </c>
      <c r="O92" s="947">
        <v>3240</v>
      </c>
      <c r="P92" s="944">
        <v>1.5196998123827392</v>
      </c>
      <c r="Q92" s="948">
        <v>30</v>
      </c>
    </row>
    <row r="93" spans="1:17" ht="14.4" customHeight="1" x14ac:dyDescent="0.3">
      <c r="A93" s="941" t="s">
        <v>5604</v>
      </c>
      <c r="B93" s="943" t="s">
        <v>5605</v>
      </c>
      <c r="C93" s="943" t="s">
        <v>4849</v>
      </c>
      <c r="D93" s="943" t="s">
        <v>5688</v>
      </c>
      <c r="E93" s="943" t="s">
        <v>5689</v>
      </c>
      <c r="F93" s="947">
        <v>32</v>
      </c>
      <c r="G93" s="947">
        <v>992</v>
      </c>
      <c r="H93" s="947">
        <v>1</v>
      </c>
      <c r="I93" s="947">
        <v>31</v>
      </c>
      <c r="J93" s="947">
        <v>30</v>
      </c>
      <c r="K93" s="947">
        <v>930</v>
      </c>
      <c r="L93" s="947">
        <v>0.9375</v>
      </c>
      <c r="M93" s="947">
        <v>31</v>
      </c>
      <c r="N93" s="947">
        <v>60</v>
      </c>
      <c r="O93" s="947">
        <v>1860</v>
      </c>
      <c r="P93" s="944">
        <v>1.875</v>
      </c>
      <c r="Q93" s="948">
        <v>31</v>
      </c>
    </row>
    <row r="94" spans="1:17" ht="14.4" customHeight="1" x14ac:dyDescent="0.3">
      <c r="A94" s="941" t="s">
        <v>5604</v>
      </c>
      <c r="B94" s="943" t="s">
        <v>5605</v>
      </c>
      <c r="C94" s="943" t="s">
        <v>4849</v>
      </c>
      <c r="D94" s="943" t="s">
        <v>5690</v>
      </c>
      <c r="E94" s="943" t="s">
        <v>5691</v>
      </c>
      <c r="F94" s="947">
        <v>34</v>
      </c>
      <c r="G94" s="947">
        <v>918</v>
      </c>
      <c r="H94" s="947">
        <v>1</v>
      </c>
      <c r="I94" s="947">
        <v>27</v>
      </c>
      <c r="J94" s="947">
        <v>32</v>
      </c>
      <c r="K94" s="947">
        <v>864</v>
      </c>
      <c r="L94" s="947">
        <v>0.94117647058823528</v>
      </c>
      <c r="M94" s="947">
        <v>27</v>
      </c>
      <c r="N94" s="947">
        <v>63</v>
      </c>
      <c r="O94" s="947">
        <v>1701</v>
      </c>
      <c r="P94" s="944">
        <v>1.8529411764705883</v>
      </c>
      <c r="Q94" s="948">
        <v>27</v>
      </c>
    </row>
    <row r="95" spans="1:17" ht="14.4" customHeight="1" x14ac:dyDescent="0.3">
      <c r="A95" s="941" t="s">
        <v>5604</v>
      </c>
      <c r="B95" s="943" t="s">
        <v>5605</v>
      </c>
      <c r="C95" s="943" t="s">
        <v>4849</v>
      </c>
      <c r="D95" s="943" t="s">
        <v>5692</v>
      </c>
      <c r="E95" s="943" t="s">
        <v>5693</v>
      </c>
      <c r="F95" s="947">
        <v>13</v>
      </c>
      <c r="G95" s="947">
        <v>3303</v>
      </c>
      <c r="H95" s="947">
        <v>1</v>
      </c>
      <c r="I95" s="947">
        <v>254.07692307692307</v>
      </c>
      <c r="J95" s="947">
        <v>10</v>
      </c>
      <c r="K95" s="947">
        <v>2550</v>
      </c>
      <c r="L95" s="947">
        <v>0.77202543142597635</v>
      </c>
      <c r="M95" s="947">
        <v>255</v>
      </c>
      <c r="N95" s="947">
        <v>5</v>
      </c>
      <c r="O95" s="947">
        <v>1280</v>
      </c>
      <c r="P95" s="944">
        <v>0.38752649106872539</v>
      </c>
      <c r="Q95" s="948">
        <v>256</v>
      </c>
    </row>
    <row r="96" spans="1:17" ht="14.4" customHeight="1" x14ac:dyDescent="0.3">
      <c r="A96" s="941" t="s">
        <v>5604</v>
      </c>
      <c r="B96" s="943" t="s">
        <v>5605</v>
      </c>
      <c r="C96" s="943" t="s">
        <v>4849</v>
      </c>
      <c r="D96" s="943" t="s">
        <v>5694</v>
      </c>
      <c r="E96" s="943" t="s">
        <v>5695</v>
      </c>
      <c r="F96" s="947">
        <v>2</v>
      </c>
      <c r="G96" s="947">
        <v>44</v>
      </c>
      <c r="H96" s="947">
        <v>1</v>
      </c>
      <c r="I96" s="947">
        <v>22</v>
      </c>
      <c r="J96" s="947">
        <v>6</v>
      </c>
      <c r="K96" s="947">
        <v>132</v>
      </c>
      <c r="L96" s="947">
        <v>3</v>
      </c>
      <c r="M96" s="947">
        <v>22</v>
      </c>
      <c r="N96" s="947">
        <v>7</v>
      </c>
      <c r="O96" s="947">
        <v>154</v>
      </c>
      <c r="P96" s="944">
        <v>3.5</v>
      </c>
      <c r="Q96" s="948">
        <v>22</v>
      </c>
    </row>
    <row r="97" spans="1:17" ht="14.4" customHeight="1" x14ac:dyDescent="0.3">
      <c r="A97" s="941" t="s">
        <v>5604</v>
      </c>
      <c r="B97" s="943" t="s">
        <v>5605</v>
      </c>
      <c r="C97" s="943" t="s">
        <v>4849</v>
      </c>
      <c r="D97" s="943" t="s">
        <v>5696</v>
      </c>
      <c r="E97" s="943" t="s">
        <v>5697</v>
      </c>
      <c r="F97" s="947">
        <v>62</v>
      </c>
      <c r="G97" s="947">
        <v>1550</v>
      </c>
      <c r="H97" s="947">
        <v>1</v>
      </c>
      <c r="I97" s="947">
        <v>25</v>
      </c>
      <c r="J97" s="947">
        <v>59</v>
      </c>
      <c r="K97" s="947">
        <v>1475</v>
      </c>
      <c r="L97" s="947">
        <v>0.95161290322580649</v>
      </c>
      <c r="M97" s="947">
        <v>25</v>
      </c>
      <c r="N97" s="947">
        <v>115</v>
      </c>
      <c r="O97" s="947">
        <v>2875</v>
      </c>
      <c r="P97" s="944">
        <v>1.8548387096774193</v>
      </c>
      <c r="Q97" s="948">
        <v>25</v>
      </c>
    </row>
    <row r="98" spans="1:17" ht="14.4" customHeight="1" x14ac:dyDescent="0.3">
      <c r="A98" s="941" t="s">
        <v>5604</v>
      </c>
      <c r="B98" s="943" t="s">
        <v>5605</v>
      </c>
      <c r="C98" s="943" t="s">
        <v>4849</v>
      </c>
      <c r="D98" s="943" t="s">
        <v>5698</v>
      </c>
      <c r="E98" s="943" t="s">
        <v>5699</v>
      </c>
      <c r="F98" s="947">
        <v>1</v>
      </c>
      <c r="G98" s="947">
        <v>33</v>
      </c>
      <c r="H98" s="947">
        <v>1</v>
      </c>
      <c r="I98" s="947">
        <v>33</v>
      </c>
      <c r="J98" s="947"/>
      <c r="K98" s="947"/>
      <c r="L98" s="947"/>
      <c r="M98" s="947"/>
      <c r="N98" s="947"/>
      <c r="O98" s="947"/>
      <c r="P98" s="944"/>
      <c r="Q98" s="948"/>
    </row>
    <row r="99" spans="1:17" ht="14.4" customHeight="1" x14ac:dyDescent="0.3">
      <c r="A99" s="941" t="s">
        <v>5604</v>
      </c>
      <c r="B99" s="943" t="s">
        <v>5605</v>
      </c>
      <c r="C99" s="943" t="s">
        <v>4849</v>
      </c>
      <c r="D99" s="943" t="s">
        <v>5700</v>
      </c>
      <c r="E99" s="943" t="s">
        <v>5701</v>
      </c>
      <c r="F99" s="947">
        <v>3</v>
      </c>
      <c r="G99" s="947">
        <v>90</v>
      </c>
      <c r="H99" s="947">
        <v>1</v>
      </c>
      <c r="I99" s="947">
        <v>30</v>
      </c>
      <c r="J99" s="947">
        <v>1</v>
      </c>
      <c r="K99" s="947">
        <v>30</v>
      </c>
      <c r="L99" s="947">
        <v>0.33333333333333331</v>
      </c>
      <c r="M99" s="947">
        <v>30</v>
      </c>
      <c r="N99" s="947">
        <v>1</v>
      </c>
      <c r="O99" s="947">
        <v>30</v>
      </c>
      <c r="P99" s="944">
        <v>0.33333333333333331</v>
      </c>
      <c r="Q99" s="948">
        <v>30</v>
      </c>
    </row>
    <row r="100" spans="1:17" ht="14.4" customHeight="1" x14ac:dyDescent="0.3">
      <c r="A100" s="941" t="s">
        <v>5604</v>
      </c>
      <c r="B100" s="943" t="s">
        <v>5605</v>
      </c>
      <c r="C100" s="943" t="s">
        <v>4849</v>
      </c>
      <c r="D100" s="943" t="s">
        <v>5702</v>
      </c>
      <c r="E100" s="943" t="s">
        <v>5703</v>
      </c>
      <c r="F100" s="947"/>
      <c r="G100" s="947"/>
      <c r="H100" s="947"/>
      <c r="I100" s="947"/>
      <c r="J100" s="947">
        <v>1</v>
      </c>
      <c r="K100" s="947">
        <v>204</v>
      </c>
      <c r="L100" s="947"/>
      <c r="M100" s="947">
        <v>204</v>
      </c>
      <c r="N100" s="947">
        <v>20</v>
      </c>
      <c r="O100" s="947">
        <v>4100</v>
      </c>
      <c r="P100" s="944"/>
      <c r="Q100" s="948">
        <v>205</v>
      </c>
    </row>
    <row r="101" spans="1:17" ht="14.4" customHeight="1" x14ac:dyDescent="0.3">
      <c r="A101" s="941" t="s">
        <v>5604</v>
      </c>
      <c r="B101" s="943" t="s">
        <v>5605</v>
      </c>
      <c r="C101" s="943" t="s">
        <v>4849</v>
      </c>
      <c r="D101" s="943" t="s">
        <v>5704</v>
      </c>
      <c r="E101" s="943" t="s">
        <v>5705</v>
      </c>
      <c r="F101" s="947"/>
      <c r="G101" s="947"/>
      <c r="H101" s="947"/>
      <c r="I101" s="947"/>
      <c r="J101" s="947">
        <v>5</v>
      </c>
      <c r="K101" s="947">
        <v>130</v>
      </c>
      <c r="L101" s="947"/>
      <c r="M101" s="947">
        <v>26</v>
      </c>
      <c r="N101" s="947">
        <v>1</v>
      </c>
      <c r="O101" s="947">
        <v>26</v>
      </c>
      <c r="P101" s="944"/>
      <c r="Q101" s="948">
        <v>26</v>
      </c>
    </row>
    <row r="102" spans="1:17" ht="14.4" customHeight="1" x14ac:dyDescent="0.3">
      <c r="A102" s="941" t="s">
        <v>5604</v>
      </c>
      <c r="B102" s="943" t="s">
        <v>5605</v>
      </c>
      <c r="C102" s="943" t="s">
        <v>4849</v>
      </c>
      <c r="D102" s="943" t="s">
        <v>5706</v>
      </c>
      <c r="E102" s="943" t="s">
        <v>5707</v>
      </c>
      <c r="F102" s="947">
        <v>10</v>
      </c>
      <c r="G102" s="947">
        <v>840</v>
      </c>
      <c r="H102" s="947">
        <v>1</v>
      </c>
      <c r="I102" s="947">
        <v>84</v>
      </c>
      <c r="J102" s="947">
        <v>6</v>
      </c>
      <c r="K102" s="947">
        <v>504</v>
      </c>
      <c r="L102" s="947">
        <v>0.6</v>
      </c>
      <c r="M102" s="947">
        <v>84</v>
      </c>
      <c r="N102" s="947">
        <v>10</v>
      </c>
      <c r="O102" s="947">
        <v>840</v>
      </c>
      <c r="P102" s="944">
        <v>1</v>
      </c>
      <c r="Q102" s="948">
        <v>84</v>
      </c>
    </row>
    <row r="103" spans="1:17" ht="14.4" customHeight="1" x14ac:dyDescent="0.3">
      <c r="A103" s="941" t="s">
        <v>5604</v>
      </c>
      <c r="B103" s="943" t="s">
        <v>5605</v>
      </c>
      <c r="C103" s="943" t="s">
        <v>4849</v>
      </c>
      <c r="D103" s="943" t="s">
        <v>5708</v>
      </c>
      <c r="E103" s="943" t="s">
        <v>5709</v>
      </c>
      <c r="F103" s="947">
        <v>174</v>
      </c>
      <c r="G103" s="947">
        <v>30359</v>
      </c>
      <c r="H103" s="947">
        <v>1</v>
      </c>
      <c r="I103" s="947">
        <v>174.47701149425288</v>
      </c>
      <c r="J103" s="947">
        <v>195</v>
      </c>
      <c r="K103" s="947">
        <v>34125</v>
      </c>
      <c r="L103" s="947">
        <v>1.1240488817154715</v>
      </c>
      <c r="M103" s="947">
        <v>175</v>
      </c>
      <c r="N103" s="947">
        <v>258</v>
      </c>
      <c r="O103" s="947">
        <v>45408</v>
      </c>
      <c r="P103" s="944">
        <v>1.4957014394413519</v>
      </c>
      <c r="Q103" s="948">
        <v>176</v>
      </c>
    </row>
    <row r="104" spans="1:17" ht="14.4" customHeight="1" x14ac:dyDescent="0.3">
      <c r="A104" s="941" t="s">
        <v>5604</v>
      </c>
      <c r="B104" s="943" t="s">
        <v>5605</v>
      </c>
      <c r="C104" s="943" t="s">
        <v>4849</v>
      </c>
      <c r="D104" s="943" t="s">
        <v>5710</v>
      </c>
      <c r="E104" s="943" t="s">
        <v>5711</v>
      </c>
      <c r="F104" s="947">
        <v>38</v>
      </c>
      <c r="G104" s="947">
        <v>9536</v>
      </c>
      <c r="H104" s="947">
        <v>1</v>
      </c>
      <c r="I104" s="947">
        <v>250.94736842105263</v>
      </c>
      <c r="J104" s="947">
        <v>36</v>
      </c>
      <c r="K104" s="947">
        <v>9072</v>
      </c>
      <c r="L104" s="947">
        <v>0.95134228187919467</v>
      </c>
      <c r="M104" s="947">
        <v>252</v>
      </c>
      <c r="N104" s="947">
        <v>28</v>
      </c>
      <c r="O104" s="947">
        <v>7084</v>
      </c>
      <c r="P104" s="944">
        <v>0.74286912751677847</v>
      </c>
      <c r="Q104" s="948">
        <v>253</v>
      </c>
    </row>
    <row r="105" spans="1:17" ht="14.4" customHeight="1" x14ac:dyDescent="0.3">
      <c r="A105" s="941" t="s">
        <v>5604</v>
      </c>
      <c r="B105" s="943" t="s">
        <v>5605</v>
      </c>
      <c r="C105" s="943" t="s">
        <v>4849</v>
      </c>
      <c r="D105" s="943" t="s">
        <v>5712</v>
      </c>
      <c r="E105" s="943" t="s">
        <v>5713</v>
      </c>
      <c r="F105" s="947">
        <v>149</v>
      </c>
      <c r="G105" s="947">
        <v>2235</v>
      </c>
      <c r="H105" s="947">
        <v>1</v>
      </c>
      <c r="I105" s="947">
        <v>15</v>
      </c>
      <c r="J105" s="947">
        <v>142</v>
      </c>
      <c r="K105" s="947">
        <v>2130</v>
      </c>
      <c r="L105" s="947">
        <v>0.95302013422818788</v>
      </c>
      <c r="M105" s="947">
        <v>15</v>
      </c>
      <c r="N105" s="947">
        <v>179</v>
      </c>
      <c r="O105" s="947">
        <v>2685</v>
      </c>
      <c r="P105" s="944">
        <v>1.2013422818791946</v>
      </c>
      <c r="Q105" s="948">
        <v>15</v>
      </c>
    </row>
    <row r="106" spans="1:17" ht="14.4" customHeight="1" x14ac:dyDescent="0.3">
      <c r="A106" s="941" t="s">
        <v>5604</v>
      </c>
      <c r="B106" s="943" t="s">
        <v>5605</v>
      </c>
      <c r="C106" s="943" t="s">
        <v>4849</v>
      </c>
      <c r="D106" s="943" t="s">
        <v>5714</v>
      </c>
      <c r="E106" s="943" t="s">
        <v>5715</v>
      </c>
      <c r="F106" s="947">
        <v>6</v>
      </c>
      <c r="G106" s="947">
        <v>138</v>
      </c>
      <c r="H106" s="947">
        <v>1</v>
      </c>
      <c r="I106" s="947">
        <v>23</v>
      </c>
      <c r="J106" s="947">
        <v>8</v>
      </c>
      <c r="K106" s="947">
        <v>184</v>
      </c>
      <c r="L106" s="947">
        <v>1.3333333333333333</v>
      </c>
      <c r="M106" s="947">
        <v>23</v>
      </c>
      <c r="N106" s="947">
        <v>8</v>
      </c>
      <c r="O106" s="947">
        <v>184</v>
      </c>
      <c r="P106" s="944">
        <v>1.3333333333333333</v>
      </c>
      <c r="Q106" s="948">
        <v>23</v>
      </c>
    </row>
    <row r="107" spans="1:17" ht="14.4" customHeight="1" x14ac:dyDescent="0.3">
      <c r="A107" s="941" t="s">
        <v>5604</v>
      </c>
      <c r="B107" s="943" t="s">
        <v>5605</v>
      </c>
      <c r="C107" s="943" t="s">
        <v>4849</v>
      </c>
      <c r="D107" s="943" t="s">
        <v>5716</v>
      </c>
      <c r="E107" s="943" t="s">
        <v>5717</v>
      </c>
      <c r="F107" s="947">
        <v>41</v>
      </c>
      <c r="G107" s="947">
        <v>10251</v>
      </c>
      <c r="H107" s="947">
        <v>1</v>
      </c>
      <c r="I107" s="947">
        <v>250.02439024390245</v>
      </c>
      <c r="J107" s="947">
        <v>44</v>
      </c>
      <c r="K107" s="947">
        <v>11044</v>
      </c>
      <c r="L107" s="947">
        <v>1.0773583065066823</v>
      </c>
      <c r="M107" s="947">
        <v>251</v>
      </c>
      <c r="N107" s="947">
        <v>30</v>
      </c>
      <c r="O107" s="947">
        <v>7560</v>
      </c>
      <c r="P107" s="944">
        <v>0.73748902546093065</v>
      </c>
      <c r="Q107" s="948">
        <v>252</v>
      </c>
    </row>
    <row r="108" spans="1:17" ht="14.4" customHeight="1" x14ac:dyDescent="0.3">
      <c r="A108" s="941" t="s">
        <v>5604</v>
      </c>
      <c r="B108" s="943" t="s">
        <v>5605</v>
      </c>
      <c r="C108" s="943" t="s">
        <v>4849</v>
      </c>
      <c r="D108" s="943" t="s">
        <v>5718</v>
      </c>
      <c r="E108" s="943" t="s">
        <v>5719</v>
      </c>
      <c r="F108" s="947">
        <v>69</v>
      </c>
      <c r="G108" s="947">
        <v>2553</v>
      </c>
      <c r="H108" s="947">
        <v>1</v>
      </c>
      <c r="I108" s="947">
        <v>37</v>
      </c>
      <c r="J108" s="947">
        <v>59</v>
      </c>
      <c r="K108" s="947">
        <v>2183</v>
      </c>
      <c r="L108" s="947">
        <v>0.85507246376811596</v>
      </c>
      <c r="M108" s="947">
        <v>37</v>
      </c>
      <c r="N108" s="947">
        <v>79</v>
      </c>
      <c r="O108" s="947">
        <v>2923</v>
      </c>
      <c r="P108" s="944">
        <v>1.144927536231884</v>
      </c>
      <c r="Q108" s="948">
        <v>37</v>
      </c>
    </row>
    <row r="109" spans="1:17" ht="14.4" customHeight="1" x14ac:dyDescent="0.3">
      <c r="A109" s="941" t="s">
        <v>5604</v>
      </c>
      <c r="B109" s="943" t="s">
        <v>5605</v>
      </c>
      <c r="C109" s="943" t="s">
        <v>4849</v>
      </c>
      <c r="D109" s="943" t="s">
        <v>5720</v>
      </c>
      <c r="E109" s="943" t="s">
        <v>5721</v>
      </c>
      <c r="F109" s="947">
        <v>6</v>
      </c>
      <c r="G109" s="947">
        <v>138</v>
      </c>
      <c r="H109" s="947">
        <v>1</v>
      </c>
      <c r="I109" s="947">
        <v>23</v>
      </c>
      <c r="J109" s="947">
        <v>10</v>
      </c>
      <c r="K109" s="947">
        <v>230</v>
      </c>
      <c r="L109" s="947">
        <v>1.6666666666666667</v>
      </c>
      <c r="M109" s="947">
        <v>23</v>
      </c>
      <c r="N109" s="947">
        <v>50</v>
      </c>
      <c r="O109" s="947">
        <v>1150</v>
      </c>
      <c r="P109" s="944">
        <v>8.3333333333333339</v>
      </c>
      <c r="Q109" s="948">
        <v>23</v>
      </c>
    </row>
    <row r="110" spans="1:17" ht="14.4" customHeight="1" x14ac:dyDescent="0.3">
      <c r="A110" s="941" t="s">
        <v>5604</v>
      </c>
      <c r="B110" s="943" t="s">
        <v>5605</v>
      </c>
      <c r="C110" s="943" t="s">
        <v>4849</v>
      </c>
      <c r="D110" s="943" t="s">
        <v>5722</v>
      </c>
      <c r="E110" s="943" t="s">
        <v>5723</v>
      </c>
      <c r="F110" s="947"/>
      <c r="G110" s="947"/>
      <c r="H110" s="947"/>
      <c r="I110" s="947"/>
      <c r="J110" s="947">
        <v>1</v>
      </c>
      <c r="K110" s="947">
        <v>216</v>
      </c>
      <c r="L110" s="947"/>
      <c r="M110" s="947">
        <v>216</v>
      </c>
      <c r="N110" s="947"/>
      <c r="O110" s="947"/>
      <c r="P110" s="944"/>
      <c r="Q110" s="948"/>
    </row>
    <row r="111" spans="1:17" ht="14.4" customHeight="1" x14ac:dyDescent="0.3">
      <c r="A111" s="941" t="s">
        <v>5604</v>
      </c>
      <c r="B111" s="943" t="s">
        <v>5605</v>
      </c>
      <c r="C111" s="943" t="s">
        <v>4849</v>
      </c>
      <c r="D111" s="943" t="s">
        <v>5724</v>
      </c>
      <c r="E111" s="943" t="s">
        <v>5725</v>
      </c>
      <c r="F111" s="947">
        <v>15</v>
      </c>
      <c r="G111" s="947">
        <v>4965</v>
      </c>
      <c r="H111" s="947">
        <v>1</v>
      </c>
      <c r="I111" s="947">
        <v>331</v>
      </c>
      <c r="J111" s="947">
        <v>14</v>
      </c>
      <c r="K111" s="947">
        <v>4634</v>
      </c>
      <c r="L111" s="947">
        <v>0.93333333333333335</v>
      </c>
      <c r="M111" s="947">
        <v>331</v>
      </c>
      <c r="N111" s="947">
        <v>16</v>
      </c>
      <c r="O111" s="947">
        <v>5296</v>
      </c>
      <c r="P111" s="944">
        <v>1.0666666666666667</v>
      </c>
      <c r="Q111" s="948">
        <v>331</v>
      </c>
    </row>
    <row r="112" spans="1:17" ht="14.4" customHeight="1" x14ac:dyDescent="0.3">
      <c r="A112" s="941" t="s">
        <v>5604</v>
      </c>
      <c r="B112" s="943" t="s">
        <v>5605</v>
      </c>
      <c r="C112" s="943" t="s">
        <v>4849</v>
      </c>
      <c r="D112" s="943" t="s">
        <v>5726</v>
      </c>
      <c r="E112" s="943" t="s">
        <v>5727</v>
      </c>
      <c r="F112" s="947">
        <v>3</v>
      </c>
      <c r="G112" s="947">
        <v>87</v>
      </c>
      <c r="H112" s="947">
        <v>1</v>
      </c>
      <c r="I112" s="947">
        <v>29</v>
      </c>
      <c r="J112" s="947">
        <v>4</v>
      </c>
      <c r="K112" s="947">
        <v>116</v>
      </c>
      <c r="L112" s="947">
        <v>1.3333333333333333</v>
      </c>
      <c r="M112" s="947">
        <v>29</v>
      </c>
      <c r="N112" s="947">
        <v>6</v>
      </c>
      <c r="O112" s="947">
        <v>174</v>
      </c>
      <c r="P112" s="944">
        <v>2</v>
      </c>
      <c r="Q112" s="948">
        <v>29</v>
      </c>
    </row>
    <row r="113" spans="1:17" ht="14.4" customHeight="1" x14ac:dyDescent="0.3">
      <c r="A113" s="941" t="s">
        <v>5604</v>
      </c>
      <c r="B113" s="943" t="s">
        <v>5605</v>
      </c>
      <c r="C113" s="943" t="s">
        <v>4849</v>
      </c>
      <c r="D113" s="943" t="s">
        <v>5728</v>
      </c>
      <c r="E113" s="943" t="s">
        <v>5729</v>
      </c>
      <c r="F113" s="947">
        <v>128</v>
      </c>
      <c r="G113" s="947">
        <v>22582</v>
      </c>
      <c r="H113" s="947">
        <v>1</v>
      </c>
      <c r="I113" s="947">
        <v>176.421875</v>
      </c>
      <c r="J113" s="947">
        <v>117</v>
      </c>
      <c r="K113" s="947">
        <v>20709</v>
      </c>
      <c r="L113" s="947">
        <v>0.91705783367283678</v>
      </c>
      <c r="M113" s="947">
        <v>177</v>
      </c>
      <c r="N113" s="947">
        <v>127</v>
      </c>
      <c r="O113" s="947">
        <v>22606</v>
      </c>
      <c r="P113" s="944">
        <v>1.0010627933752547</v>
      </c>
      <c r="Q113" s="948">
        <v>178</v>
      </c>
    </row>
    <row r="114" spans="1:17" ht="14.4" customHeight="1" x14ac:dyDescent="0.3">
      <c r="A114" s="941" t="s">
        <v>5604</v>
      </c>
      <c r="B114" s="943" t="s">
        <v>5605</v>
      </c>
      <c r="C114" s="943" t="s">
        <v>4849</v>
      </c>
      <c r="D114" s="943" t="s">
        <v>5730</v>
      </c>
      <c r="E114" s="943" t="s">
        <v>5731</v>
      </c>
      <c r="F114" s="947"/>
      <c r="G114" s="947"/>
      <c r="H114" s="947"/>
      <c r="I114" s="947"/>
      <c r="J114" s="947"/>
      <c r="K114" s="947"/>
      <c r="L114" s="947"/>
      <c r="M114" s="947"/>
      <c r="N114" s="947">
        <v>1</v>
      </c>
      <c r="O114" s="947">
        <v>199</v>
      </c>
      <c r="P114" s="944"/>
      <c r="Q114" s="948">
        <v>199</v>
      </c>
    </row>
    <row r="115" spans="1:17" ht="14.4" customHeight="1" x14ac:dyDescent="0.3">
      <c r="A115" s="941" t="s">
        <v>5604</v>
      </c>
      <c r="B115" s="943" t="s">
        <v>5605</v>
      </c>
      <c r="C115" s="943" t="s">
        <v>4849</v>
      </c>
      <c r="D115" s="943" t="s">
        <v>5732</v>
      </c>
      <c r="E115" s="943" t="s">
        <v>5733</v>
      </c>
      <c r="F115" s="947"/>
      <c r="G115" s="947"/>
      <c r="H115" s="947"/>
      <c r="I115" s="947"/>
      <c r="J115" s="947">
        <v>17</v>
      </c>
      <c r="K115" s="947">
        <v>255</v>
      </c>
      <c r="L115" s="947"/>
      <c r="M115" s="947">
        <v>15</v>
      </c>
      <c r="N115" s="947">
        <v>3</v>
      </c>
      <c r="O115" s="947">
        <v>45</v>
      </c>
      <c r="P115" s="944"/>
      <c r="Q115" s="948">
        <v>15</v>
      </c>
    </row>
    <row r="116" spans="1:17" ht="14.4" customHeight="1" x14ac:dyDescent="0.3">
      <c r="A116" s="941" t="s">
        <v>5604</v>
      </c>
      <c r="B116" s="943" t="s">
        <v>5605</v>
      </c>
      <c r="C116" s="943" t="s">
        <v>4849</v>
      </c>
      <c r="D116" s="943" t="s">
        <v>5734</v>
      </c>
      <c r="E116" s="943" t="s">
        <v>5735</v>
      </c>
      <c r="F116" s="947">
        <v>102</v>
      </c>
      <c r="G116" s="947">
        <v>1938</v>
      </c>
      <c r="H116" s="947">
        <v>1</v>
      </c>
      <c r="I116" s="947">
        <v>19</v>
      </c>
      <c r="J116" s="947">
        <v>134</v>
      </c>
      <c r="K116" s="947">
        <v>2546</v>
      </c>
      <c r="L116" s="947">
        <v>1.3137254901960784</v>
      </c>
      <c r="M116" s="947">
        <v>19</v>
      </c>
      <c r="N116" s="947">
        <v>165</v>
      </c>
      <c r="O116" s="947">
        <v>3135</v>
      </c>
      <c r="P116" s="944">
        <v>1.6176470588235294</v>
      </c>
      <c r="Q116" s="948">
        <v>19</v>
      </c>
    </row>
    <row r="117" spans="1:17" ht="14.4" customHeight="1" x14ac:dyDescent="0.3">
      <c r="A117" s="941" t="s">
        <v>5604</v>
      </c>
      <c r="B117" s="943" t="s">
        <v>5605</v>
      </c>
      <c r="C117" s="943" t="s">
        <v>4849</v>
      </c>
      <c r="D117" s="943" t="s">
        <v>5736</v>
      </c>
      <c r="E117" s="943" t="s">
        <v>5737</v>
      </c>
      <c r="F117" s="947">
        <v>89</v>
      </c>
      <c r="G117" s="947">
        <v>1780</v>
      </c>
      <c r="H117" s="947">
        <v>1</v>
      </c>
      <c r="I117" s="947">
        <v>20</v>
      </c>
      <c r="J117" s="947">
        <v>134</v>
      </c>
      <c r="K117" s="947">
        <v>2680</v>
      </c>
      <c r="L117" s="947">
        <v>1.5056179775280898</v>
      </c>
      <c r="M117" s="947">
        <v>20</v>
      </c>
      <c r="N117" s="947">
        <v>252</v>
      </c>
      <c r="O117" s="947">
        <v>5040</v>
      </c>
      <c r="P117" s="944">
        <v>2.8314606741573032</v>
      </c>
      <c r="Q117" s="948">
        <v>20</v>
      </c>
    </row>
    <row r="118" spans="1:17" ht="14.4" customHeight="1" x14ac:dyDescent="0.3">
      <c r="A118" s="941" t="s">
        <v>5604</v>
      </c>
      <c r="B118" s="943" t="s">
        <v>5605</v>
      </c>
      <c r="C118" s="943" t="s">
        <v>4849</v>
      </c>
      <c r="D118" s="943" t="s">
        <v>5738</v>
      </c>
      <c r="E118" s="943" t="s">
        <v>5739</v>
      </c>
      <c r="F118" s="947">
        <v>6</v>
      </c>
      <c r="G118" s="947">
        <v>1109</v>
      </c>
      <c r="H118" s="947">
        <v>1</v>
      </c>
      <c r="I118" s="947">
        <v>184.83333333333334</v>
      </c>
      <c r="J118" s="947">
        <v>6</v>
      </c>
      <c r="K118" s="947">
        <v>1110</v>
      </c>
      <c r="L118" s="947">
        <v>1.000901713255185</v>
      </c>
      <c r="M118" s="947">
        <v>185</v>
      </c>
      <c r="N118" s="947">
        <v>2</v>
      </c>
      <c r="O118" s="947">
        <v>372</v>
      </c>
      <c r="P118" s="944">
        <v>0.33543733092876465</v>
      </c>
      <c r="Q118" s="948">
        <v>186</v>
      </c>
    </row>
    <row r="119" spans="1:17" ht="14.4" customHeight="1" x14ac:dyDescent="0.3">
      <c r="A119" s="941" t="s">
        <v>5604</v>
      </c>
      <c r="B119" s="943" t="s">
        <v>5605</v>
      </c>
      <c r="C119" s="943" t="s">
        <v>4849</v>
      </c>
      <c r="D119" s="943" t="s">
        <v>5740</v>
      </c>
      <c r="E119" s="943" t="s">
        <v>5741</v>
      </c>
      <c r="F119" s="947"/>
      <c r="G119" s="947"/>
      <c r="H119" s="947"/>
      <c r="I119" s="947"/>
      <c r="J119" s="947">
        <v>1</v>
      </c>
      <c r="K119" s="947">
        <v>267</v>
      </c>
      <c r="L119" s="947"/>
      <c r="M119" s="947">
        <v>267</v>
      </c>
      <c r="N119" s="947"/>
      <c r="O119" s="947"/>
      <c r="P119" s="944"/>
      <c r="Q119" s="948"/>
    </row>
    <row r="120" spans="1:17" ht="14.4" customHeight="1" x14ac:dyDescent="0.3">
      <c r="A120" s="941" t="s">
        <v>5604</v>
      </c>
      <c r="B120" s="943" t="s">
        <v>5605</v>
      </c>
      <c r="C120" s="943" t="s">
        <v>4849</v>
      </c>
      <c r="D120" s="943" t="s">
        <v>5742</v>
      </c>
      <c r="E120" s="943" t="s">
        <v>5743</v>
      </c>
      <c r="F120" s="947">
        <v>19</v>
      </c>
      <c r="G120" s="947">
        <v>1596</v>
      </c>
      <c r="H120" s="947">
        <v>1</v>
      </c>
      <c r="I120" s="947">
        <v>84</v>
      </c>
      <c r="J120" s="947">
        <v>14</v>
      </c>
      <c r="K120" s="947">
        <v>1176</v>
      </c>
      <c r="L120" s="947">
        <v>0.73684210526315785</v>
      </c>
      <c r="M120" s="947">
        <v>84</v>
      </c>
      <c r="N120" s="947">
        <v>24</v>
      </c>
      <c r="O120" s="947">
        <v>2016</v>
      </c>
      <c r="P120" s="944">
        <v>1.263157894736842</v>
      </c>
      <c r="Q120" s="948">
        <v>84</v>
      </c>
    </row>
    <row r="121" spans="1:17" ht="14.4" customHeight="1" x14ac:dyDescent="0.3">
      <c r="A121" s="941" t="s">
        <v>5604</v>
      </c>
      <c r="B121" s="943" t="s">
        <v>5605</v>
      </c>
      <c r="C121" s="943" t="s">
        <v>4849</v>
      </c>
      <c r="D121" s="943" t="s">
        <v>5744</v>
      </c>
      <c r="E121" s="943" t="s">
        <v>5745</v>
      </c>
      <c r="F121" s="947"/>
      <c r="G121" s="947"/>
      <c r="H121" s="947"/>
      <c r="I121" s="947"/>
      <c r="J121" s="947">
        <v>1</v>
      </c>
      <c r="K121" s="947">
        <v>264</v>
      </c>
      <c r="L121" s="947"/>
      <c r="M121" s="947">
        <v>264</v>
      </c>
      <c r="N121" s="947"/>
      <c r="O121" s="947"/>
      <c r="P121" s="944"/>
      <c r="Q121" s="948"/>
    </row>
    <row r="122" spans="1:17" ht="14.4" customHeight="1" x14ac:dyDescent="0.3">
      <c r="A122" s="941" t="s">
        <v>5604</v>
      </c>
      <c r="B122" s="943" t="s">
        <v>5605</v>
      </c>
      <c r="C122" s="943" t="s">
        <v>4849</v>
      </c>
      <c r="D122" s="943" t="s">
        <v>5746</v>
      </c>
      <c r="E122" s="943" t="s">
        <v>5747</v>
      </c>
      <c r="F122" s="947">
        <v>6</v>
      </c>
      <c r="G122" s="947">
        <v>468</v>
      </c>
      <c r="H122" s="947">
        <v>1</v>
      </c>
      <c r="I122" s="947">
        <v>78</v>
      </c>
      <c r="J122" s="947">
        <v>4</v>
      </c>
      <c r="K122" s="947">
        <v>312</v>
      </c>
      <c r="L122" s="947">
        <v>0.66666666666666663</v>
      </c>
      <c r="M122" s="947">
        <v>78</v>
      </c>
      <c r="N122" s="947">
        <v>9</v>
      </c>
      <c r="O122" s="947">
        <v>702</v>
      </c>
      <c r="P122" s="944">
        <v>1.5</v>
      </c>
      <c r="Q122" s="948">
        <v>78</v>
      </c>
    </row>
    <row r="123" spans="1:17" ht="14.4" customHeight="1" x14ac:dyDescent="0.3">
      <c r="A123" s="941" t="s">
        <v>5604</v>
      </c>
      <c r="B123" s="943" t="s">
        <v>5605</v>
      </c>
      <c r="C123" s="943" t="s">
        <v>4849</v>
      </c>
      <c r="D123" s="943" t="s">
        <v>5748</v>
      </c>
      <c r="E123" s="943" t="s">
        <v>5749</v>
      </c>
      <c r="F123" s="947">
        <v>1</v>
      </c>
      <c r="G123" s="947">
        <v>21</v>
      </c>
      <c r="H123" s="947">
        <v>1</v>
      </c>
      <c r="I123" s="947">
        <v>21</v>
      </c>
      <c r="J123" s="947">
        <v>2</v>
      </c>
      <c r="K123" s="947">
        <v>42</v>
      </c>
      <c r="L123" s="947">
        <v>2</v>
      </c>
      <c r="M123" s="947">
        <v>21</v>
      </c>
      <c r="N123" s="947">
        <v>3</v>
      </c>
      <c r="O123" s="947">
        <v>63</v>
      </c>
      <c r="P123" s="944">
        <v>3</v>
      </c>
      <c r="Q123" s="948">
        <v>21</v>
      </c>
    </row>
    <row r="124" spans="1:17" ht="14.4" customHeight="1" x14ac:dyDescent="0.3">
      <c r="A124" s="941" t="s">
        <v>5604</v>
      </c>
      <c r="B124" s="943" t="s">
        <v>5605</v>
      </c>
      <c r="C124" s="943" t="s">
        <v>4849</v>
      </c>
      <c r="D124" s="943" t="s">
        <v>5750</v>
      </c>
      <c r="E124" s="943" t="s">
        <v>5751</v>
      </c>
      <c r="F124" s="947">
        <v>8</v>
      </c>
      <c r="G124" s="947">
        <v>176</v>
      </c>
      <c r="H124" s="947">
        <v>1</v>
      </c>
      <c r="I124" s="947">
        <v>22</v>
      </c>
      <c r="J124" s="947">
        <v>6</v>
      </c>
      <c r="K124" s="947">
        <v>132</v>
      </c>
      <c r="L124" s="947">
        <v>0.75</v>
      </c>
      <c r="M124" s="947">
        <v>22</v>
      </c>
      <c r="N124" s="947">
        <v>7</v>
      </c>
      <c r="O124" s="947">
        <v>154</v>
      </c>
      <c r="P124" s="944">
        <v>0.875</v>
      </c>
      <c r="Q124" s="948">
        <v>22</v>
      </c>
    </row>
    <row r="125" spans="1:17" ht="14.4" customHeight="1" x14ac:dyDescent="0.3">
      <c r="A125" s="941" t="s">
        <v>5604</v>
      </c>
      <c r="B125" s="943" t="s">
        <v>5605</v>
      </c>
      <c r="C125" s="943" t="s">
        <v>4849</v>
      </c>
      <c r="D125" s="943" t="s">
        <v>5752</v>
      </c>
      <c r="E125" s="943" t="s">
        <v>5753</v>
      </c>
      <c r="F125" s="947"/>
      <c r="G125" s="947"/>
      <c r="H125" s="947"/>
      <c r="I125" s="947"/>
      <c r="J125" s="947">
        <v>1</v>
      </c>
      <c r="K125" s="947">
        <v>171</v>
      </c>
      <c r="L125" s="947"/>
      <c r="M125" s="947">
        <v>171</v>
      </c>
      <c r="N125" s="947"/>
      <c r="O125" s="947"/>
      <c r="P125" s="944"/>
      <c r="Q125" s="948"/>
    </row>
    <row r="126" spans="1:17" ht="14.4" customHeight="1" x14ac:dyDescent="0.3">
      <c r="A126" s="941" t="s">
        <v>5604</v>
      </c>
      <c r="B126" s="943" t="s">
        <v>5605</v>
      </c>
      <c r="C126" s="943" t="s">
        <v>4849</v>
      </c>
      <c r="D126" s="943" t="s">
        <v>5754</v>
      </c>
      <c r="E126" s="943" t="s">
        <v>5755</v>
      </c>
      <c r="F126" s="947">
        <v>18</v>
      </c>
      <c r="G126" s="947">
        <v>8910</v>
      </c>
      <c r="H126" s="947">
        <v>1</v>
      </c>
      <c r="I126" s="947">
        <v>495</v>
      </c>
      <c r="J126" s="947">
        <v>19</v>
      </c>
      <c r="K126" s="947">
        <v>9405</v>
      </c>
      <c r="L126" s="947">
        <v>1.0555555555555556</v>
      </c>
      <c r="M126" s="947">
        <v>495</v>
      </c>
      <c r="N126" s="947">
        <v>13</v>
      </c>
      <c r="O126" s="947">
        <v>6435</v>
      </c>
      <c r="P126" s="944">
        <v>0.72222222222222221</v>
      </c>
      <c r="Q126" s="948">
        <v>495</v>
      </c>
    </row>
    <row r="127" spans="1:17" ht="14.4" customHeight="1" x14ac:dyDescent="0.3">
      <c r="A127" s="941" t="s">
        <v>5604</v>
      </c>
      <c r="B127" s="943" t="s">
        <v>5605</v>
      </c>
      <c r="C127" s="943" t="s">
        <v>4849</v>
      </c>
      <c r="D127" s="943" t="s">
        <v>5756</v>
      </c>
      <c r="E127" s="943" t="s">
        <v>5757</v>
      </c>
      <c r="F127" s="947"/>
      <c r="G127" s="947"/>
      <c r="H127" s="947"/>
      <c r="I127" s="947"/>
      <c r="J127" s="947">
        <v>2</v>
      </c>
      <c r="K127" s="947">
        <v>382</v>
      </c>
      <c r="L127" s="947"/>
      <c r="M127" s="947">
        <v>191</v>
      </c>
      <c r="N127" s="947"/>
      <c r="O127" s="947"/>
      <c r="P127" s="944"/>
      <c r="Q127" s="948"/>
    </row>
    <row r="128" spans="1:17" ht="14.4" customHeight="1" x14ac:dyDescent="0.3">
      <c r="A128" s="941" t="s">
        <v>5604</v>
      </c>
      <c r="B128" s="943" t="s">
        <v>5605</v>
      </c>
      <c r="C128" s="943" t="s">
        <v>4849</v>
      </c>
      <c r="D128" s="943" t="s">
        <v>5758</v>
      </c>
      <c r="E128" s="943" t="s">
        <v>5759</v>
      </c>
      <c r="F128" s="947"/>
      <c r="G128" s="947"/>
      <c r="H128" s="947"/>
      <c r="I128" s="947"/>
      <c r="J128" s="947">
        <v>4</v>
      </c>
      <c r="K128" s="947">
        <v>668</v>
      </c>
      <c r="L128" s="947"/>
      <c r="M128" s="947">
        <v>167</v>
      </c>
      <c r="N128" s="947">
        <v>1</v>
      </c>
      <c r="O128" s="947">
        <v>168</v>
      </c>
      <c r="P128" s="944"/>
      <c r="Q128" s="948">
        <v>168</v>
      </c>
    </row>
    <row r="129" spans="1:17" ht="14.4" customHeight="1" x14ac:dyDescent="0.3">
      <c r="A129" s="941" t="s">
        <v>5604</v>
      </c>
      <c r="B129" s="943" t="s">
        <v>5605</v>
      </c>
      <c r="C129" s="943" t="s">
        <v>4849</v>
      </c>
      <c r="D129" s="943" t="s">
        <v>5760</v>
      </c>
      <c r="E129" s="943" t="s">
        <v>5761</v>
      </c>
      <c r="F129" s="947"/>
      <c r="G129" s="947"/>
      <c r="H129" s="947"/>
      <c r="I129" s="947"/>
      <c r="J129" s="947">
        <v>1</v>
      </c>
      <c r="K129" s="947">
        <v>1657</v>
      </c>
      <c r="L129" s="947"/>
      <c r="M129" s="947">
        <v>1657</v>
      </c>
      <c r="N129" s="947">
        <v>1</v>
      </c>
      <c r="O129" s="947">
        <v>1688</v>
      </c>
      <c r="P129" s="944"/>
      <c r="Q129" s="948">
        <v>1688</v>
      </c>
    </row>
    <row r="130" spans="1:17" ht="14.4" customHeight="1" x14ac:dyDescent="0.3">
      <c r="A130" s="941" t="s">
        <v>5604</v>
      </c>
      <c r="B130" s="943" t="s">
        <v>5605</v>
      </c>
      <c r="C130" s="943" t="s">
        <v>4849</v>
      </c>
      <c r="D130" s="943" t="s">
        <v>5762</v>
      </c>
      <c r="E130" s="943" t="s">
        <v>5763</v>
      </c>
      <c r="F130" s="947">
        <v>1</v>
      </c>
      <c r="G130" s="947">
        <v>127</v>
      </c>
      <c r="H130" s="947">
        <v>1</v>
      </c>
      <c r="I130" s="947">
        <v>127</v>
      </c>
      <c r="J130" s="947"/>
      <c r="K130" s="947"/>
      <c r="L130" s="947"/>
      <c r="M130" s="947"/>
      <c r="N130" s="947">
        <v>19</v>
      </c>
      <c r="O130" s="947">
        <v>2413</v>
      </c>
      <c r="P130" s="944">
        <v>19</v>
      </c>
      <c r="Q130" s="948">
        <v>127</v>
      </c>
    </row>
    <row r="131" spans="1:17" ht="14.4" customHeight="1" x14ac:dyDescent="0.3">
      <c r="A131" s="941" t="s">
        <v>5604</v>
      </c>
      <c r="B131" s="943" t="s">
        <v>5605</v>
      </c>
      <c r="C131" s="943" t="s">
        <v>4849</v>
      </c>
      <c r="D131" s="943" t="s">
        <v>5764</v>
      </c>
      <c r="E131" s="943" t="s">
        <v>5765</v>
      </c>
      <c r="F131" s="947">
        <v>1</v>
      </c>
      <c r="G131" s="947">
        <v>310</v>
      </c>
      <c r="H131" s="947">
        <v>1</v>
      </c>
      <c r="I131" s="947">
        <v>310</v>
      </c>
      <c r="J131" s="947">
        <v>1</v>
      </c>
      <c r="K131" s="947">
        <v>310</v>
      </c>
      <c r="L131" s="947">
        <v>1</v>
      </c>
      <c r="M131" s="947">
        <v>310</v>
      </c>
      <c r="N131" s="947"/>
      <c r="O131" s="947"/>
      <c r="P131" s="944"/>
      <c r="Q131" s="948"/>
    </row>
    <row r="132" spans="1:17" ht="14.4" customHeight="1" x14ac:dyDescent="0.3">
      <c r="A132" s="941" t="s">
        <v>5604</v>
      </c>
      <c r="B132" s="943" t="s">
        <v>5605</v>
      </c>
      <c r="C132" s="943" t="s">
        <v>4849</v>
      </c>
      <c r="D132" s="943" t="s">
        <v>5766</v>
      </c>
      <c r="E132" s="943" t="s">
        <v>5767</v>
      </c>
      <c r="F132" s="947">
        <v>1</v>
      </c>
      <c r="G132" s="947">
        <v>23</v>
      </c>
      <c r="H132" s="947">
        <v>1</v>
      </c>
      <c r="I132" s="947">
        <v>23</v>
      </c>
      <c r="J132" s="947">
        <v>3</v>
      </c>
      <c r="K132" s="947">
        <v>69</v>
      </c>
      <c r="L132" s="947">
        <v>3</v>
      </c>
      <c r="M132" s="947">
        <v>23</v>
      </c>
      <c r="N132" s="947"/>
      <c r="O132" s="947"/>
      <c r="P132" s="944"/>
      <c r="Q132" s="948"/>
    </row>
    <row r="133" spans="1:17" ht="14.4" customHeight="1" x14ac:dyDescent="0.3">
      <c r="A133" s="941" t="s">
        <v>5604</v>
      </c>
      <c r="B133" s="943" t="s">
        <v>5605</v>
      </c>
      <c r="C133" s="943" t="s">
        <v>4849</v>
      </c>
      <c r="D133" s="943" t="s">
        <v>5768</v>
      </c>
      <c r="E133" s="943" t="s">
        <v>5769</v>
      </c>
      <c r="F133" s="947">
        <v>1</v>
      </c>
      <c r="G133" s="947">
        <v>131</v>
      </c>
      <c r="H133" s="947">
        <v>1</v>
      </c>
      <c r="I133" s="947">
        <v>131</v>
      </c>
      <c r="J133" s="947">
        <v>1</v>
      </c>
      <c r="K133" s="947">
        <v>132</v>
      </c>
      <c r="L133" s="947">
        <v>1.0076335877862594</v>
      </c>
      <c r="M133" s="947">
        <v>132</v>
      </c>
      <c r="N133" s="947"/>
      <c r="O133" s="947"/>
      <c r="P133" s="944"/>
      <c r="Q133" s="948"/>
    </row>
    <row r="134" spans="1:17" ht="14.4" customHeight="1" x14ac:dyDescent="0.3">
      <c r="A134" s="941" t="s">
        <v>5604</v>
      </c>
      <c r="B134" s="943" t="s">
        <v>5605</v>
      </c>
      <c r="C134" s="943" t="s">
        <v>4849</v>
      </c>
      <c r="D134" s="943" t="s">
        <v>5770</v>
      </c>
      <c r="E134" s="943" t="s">
        <v>5771</v>
      </c>
      <c r="F134" s="947"/>
      <c r="G134" s="947"/>
      <c r="H134" s="947"/>
      <c r="I134" s="947"/>
      <c r="J134" s="947"/>
      <c r="K134" s="947"/>
      <c r="L134" s="947"/>
      <c r="M134" s="947"/>
      <c r="N134" s="947">
        <v>0</v>
      </c>
      <c r="O134" s="947">
        <v>0</v>
      </c>
      <c r="P134" s="944"/>
      <c r="Q134" s="948"/>
    </row>
    <row r="135" spans="1:17" ht="14.4" customHeight="1" x14ac:dyDescent="0.3">
      <c r="A135" s="941" t="s">
        <v>5604</v>
      </c>
      <c r="B135" s="943" t="s">
        <v>5605</v>
      </c>
      <c r="C135" s="943" t="s">
        <v>4849</v>
      </c>
      <c r="D135" s="943" t="s">
        <v>5772</v>
      </c>
      <c r="E135" s="943" t="s">
        <v>5773</v>
      </c>
      <c r="F135" s="947">
        <v>3</v>
      </c>
      <c r="G135" s="947">
        <v>875</v>
      </c>
      <c r="H135" s="947">
        <v>1</v>
      </c>
      <c r="I135" s="947">
        <v>291.66666666666669</v>
      </c>
      <c r="J135" s="947">
        <v>3</v>
      </c>
      <c r="K135" s="947">
        <v>879</v>
      </c>
      <c r="L135" s="947">
        <v>1.0045714285714287</v>
      </c>
      <c r="M135" s="947">
        <v>293</v>
      </c>
      <c r="N135" s="947">
        <v>2</v>
      </c>
      <c r="O135" s="947">
        <v>588</v>
      </c>
      <c r="P135" s="944">
        <v>0.67200000000000004</v>
      </c>
      <c r="Q135" s="948">
        <v>294</v>
      </c>
    </row>
    <row r="136" spans="1:17" ht="14.4" customHeight="1" x14ac:dyDescent="0.3">
      <c r="A136" s="941" t="s">
        <v>5604</v>
      </c>
      <c r="B136" s="943" t="s">
        <v>5605</v>
      </c>
      <c r="C136" s="943" t="s">
        <v>4849</v>
      </c>
      <c r="D136" s="943" t="s">
        <v>5774</v>
      </c>
      <c r="E136" s="943" t="s">
        <v>5775</v>
      </c>
      <c r="F136" s="947"/>
      <c r="G136" s="947"/>
      <c r="H136" s="947"/>
      <c r="I136" s="947"/>
      <c r="J136" s="947"/>
      <c r="K136" s="947"/>
      <c r="L136" s="947"/>
      <c r="M136" s="947"/>
      <c r="N136" s="947">
        <v>1</v>
      </c>
      <c r="O136" s="947">
        <v>45</v>
      </c>
      <c r="P136" s="944"/>
      <c r="Q136" s="948">
        <v>45</v>
      </c>
    </row>
    <row r="137" spans="1:17" ht="14.4" customHeight="1" x14ac:dyDescent="0.3">
      <c r="A137" s="941" t="s">
        <v>5604</v>
      </c>
      <c r="B137" s="943" t="s">
        <v>5605</v>
      </c>
      <c r="C137" s="943" t="s">
        <v>4849</v>
      </c>
      <c r="D137" s="943" t="s">
        <v>5776</v>
      </c>
      <c r="E137" s="943" t="s">
        <v>5777</v>
      </c>
      <c r="F137" s="947">
        <v>1</v>
      </c>
      <c r="G137" s="947">
        <v>308</v>
      </c>
      <c r="H137" s="947">
        <v>1</v>
      </c>
      <c r="I137" s="947">
        <v>308</v>
      </c>
      <c r="J137" s="947"/>
      <c r="K137" s="947"/>
      <c r="L137" s="947"/>
      <c r="M137" s="947"/>
      <c r="N137" s="947">
        <v>2</v>
      </c>
      <c r="O137" s="947">
        <v>620</v>
      </c>
      <c r="P137" s="944">
        <v>2.0129870129870131</v>
      </c>
      <c r="Q137" s="948">
        <v>310</v>
      </c>
    </row>
    <row r="138" spans="1:17" ht="14.4" customHeight="1" x14ac:dyDescent="0.3">
      <c r="A138" s="941" t="s">
        <v>5604</v>
      </c>
      <c r="B138" s="943" t="s">
        <v>5605</v>
      </c>
      <c r="C138" s="943" t="s">
        <v>4849</v>
      </c>
      <c r="D138" s="943" t="s">
        <v>5778</v>
      </c>
      <c r="E138" s="943" t="s">
        <v>5779</v>
      </c>
      <c r="F138" s="947">
        <v>7</v>
      </c>
      <c r="G138" s="947">
        <v>711</v>
      </c>
      <c r="H138" s="947">
        <v>1</v>
      </c>
      <c r="I138" s="947">
        <v>101.57142857142857</v>
      </c>
      <c r="J138" s="947"/>
      <c r="K138" s="947"/>
      <c r="L138" s="947"/>
      <c r="M138" s="947"/>
      <c r="N138" s="947"/>
      <c r="O138" s="947"/>
      <c r="P138" s="944"/>
      <c r="Q138" s="948"/>
    </row>
    <row r="139" spans="1:17" ht="14.4" customHeight="1" x14ac:dyDescent="0.3">
      <c r="A139" s="941" t="s">
        <v>5604</v>
      </c>
      <c r="B139" s="943" t="s">
        <v>5605</v>
      </c>
      <c r="C139" s="943" t="s">
        <v>4849</v>
      </c>
      <c r="D139" s="943" t="s">
        <v>5780</v>
      </c>
      <c r="E139" s="943" t="s">
        <v>5781</v>
      </c>
      <c r="F139" s="947"/>
      <c r="G139" s="947"/>
      <c r="H139" s="947"/>
      <c r="I139" s="947"/>
      <c r="J139" s="947"/>
      <c r="K139" s="947"/>
      <c r="L139" s="947"/>
      <c r="M139" s="947"/>
      <c r="N139" s="947">
        <v>1</v>
      </c>
      <c r="O139" s="947">
        <v>528</v>
      </c>
      <c r="P139" s="944"/>
      <c r="Q139" s="948">
        <v>528</v>
      </c>
    </row>
    <row r="140" spans="1:17" ht="14.4" customHeight="1" x14ac:dyDescent="0.3">
      <c r="A140" s="941" t="s">
        <v>5604</v>
      </c>
      <c r="B140" s="943" t="s">
        <v>5605</v>
      </c>
      <c r="C140" s="943" t="s">
        <v>4849</v>
      </c>
      <c r="D140" s="943" t="s">
        <v>5782</v>
      </c>
      <c r="E140" s="943" t="s">
        <v>5783</v>
      </c>
      <c r="F140" s="947">
        <v>1</v>
      </c>
      <c r="G140" s="947">
        <v>1757</v>
      </c>
      <c r="H140" s="947">
        <v>1</v>
      </c>
      <c r="I140" s="947">
        <v>1757</v>
      </c>
      <c r="J140" s="947">
        <v>2</v>
      </c>
      <c r="K140" s="947">
        <v>3520</v>
      </c>
      <c r="L140" s="947">
        <v>2.0034149117814457</v>
      </c>
      <c r="M140" s="947">
        <v>1760</v>
      </c>
      <c r="N140" s="947">
        <v>1</v>
      </c>
      <c r="O140" s="947">
        <v>1768</v>
      </c>
      <c r="P140" s="944">
        <v>1.006260671599317</v>
      </c>
      <c r="Q140" s="948">
        <v>1768</v>
      </c>
    </row>
    <row r="141" spans="1:17" ht="14.4" customHeight="1" x14ac:dyDescent="0.3">
      <c r="A141" s="941" t="s">
        <v>5604</v>
      </c>
      <c r="B141" s="943" t="s">
        <v>5605</v>
      </c>
      <c r="C141" s="943" t="s">
        <v>4849</v>
      </c>
      <c r="D141" s="943" t="s">
        <v>5784</v>
      </c>
      <c r="E141" s="943" t="s">
        <v>5785</v>
      </c>
      <c r="F141" s="947"/>
      <c r="G141" s="947"/>
      <c r="H141" s="947"/>
      <c r="I141" s="947"/>
      <c r="J141" s="947">
        <v>2</v>
      </c>
      <c r="K141" s="947">
        <v>812</v>
      </c>
      <c r="L141" s="947"/>
      <c r="M141" s="947">
        <v>406</v>
      </c>
      <c r="N141" s="947">
        <v>1</v>
      </c>
      <c r="O141" s="947">
        <v>407</v>
      </c>
      <c r="P141" s="944"/>
      <c r="Q141" s="948">
        <v>407</v>
      </c>
    </row>
    <row r="142" spans="1:17" ht="14.4" customHeight="1" x14ac:dyDescent="0.3">
      <c r="A142" s="941" t="s">
        <v>5604</v>
      </c>
      <c r="B142" s="943" t="s">
        <v>5605</v>
      </c>
      <c r="C142" s="943" t="s">
        <v>4849</v>
      </c>
      <c r="D142" s="943" t="s">
        <v>5786</v>
      </c>
      <c r="E142" s="943" t="s">
        <v>5787</v>
      </c>
      <c r="F142" s="947"/>
      <c r="G142" s="947"/>
      <c r="H142" s="947"/>
      <c r="I142" s="947"/>
      <c r="J142" s="947"/>
      <c r="K142" s="947"/>
      <c r="L142" s="947"/>
      <c r="M142" s="947"/>
      <c r="N142" s="947">
        <v>524</v>
      </c>
      <c r="O142" s="947">
        <v>19388</v>
      </c>
      <c r="P142" s="944"/>
      <c r="Q142" s="948">
        <v>37</v>
      </c>
    </row>
    <row r="143" spans="1:17" ht="14.4" customHeight="1" x14ac:dyDescent="0.3">
      <c r="A143" s="941" t="s">
        <v>5604</v>
      </c>
      <c r="B143" s="943" t="s">
        <v>5605</v>
      </c>
      <c r="C143" s="943" t="s">
        <v>4849</v>
      </c>
      <c r="D143" s="943" t="s">
        <v>5788</v>
      </c>
      <c r="E143" s="943" t="s">
        <v>5789</v>
      </c>
      <c r="F143" s="947"/>
      <c r="G143" s="947"/>
      <c r="H143" s="947"/>
      <c r="I143" s="947"/>
      <c r="J143" s="947"/>
      <c r="K143" s="947"/>
      <c r="L143" s="947"/>
      <c r="M143" s="947"/>
      <c r="N143" s="947">
        <v>3</v>
      </c>
      <c r="O143" s="947">
        <v>513</v>
      </c>
      <c r="P143" s="944"/>
      <c r="Q143" s="948">
        <v>171</v>
      </c>
    </row>
    <row r="144" spans="1:17" ht="14.4" customHeight="1" x14ac:dyDescent="0.3">
      <c r="A144" s="941" t="s">
        <v>5604</v>
      </c>
      <c r="B144" s="943" t="s">
        <v>5790</v>
      </c>
      <c r="C144" s="943" t="s">
        <v>4849</v>
      </c>
      <c r="D144" s="943" t="s">
        <v>5791</v>
      </c>
      <c r="E144" s="943" t="s">
        <v>5792</v>
      </c>
      <c r="F144" s="947"/>
      <c r="G144" s="947"/>
      <c r="H144" s="947"/>
      <c r="I144" s="947"/>
      <c r="J144" s="947">
        <v>1</v>
      </c>
      <c r="K144" s="947">
        <v>1037</v>
      </c>
      <c r="L144" s="947"/>
      <c r="M144" s="947">
        <v>1037</v>
      </c>
      <c r="N144" s="947"/>
      <c r="O144" s="947"/>
      <c r="P144" s="944"/>
      <c r="Q144" s="948"/>
    </row>
    <row r="145" spans="1:17" ht="14.4" customHeight="1" x14ac:dyDescent="0.3">
      <c r="A145" s="941" t="s">
        <v>5793</v>
      </c>
      <c r="B145" s="943" t="s">
        <v>5513</v>
      </c>
      <c r="C145" s="943" t="s">
        <v>4843</v>
      </c>
      <c r="D145" s="943" t="s">
        <v>5794</v>
      </c>
      <c r="E145" s="943" t="s">
        <v>5795</v>
      </c>
      <c r="F145" s="947">
        <v>2.34</v>
      </c>
      <c r="G145" s="947">
        <v>6251.2</v>
      </c>
      <c r="H145" s="947">
        <v>1</v>
      </c>
      <c r="I145" s="947">
        <v>2671.4529914529917</v>
      </c>
      <c r="J145" s="947">
        <v>1.34</v>
      </c>
      <c r="K145" s="947">
        <v>3424.1</v>
      </c>
      <c r="L145" s="947">
        <v>0.54775083184028661</v>
      </c>
      <c r="M145" s="947">
        <v>2555.2985074626863</v>
      </c>
      <c r="N145" s="947">
        <v>0.67</v>
      </c>
      <c r="O145" s="947">
        <v>1814.38</v>
      </c>
      <c r="P145" s="944">
        <v>0.29024507294599439</v>
      </c>
      <c r="Q145" s="948">
        <v>2708.0298507462685</v>
      </c>
    </row>
    <row r="146" spans="1:17" ht="14.4" customHeight="1" x14ac:dyDescent="0.3">
      <c r="A146" s="941" t="s">
        <v>5793</v>
      </c>
      <c r="B146" s="943" t="s">
        <v>5513</v>
      </c>
      <c r="C146" s="943" t="s">
        <v>4843</v>
      </c>
      <c r="D146" s="943" t="s">
        <v>5796</v>
      </c>
      <c r="E146" s="943" t="s">
        <v>5795</v>
      </c>
      <c r="F146" s="947"/>
      <c r="G146" s="947"/>
      <c r="H146" s="947"/>
      <c r="I146" s="947"/>
      <c r="J146" s="947">
        <v>0.2</v>
      </c>
      <c r="K146" s="947">
        <v>1277.6500000000001</v>
      </c>
      <c r="L146" s="947"/>
      <c r="M146" s="947">
        <v>6388.25</v>
      </c>
      <c r="N146" s="947">
        <v>0.4</v>
      </c>
      <c r="O146" s="947">
        <v>2708.04</v>
      </c>
      <c r="P146" s="944"/>
      <c r="Q146" s="948">
        <v>6770.0999999999995</v>
      </c>
    </row>
    <row r="147" spans="1:17" ht="14.4" customHeight="1" x14ac:dyDescent="0.3">
      <c r="A147" s="941" t="s">
        <v>5793</v>
      </c>
      <c r="B147" s="943" t="s">
        <v>5513</v>
      </c>
      <c r="C147" s="943" t="s">
        <v>4843</v>
      </c>
      <c r="D147" s="943" t="s">
        <v>5797</v>
      </c>
      <c r="E147" s="943" t="s">
        <v>5798</v>
      </c>
      <c r="F147" s="947"/>
      <c r="G147" s="947"/>
      <c r="H147" s="947"/>
      <c r="I147" s="947"/>
      <c r="J147" s="947">
        <v>0.1</v>
      </c>
      <c r="K147" s="947">
        <v>494.39</v>
      </c>
      <c r="L147" s="947"/>
      <c r="M147" s="947">
        <v>4943.8999999999996</v>
      </c>
      <c r="N147" s="947"/>
      <c r="O147" s="947"/>
      <c r="P147" s="944"/>
      <c r="Q147" s="948"/>
    </row>
    <row r="148" spans="1:17" ht="14.4" customHeight="1" x14ac:dyDescent="0.3">
      <c r="A148" s="941" t="s">
        <v>5793</v>
      </c>
      <c r="B148" s="943" t="s">
        <v>5513</v>
      </c>
      <c r="C148" s="943" t="s">
        <v>4843</v>
      </c>
      <c r="D148" s="943" t="s">
        <v>5799</v>
      </c>
      <c r="E148" s="943" t="s">
        <v>5536</v>
      </c>
      <c r="F148" s="947">
        <v>1</v>
      </c>
      <c r="G148" s="947">
        <v>989.03</v>
      </c>
      <c r="H148" s="947">
        <v>1</v>
      </c>
      <c r="I148" s="947">
        <v>989.03</v>
      </c>
      <c r="J148" s="947">
        <v>0.1</v>
      </c>
      <c r="K148" s="947">
        <v>95.13</v>
      </c>
      <c r="L148" s="947">
        <v>9.6185151107650926E-2</v>
      </c>
      <c r="M148" s="947">
        <v>951.3</v>
      </c>
      <c r="N148" s="947">
        <v>2.2000000000000002</v>
      </c>
      <c r="O148" s="947">
        <v>2210.62</v>
      </c>
      <c r="P148" s="944">
        <v>2.2351394800966604</v>
      </c>
      <c r="Q148" s="948">
        <v>1004.8272727272725</v>
      </c>
    </row>
    <row r="149" spans="1:17" ht="14.4" customHeight="1" x14ac:dyDescent="0.3">
      <c r="A149" s="941" t="s">
        <v>5793</v>
      </c>
      <c r="B149" s="943" t="s">
        <v>5513</v>
      </c>
      <c r="C149" s="943" t="s">
        <v>4843</v>
      </c>
      <c r="D149" s="943" t="s">
        <v>5800</v>
      </c>
      <c r="E149" s="943" t="s">
        <v>5798</v>
      </c>
      <c r="F149" s="947">
        <v>0.31</v>
      </c>
      <c r="G149" s="947">
        <v>3204.58</v>
      </c>
      <c r="H149" s="947">
        <v>1</v>
      </c>
      <c r="I149" s="947">
        <v>10337.354838709678</v>
      </c>
      <c r="J149" s="947"/>
      <c r="K149" s="947"/>
      <c r="L149" s="947"/>
      <c r="M149" s="947"/>
      <c r="N149" s="947">
        <v>0.12</v>
      </c>
      <c r="O149" s="947">
        <v>1186.55</v>
      </c>
      <c r="P149" s="944">
        <v>0.37026693045578513</v>
      </c>
      <c r="Q149" s="948">
        <v>9887.9166666666661</v>
      </c>
    </row>
    <row r="150" spans="1:17" ht="14.4" customHeight="1" x14ac:dyDescent="0.3">
      <c r="A150" s="941" t="s">
        <v>5793</v>
      </c>
      <c r="B150" s="943" t="s">
        <v>5513</v>
      </c>
      <c r="C150" s="943" t="s">
        <v>4843</v>
      </c>
      <c r="D150" s="943" t="s">
        <v>5801</v>
      </c>
      <c r="E150" s="943" t="s">
        <v>5802</v>
      </c>
      <c r="F150" s="947"/>
      <c r="G150" s="947"/>
      <c r="H150" s="947"/>
      <c r="I150" s="947"/>
      <c r="J150" s="947">
        <v>1</v>
      </c>
      <c r="K150" s="947">
        <v>932.82</v>
      </c>
      <c r="L150" s="947"/>
      <c r="M150" s="947">
        <v>932.82</v>
      </c>
      <c r="N150" s="947">
        <v>2</v>
      </c>
      <c r="O150" s="947">
        <v>1865.64</v>
      </c>
      <c r="P150" s="944"/>
      <c r="Q150" s="948">
        <v>932.82</v>
      </c>
    </row>
    <row r="151" spans="1:17" ht="14.4" customHeight="1" x14ac:dyDescent="0.3">
      <c r="A151" s="941" t="s">
        <v>5793</v>
      </c>
      <c r="B151" s="943" t="s">
        <v>5513</v>
      </c>
      <c r="C151" s="943" t="s">
        <v>4843</v>
      </c>
      <c r="D151" s="943" t="s">
        <v>5803</v>
      </c>
      <c r="E151" s="943" t="s">
        <v>5538</v>
      </c>
      <c r="F151" s="947">
        <v>0.16</v>
      </c>
      <c r="G151" s="947">
        <v>873.72</v>
      </c>
      <c r="H151" s="947">
        <v>1</v>
      </c>
      <c r="I151" s="947">
        <v>5460.75</v>
      </c>
      <c r="J151" s="947"/>
      <c r="K151" s="947"/>
      <c r="L151" s="947"/>
      <c r="M151" s="947"/>
      <c r="N151" s="947"/>
      <c r="O151" s="947"/>
      <c r="P151" s="944"/>
      <c r="Q151" s="948"/>
    </row>
    <row r="152" spans="1:17" ht="14.4" customHeight="1" x14ac:dyDescent="0.3">
      <c r="A152" s="941" t="s">
        <v>5793</v>
      </c>
      <c r="B152" s="943" t="s">
        <v>5513</v>
      </c>
      <c r="C152" s="943" t="s">
        <v>4843</v>
      </c>
      <c r="D152" s="943" t="s">
        <v>5804</v>
      </c>
      <c r="E152" s="943" t="s">
        <v>5538</v>
      </c>
      <c r="F152" s="947">
        <v>0.5</v>
      </c>
      <c r="G152" s="947">
        <v>5460.7800000000007</v>
      </c>
      <c r="H152" s="947">
        <v>1</v>
      </c>
      <c r="I152" s="947">
        <v>10921.560000000001</v>
      </c>
      <c r="J152" s="947">
        <v>0.12</v>
      </c>
      <c r="K152" s="947">
        <v>1062.48</v>
      </c>
      <c r="L152" s="947">
        <v>0.19456561150604856</v>
      </c>
      <c r="M152" s="947">
        <v>8854</v>
      </c>
      <c r="N152" s="947">
        <v>0.11</v>
      </c>
      <c r="O152" s="947">
        <v>973.94</v>
      </c>
      <c r="P152" s="944">
        <v>0.17835181054721119</v>
      </c>
      <c r="Q152" s="948">
        <v>8854</v>
      </c>
    </row>
    <row r="153" spans="1:17" ht="14.4" customHeight="1" x14ac:dyDescent="0.3">
      <c r="A153" s="941" t="s">
        <v>5793</v>
      </c>
      <c r="B153" s="943" t="s">
        <v>5513</v>
      </c>
      <c r="C153" s="943" t="s">
        <v>4843</v>
      </c>
      <c r="D153" s="943" t="s">
        <v>5805</v>
      </c>
      <c r="E153" s="943" t="s">
        <v>5806</v>
      </c>
      <c r="F153" s="947">
        <v>0.4</v>
      </c>
      <c r="G153" s="947">
        <v>782.44</v>
      </c>
      <c r="H153" s="947">
        <v>1</v>
      </c>
      <c r="I153" s="947">
        <v>1956.1000000000001</v>
      </c>
      <c r="J153" s="947">
        <v>0.30000000000000004</v>
      </c>
      <c r="K153" s="947">
        <v>584.79</v>
      </c>
      <c r="L153" s="947">
        <v>0.74739277133070892</v>
      </c>
      <c r="M153" s="947">
        <v>1949.2999999999995</v>
      </c>
      <c r="N153" s="947"/>
      <c r="O153" s="947"/>
      <c r="P153" s="944"/>
      <c r="Q153" s="948"/>
    </row>
    <row r="154" spans="1:17" ht="14.4" customHeight="1" x14ac:dyDescent="0.3">
      <c r="A154" s="941" t="s">
        <v>5793</v>
      </c>
      <c r="B154" s="943" t="s">
        <v>5513</v>
      </c>
      <c r="C154" s="943" t="s">
        <v>4843</v>
      </c>
      <c r="D154" s="943" t="s">
        <v>5537</v>
      </c>
      <c r="E154" s="943" t="s">
        <v>5538</v>
      </c>
      <c r="F154" s="947">
        <v>1.1499999999999999</v>
      </c>
      <c r="G154" s="947">
        <v>2511.96</v>
      </c>
      <c r="H154" s="947">
        <v>1</v>
      </c>
      <c r="I154" s="947">
        <v>2184.3130434782611</v>
      </c>
      <c r="J154" s="947">
        <v>1.7999999999999998</v>
      </c>
      <c r="K154" s="947">
        <v>3187.44</v>
      </c>
      <c r="L154" s="947">
        <v>1.2689055558209525</v>
      </c>
      <c r="M154" s="947">
        <v>1770.8000000000002</v>
      </c>
      <c r="N154" s="947">
        <v>0.6</v>
      </c>
      <c r="O154" s="947">
        <v>1074.54</v>
      </c>
      <c r="P154" s="944">
        <v>0.42776955047054888</v>
      </c>
      <c r="Q154" s="948">
        <v>1790.9</v>
      </c>
    </row>
    <row r="155" spans="1:17" ht="14.4" customHeight="1" x14ac:dyDescent="0.3">
      <c r="A155" s="941" t="s">
        <v>5793</v>
      </c>
      <c r="B155" s="943" t="s">
        <v>5513</v>
      </c>
      <c r="C155" s="943" t="s">
        <v>4843</v>
      </c>
      <c r="D155" s="943" t="s">
        <v>5807</v>
      </c>
      <c r="E155" s="943" t="s">
        <v>5808</v>
      </c>
      <c r="F155" s="947">
        <v>0.16999999999999998</v>
      </c>
      <c r="G155" s="947">
        <v>64.48</v>
      </c>
      <c r="H155" s="947">
        <v>1</v>
      </c>
      <c r="I155" s="947">
        <v>379.2941176470589</v>
      </c>
      <c r="J155" s="947"/>
      <c r="K155" s="947"/>
      <c r="L155" s="947"/>
      <c r="M155" s="947"/>
      <c r="N155" s="947"/>
      <c r="O155" s="947"/>
      <c r="P155" s="944"/>
      <c r="Q155" s="948"/>
    </row>
    <row r="156" spans="1:17" ht="14.4" customHeight="1" x14ac:dyDescent="0.3">
      <c r="A156" s="941" t="s">
        <v>5793</v>
      </c>
      <c r="B156" s="943" t="s">
        <v>5513</v>
      </c>
      <c r="C156" s="943" t="s">
        <v>4843</v>
      </c>
      <c r="D156" s="943" t="s">
        <v>5809</v>
      </c>
      <c r="E156" s="943" t="s">
        <v>5810</v>
      </c>
      <c r="F156" s="947">
        <v>0.23</v>
      </c>
      <c r="G156" s="947">
        <v>217.3</v>
      </c>
      <c r="H156" s="947">
        <v>1</v>
      </c>
      <c r="I156" s="947">
        <v>944.78260869565213</v>
      </c>
      <c r="J156" s="947">
        <v>0.2</v>
      </c>
      <c r="K156" s="947">
        <v>180.76</v>
      </c>
      <c r="L156" s="947">
        <v>0.83184537505752409</v>
      </c>
      <c r="M156" s="947">
        <v>903.8</v>
      </c>
      <c r="N156" s="947">
        <v>0.1</v>
      </c>
      <c r="O156" s="947">
        <v>90.38</v>
      </c>
      <c r="P156" s="944">
        <v>0.41592268752876205</v>
      </c>
      <c r="Q156" s="948">
        <v>903.8</v>
      </c>
    </row>
    <row r="157" spans="1:17" ht="14.4" customHeight="1" x14ac:dyDescent="0.3">
      <c r="A157" s="941" t="s">
        <v>5793</v>
      </c>
      <c r="B157" s="943" t="s">
        <v>5513</v>
      </c>
      <c r="C157" s="943" t="s">
        <v>4843</v>
      </c>
      <c r="D157" s="943" t="s">
        <v>5811</v>
      </c>
      <c r="E157" s="943" t="s">
        <v>5538</v>
      </c>
      <c r="F157" s="947"/>
      <c r="G157" s="947"/>
      <c r="H157" s="947"/>
      <c r="I157" s="947"/>
      <c r="J157" s="947">
        <v>0.13</v>
      </c>
      <c r="K157" s="947">
        <v>4285.3500000000004</v>
      </c>
      <c r="L157" s="947"/>
      <c r="M157" s="947">
        <v>32964.230769230773</v>
      </c>
      <c r="N157" s="947"/>
      <c r="O157" s="947"/>
      <c r="P157" s="944"/>
      <c r="Q157" s="948"/>
    </row>
    <row r="158" spans="1:17" ht="14.4" customHeight="1" x14ac:dyDescent="0.3">
      <c r="A158" s="941" t="s">
        <v>5793</v>
      </c>
      <c r="B158" s="943" t="s">
        <v>5513</v>
      </c>
      <c r="C158" s="943" t="s">
        <v>5012</v>
      </c>
      <c r="D158" s="943" t="s">
        <v>5013</v>
      </c>
      <c r="E158" s="943" t="s">
        <v>5014</v>
      </c>
      <c r="F158" s="947"/>
      <c r="G158" s="947"/>
      <c r="H158" s="947"/>
      <c r="I158" s="947"/>
      <c r="J158" s="947">
        <v>1</v>
      </c>
      <c r="K158" s="947">
        <v>1707.31</v>
      </c>
      <c r="L158" s="947"/>
      <c r="M158" s="947">
        <v>1707.31</v>
      </c>
      <c r="N158" s="947">
        <v>1</v>
      </c>
      <c r="O158" s="947">
        <v>1707.31</v>
      </c>
      <c r="P158" s="944"/>
      <c r="Q158" s="948">
        <v>1707.31</v>
      </c>
    </row>
    <row r="159" spans="1:17" ht="14.4" customHeight="1" x14ac:dyDescent="0.3">
      <c r="A159" s="941" t="s">
        <v>5793</v>
      </c>
      <c r="B159" s="943" t="s">
        <v>5513</v>
      </c>
      <c r="C159" s="943" t="s">
        <v>5012</v>
      </c>
      <c r="D159" s="943" t="s">
        <v>5812</v>
      </c>
      <c r="E159" s="943" t="s">
        <v>5014</v>
      </c>
      <c r="F159" s="947">
        <v>1</v>
      </c>
      <c r="G159" s="947">
        <v>2066.3000000000002</v>
      </c>
      <c r="H159" s="947">
        <v>1</v>
      </c>
      <c r="I159" s="947">
        <v>2066.3000000000002</v>
      </c>
      <c r="J159" s="947"/>
      <c r="K159" s="947"/>
      <c r="L159" s="947"/>
      <c r="M159" s="947"/>
      <c r="N159" s="947"/>
      <c r="O159" s="947"/>
      <c r="P159" s="944"/>
      <c r="Q159" s="948"/>
    </row>
    <row r="160" spans="1:17" ht="14.4" customHeight="1" x14ac:dyDescent="0.3">
      <c r="A160" s="941" t="s">
        <v>5793</v>
      </c>
      <c r="B160" s="943" t="s">
        <v>5513</v>
      </c>
      <c r="C160" s="943" t="s">
        <v>5012</v>
      </c>
      <c r="D160" s="943" t="s">
        <v>5813</v>
      </c>
      <c r="E160" s="943" t="s">
        <v>5814</v>
      </c>
      <c r="F160" s="947">
        <v>1</v>
      </c>
      <c r="G160" s="947">
        <v>2141.85</v>
      </c>
      <c r="H160" s="947">
        <v>1</v>
      </c>
      <c r="I160" s="947">
        <v>2141.85</v>
      </c>
      <c r="J160" s="947"/>
      <c r="K160" s="947"/>
      <c r="L160" s="947"/>
      <c r="M160" s="947"/>
      <c r="N160" s="947">
        <v>1</v>
      </c>
      <c r="O160" s="947">
        <v>2141.85</v>
      </c>
      <c r="P160" s="944">
        <v>1</v>
      </c>
      <c r="Q160" s="948">
        <v>2141.85</v>
      </c>
    </row>
    <row r="161" spans="1:17" ht="14.4" customHeight="1" x14ac:dyDescent="0.3">
      <c r="A161" s="941" t="s">
        <v>5793</v>
      </c>
      <c r="B161" s="943" t="s">
        <v>5513</v>
      </c>
      <c r="C161" s="943" t="s">
        <v>5012</v>
      </c>
      <c r="D161" s="943" t="s">
        <v>5815</v>
      </c>
      <c r="E161" s="943" t="s">
        <v>5816</v>
      </c>
      <c r="F161" s="947">
        <v>2</v>
      </c>
      <c r="G161" s="947">
        <v>54927.28</v>
      </c>
      <c r="H161" s="947">
        <v>1</v>
      </c>
      <c r="I161" s="947">
        <v>27463.64</v>
      </c>
      <c r="J161" s="947"/>
      <c r="K161" s="947"/>
      <c r="L161" s="947"/>
      <c r="M161" s="947"/>
      <c r="N161" s="947"/>
      <c r="O161" s="947"/>
      <c r="P161" s="944"/>
      <c r="Q161" s="948"/>
    </row>
    <row r="162" spans="1:17" ht="14.4" customHeight="1" x14ac:dyDescent="0.3">
      <c r="A162" s="941" t="s">
        <v>5793</v>
      </c>
      <c r="B162" s="943" t="s">
        <v>5513</v>
      </c>
      <c r="C162" s="943" t="s">
        <v>5012</v>
      </c>
      <c r="D162" s="943" t="s">
        <v>5817</v>
      </c>
      <c r="E162" s="943" t="s">
        <v>5818</v>
      </c>
      <c r="F162" s="947">
        <v>1</v>
      </c>
      <c r="G162" s="947">
        <v>3991.04</v>
      </c>
      <c r="H162" s="947">
        <v>1</v>
      </c>
      <c r="I162" s="947">
        <v>3991.04</v>
      </c>
      <c r="J162" s="947"/>
      <c r="K162" s="947"/>
      <c r="L162" s="947"/>
      <c r="M162" s="947"/>
      <c r="N162" s="947"/>
      <c r="O162" s="947"/>
      <c r="P162" s="944"/>
      <c r="Q162" s="948"/>
    </row>
    <row r="163" spans="1:17" ht="14.4" customHeight="1" x14ac:dyDescent="0.3">
      <c r="A163" s="941" t="s">
        <v>5793</v>
      </c>
      <c r="B163" s="943" t="s">
        <v>5513</v>
      </c>
      <c r="C163" s="943" t="s">
        <v>5012</v>
      </c>
      <c r="D163" s="943" t="s">
        <v>5819</v>
      </c>
      <c r="E163" s="943" t="s">
        <v>5014</v>
      </c>
      <c r="F163" s="947">
        <v>1</v>
      </c>
      <c r="G163" s="947">
        <v>1446.97</v>
      </c>
      <c r="H163" s="947">
        <v>1</v>
      </c>
      <c r="I163" s="947">
        <v>1446.97</v>
      </c>
      <c r="J163" s="947"/>
      <c r="K163" s="947"/>
      <c r="L163" s="947"/>
      <c r="M163" s="947"/>
      <c r="N163" s="947"/>
      <c r="O163" s="947"/>
      <c r="P163" s="944"/>
      <c r="Q163" s="948"/>
    </row>
    <row r="164" spans="1:17" ht="14.4" customHeight="1" x14ac:dyDescent="0.3">
      <c r="A164" s="941" t="s">
        <v>5793</v>
      </c>
      <c r="B164" s="943" t="s">
        <v>5513</v>
      </c>
      <c r="C164" s="943" t="s">
        <v>5012</v>
      </c>
      <c r="D164" s="943" t="s">
        <v>5820</v>
      </c>
      <c r="E164" s="943" t="s">
        <v>5821</v>
      </c>
      <c r="F164" s="947">
        <v>1</v>
      </c>
      <c r="G164" s="947">
        <v>6890.78</v>
      </c>
      <c r="H164" s="947">
        <v>1</v>
      </c>
      <c r="I164" s="947">
        <v>6890.78</v>
      </c>
      <c r="J164" s="947"/>
      <c r="K164" s="947"/>
      <c r="L164" s="947"/>
      <c r="M164" s="947"/>
      <c r="N164" s="947">
        <v>1</v>
      </c>
      <c r="O164" s="947">
        <v>6890.78</v>
      </c>
      <c r="P164" s="944">
        <v>1</v>
      </c>
      <c r="Q164" s="948">
        <v>6890.78</v>
      </c>
    </row>
    <row r="165" spans="1:17" ht="14.4" customHeight="1" x14ac:dyDescent="0.3">
      <c r="A165" s="941" t="s">
        <v>5793</v>
      </c>
      <c r="B165" s="943" t="s">
        <v>5513</v>
      </c>
      <c r="C165" s="943" t="s">
        <v>5012</v>
      </c>
      <c r="D165" s="943" t="s">
        <v>5822</v>
      </c>
      <c r="E165" s="943" t="s">
        <v>5823</v>
      </c>
      <c r="F165" s="947"/>
      <c r="G165" s="947"/>
      <c r="H165" s="947"/>
      <c r="I165" s="947"/>
      <c r="J165" s="947">
        <v>1</v>
      </c>
      <c r="K165" s="947">
        <v>4137.8900000000003</v>
      </c>
      <c r="L165" s="947"/>
      <c r="M165" s="947">
        <v>4137.8900000000003</v>
      </c>
      <c r="N165" s="947"/>
      <c r="O165" s="947"/>
      <c r="P165" s="944"/>
      <c r="Q165" s="948"/>
    </row>
    <row r="166" spans="1:17" ht="14.4" customHeight="1" x14ac:dyDescent="0.3">
      <c r="A166" s="941" t="s">
        <v>5793</v>
      </c>
      <c r="B166" s="943" t="s">
        <v>5513</v>
      </c>
      <c r="C166" s="943" t="s">
        <v>5012</v>
      </c>
      <c r="D166" s="943" t="s">
        <v>5824</v>
      </c>
      <c r="E166" s="943" t="s">
        <v>5825</v>
      </c>
      <c r="F166" s="947"/>
      <c r="G166" s="947"/>
      <c r="H166" s="947"/>
      <c r="I166" s="947"/>
      <c r="J166" s="947"/>
      <c r="K166" s="947"/>
      <c r="L166" s="947"/>
      <c r="M166" s="947"/>
      <c r="N166" s="947">
        <v>1</v>
      </c>
      <c r="O166" s="947">
        <v>1002.8</v>
      </c>
      <c r="P166" s="944"/>
      <c r="Q166" s="948">
        <v>1002.8</v>
      </c>
    </row>
    <row r="167" spans="1:17" ht="14.4" customHeight="1" x14ac:dyDescent="0.3">
      <c r="A167" s="941" t="s">
        <v>5793</v>
      </c>
      <c r="B167" s="943" t="s">
        <v>5513</v>
      </c>
      <c r="C167" s="943" t="s">
        <v>5012</v>
      </c>
      <c r="D167" s="943" t="s">
        <v>5826</v>
      </c>
      <c r="E167" s="943" t="s">
        <v>5827</v>
      </c>
      <c r="F167" s="947">
        <v>2</v>
      </c>
      <c r="G167" s="947">
        <v>15300</v>
      </c>
      <c r="H167" s="947">
        <v>1</v>
      </c>
      <c r="I167" s="947">
        <v>7650</v>
      </c>
      <c r="J167" s="947"/>
      <c r="K167" s="947"/>
      <c r="L167" s="947"/>
      <c r="M167" s="947"/>
      <c r="N167" s="947">
        <v>1</v>
      </c>
      <c r="O167" s="947">
        <v>7650</v>
      </c>
      <c r="P167" s="944">
        <v>0.5</v>
      </c>
      <c r="Q167" s="948">
        <v>7650</v>
      </c>
    </row>
    <row r="168" spans="1:17" ht="14.4" customHeight="1" x14ac:dyDescent="0.3">
      <c r="A168" s="941" t="s">
        <v>5793</v>
      </c>
      <c r="B168" s="943" t="s">
        <v>5513</v>
      </c>
      <c r="C168" s="943" t="s">
        <v>5012</v>
      </c>
      <c r="D168" s="943" t="s">
        <v>5828</v>
      </c>
      <c r="E168" s="943" t="s">
        <v>5829</v>
      </c>
      <c r="F168" s="947">
        <v>1</v>
      </c>
      <c r="G168" s="947">
        <v>4041.82</v>
      </c>
      <c r="H168" s="947">
        <v>1</v>
      </c>
      <c r="I168" s="947">
        <v>4041.82</v>
      </c>
      <c r="J168" s="947"/>
      <c r="K168" s="947"/>
      <c r="L168" s="947"/>
      <c r="M168" s="947"/>
      <c r="N168" s="947"/>
      <c r="O168" s="947"/>
      <c r="P168" s="944"/>
      <c r="Q168" s="948"/>
    </row>
    <row r="169" spans="1:17" ht="14.4" customHeight="1" x14ac:dyDescent="0.3">
      <c r="A169" s="941" t="s">
        <v>5793</v>
      </c>
      <c r="B169" s="943" t="s">
        <v>5513</v>
      </c>
      <c r="C169" s="943" t="s">
        <v>5012</v>
      </c>
      <c r="D169" s="943" t="s">
        <v>5830</v>
      </c>
      <c r="E169" s="943" t="s">
        <v>5831</v>
      </c>
      <c r="F169" s="947">
        <v>1</v>
      </c>
      <c r="G169" s="947">
        <v>1305.82</v>
      </c>
      <c r="H169" s="947">
        <v>1</v>
      </c>
      <c r="I169" s="947">
        <v>1305.82</v>
      </c>
      <c r="J169" s="947"/>
      <c r="K169" s="947"/>
      <c r="L169" s="947"/>
      <c r="M169" s="947"/>
      <c r="N169" s="947">
        <v>1</v>
      </c>
      <c r="O169" s="947">
        <v>1146.33</v>
      </c>
      <c r="P169" s="944">
        <v>0.87786218621249479</v>
      </c>
      <c r="Q169" s="948">
        <v>1146.33</v>
      </c>
    </row>
    <row r="170" spans="1:17" ht="14.4" customHeight="1" x14ac:dyDescent="0.3">
      <c r="A170" s="941" t="s">
        <v>5793</v>
      </c>
      <c r="B170" s="943" t="s">
        <v>5513</v>
      </c>
      <c r="C170" s="943" t="s">
        <v>5012</v>
      </c>
      <c r="D170" s="943" t="s">
        <v>5832</v>
      </c>
      <c r="E170" s="943" t="s">
        <v>5833</v>
      </c>
      <c r="F170" s="947">
        <v>1</v>
      </c>
      <c r="G170" s="947">
        <v>6587.13</v>
      </c>
      <c r="H170" s="947">
        <v>1</v>
      </c>
      <c r="I170" s="947">
        <v>6587.13</v>
      </c>
      <c r="J170" s="947"/>
      <c r="K170" s="947"/>
      <c r="L170" s="947"/>
      <c r="M170" s="947"/>
      <c r="N170" s="947">
        <v>1</v>
      </c>
      <c r="O170" s="947">
        <v>6587.13</v>
      </c>
      <c r="P170" s="944">
        <v>1</v>
      </c>
      <c r="Q170" s="948">
        <v>6587.13</v>
      </c>
    </row>
    <row r="171" spans="1:17" ht="14.4" customHeight="1" x14ac:dyDescent="0.3">
      <c r="A171" s="941" t="s">
        <v>5793</v>
      </c>
      <c r="B171" s="943" t="s">
        <v>5513</v>
      </c>
      <c r="C171" s="943" t="s">
        <v>5012</v>
      </c>
      <c r="D171" s="943" t="s">
        <v>5834</v>
      </c>
      <c r="E171" s="943" t="s">
        <v>5835</v>
      </c>
      <c r="F171" s="947">
        <v>1</v>
      </c>
      <c r="G171" s="947">
        <v>1841.62</v>
      </c>
      <c r="H171" s="947">
        <v>1</v>
      </c>
      <c r="I171" s="947">
        <v>1841.62</v>
      </c>
      <c r="J171" s="947"/>
      <c r="K171" s="947"/>
      <c r="L171" s="947"/>
      <c r="M171" s="947"/>
      <c r="N171" s="947"/>
      <c r="O171" s="947"/>
      <c r="P171" s="944"/>
      <c r="Q171" s="948"/>
    </row>
    <row r="172" spans="1:17" ht="14.4" customHeight="1" x14ac:dyDescent="0.3">
      <c r="A172" s="941" t="s">
        <v>5793</v>
      </c>
      <c r="B172" s="943" t="s">
        <v>5513</v>
      </c>
      <c r="C172" s="943" t="s">
        <v>5012</v>
      </c>
      <c r="D172" s="943" t="s">
        <v>5836</v>
      </c>
      <c r="E172" s="943" t="s">
        <v>5837</v>
      </c>
      <c r="F172" s="947">
        <v>2</v>
      </c>
      <c r="G172" s="947">
        <v>1022</v>
      </c>
      <c r="H172" s="947">
        <v>1</v>
      </c>
      <c r="I172" s="947">
        <v>511</v>
      </c>
      <c r="J172" s="947"/>
      <c r="K172" s="947"/>
      <c r="L172" s="947"/>
      <c r="M172" s="947"/>
      <c r="N172" s="947"/>
      <c r="O172" s="947"/>
      <c r="P172" s="944"/>
      <c r="Q172" s="948"/>
    </row>
    <row r="173" spans="1:17" ht="14.4" customHeight="1" x14ac:dyDescent="0.3">
      <c r="A173" s="941" t="s">
        <v>5793</v>
      </c>
      <c r="B173" s="943" t="s">
        <v>5513</v>
      </c>
      <c r="C173" s="943" t="s">
        <v>5012</v>
      </c>
      <c r="D173" s="943" t="s">
        <v>5838</v>
      </c>
      <c r="E173" s="943" t="s">
        <v>5839</v>
      </c>
      <c r="F173" s="947">
        <v>1</v>
      </c>
      <c r="G173" s="947">
        <v>380.86</v>
      </c>
      <c r="H173" s="947">
        <v>1</v>
      </c>
      <c r="I173" s="947">
        <v>380.86</v>
      </c>
      <c r="J173" s="947"/>
      <c r="K173" s="947"/>
      <c r="L173" s="947"/>
      <c r="M173" s="947"/>
      <c r="N173" s="947"/>
      <c r="O173" s="947"/>
      <c r="P173" s="944"/>
      <c r="Q173" s="948"/>
    </row>
    <row r="174" spans="1:17" ht="14.4" customHeight="1" x14ac:dyDescent="0.3">
      <c r="A174" s="941" t="s">
        <v>5793</v>
      </c>
      <c r="B174" s="943" t="s">
        <v>5513</v>
      </c>
      <c r="C174" s="943" t="s">
        <v>5012</v>
      </c>
      <c r="D174" s="943" t="s">
        <v>5840</v>
      </c>
      <c r="E174" s="943" t="s">
        <v>5841</v>
      </c>
      <c r="F174" s="947">
        <v>1</v>
      </c>
      <c r="G174" s="947">
        <v>17527.810000000001</v>
      </c>
      <c r="H174" s="947">
        <v>1</v>
      </c>
      <c r="I174" s="947">
        <v>17527.810000000001</v>
      </c>
      <c r="J174" s="947"/>
      <c r="K174" s="947"/>
      <c r="L174" s="947"/>
      <c r="M174" s="947"/>
      <c r="N174" s="947"/>
      <c r="O174" s="947"/>
      <c r="P174" s="944"/>
      <c r="Q174" s="948"/>
    </row>
    <row r="175" spans="1:17" ht="14.4" customHeight="1" x14ac:dyDescent="0.3">
      <c r="A175" s="941" t="s">
        <v>5793</v>
      </c>
      <c r="B175" s="943" t="s">
        <v>5513</v>
      </c>
      <c r="C175" s="943" t="s">
        <v>4849</v>
      </c>
      <c r="D175" s="943" t="s">
        <v>5842</v>
      </c>
      <c r="E175" s="943" t="s">
        <v>5843</v>
      </c>
      <c r="F175" s="947">
        <v>1</v>
      </c>
      <c r="G175" s="947">
        <v>205</v>
      </c>
      <c r="H175" s="947">
        <v>1</v>
      </c>
      <c r="I175" s="947">
        <v>205</v>
      </c>
      <c r="J175" s="947">
        <v>2</v>
      </c>
      <c r="K175" s="947">
        <v>414</v>
      </c>
      <c r="L175" s="947">
        <v>2.0195121951219512</v>
      </c>
      <c r="M175" s="947">
        <v>207</v>
      </c>
      <c r="N175" s="947">
        <v>1</v>
      </c>
      <c r="O175" s="947">
        <v>213</v>
      </c>
      <c r="P175" s="944">
        <v>1.0390243902439025</v>
      </c>
      <c r="Q175" s="948">
        <v>213</v>
      </c>
    </row>
    <row r="176" spans="1:17" ht="14.4" customHeight="1" x14ac:dyDescent="0.3">
      <c r="A176" s="941" t="s">
        <v>5793</v>
      </c>
      <c r="B176" s="943" t="s">
        <v>5513</v>
      </c>
      <c r="C176" s="943" t="s">
        <v>4849</v>
      </c>
      <c r="D176" s="943" t="s">
        <v>5844</v>
      </c>
      <c r="E176" s="943" t="s">
        <v>5845</v>
      </c>
      <c r="F176" s="947">
        <v>8</v>
      </c>
      <c r="G176" s="947">
        <v>1204</v>
      </c>
      <c r="H176" s="947">
        <v>1</v>
      </c>
      <c r="I176" s="947">
        <v>150.5</v>
      </c>
      <c r="J176" s="947">
        <v>7</v>
      </c>
      <c r="K176" s="947">
        <v>1057</v>
      </c>
      <c r="L176" s="947">
        <v>0.87790697674418605</v>
      </c>
      <c r="M176" s="947">
        <v>151</v>
      </c>
      <c r="N176" s="947">
        <v>4</v>
      </c>
      <c r="O176" s="947">
        <v>620</v>
      </c>
      <c r="P176" s="944">
        <v>0.51495016611295685</v>
      </c>
      <c r="Q176" s="948">
        <v>155</v>
      </c>
    </row>
    <row r="177" spans="1:17" ht="14.4" customHeight="1" x14ac:dyDescent="0.3">
      <c r="A177" s="941" t="s">
        <v>5793</v>
      </c>
      <c r="B177" s="943" t="s">
        <v>5513</v>
      </c>
      <c r="C177" s="943" t="s">
        <v>4849</v>
      </c>
      <c r="D177" s="943" t="s">
        <v>5846</v>
      </c>
      <c r="E177" s="943" t="s">
        <v>5847</v>
      </c>
      <c r="F177" s="947">
        <v>18</v>
      </c>
      <c r="G177" s="947">
        <v>3283</v>
      </c>
      <c r="H177" s="947">
        <v>1</v>
      </c>
      <c r="I177" s="947">
        <v>182.38888888888889</v>
      </c>
      <c r="J177" s="947">
        <v>17</v>
      </c>
      <c r="K177" s="947">
        <v>3111</v>
      </c>
      <c r="L177" s="947">
        <v>0.9476088943039902</v>
      </c>
      <c r="M177" s="947">
        <v>183</v>
      </c>
      <c r="N177" s="947">
        <v>18</v>
      </c>
      <c r="O177" s="947">
        <v>3366</v>
      </c>
      <c r="P177" s="944">
        <v>1.0252817544928419</v>
      </c>
      <c r="Q177" s="948">
        <v>187</v>
      </c>
    </row>
    <row r="178" spans="1:17" ht="14.4" customHeight="1" x14ac:dyDescent="0.3">
      <c r="A178" s="941" t="s">
        <v>5793</v>
      </c>
      <c r="B178" s="943" t="s">
        <v>5513</v>
      </c>
      <c r="C178" s="943" t="s">
        <v>4849</v>
      </c>
      <c r="D178" s="943" t="s">
        <v>5848</v>
      </c>
      <c r="E178" s="943" t="s">
        <v>5849</v>
      </c>
      <c r="F178" s="947">
        <v>43</v>
      </c>
      <c r="G178" s="947">
        <v>5350</v>
      </c>
      <c r="H178" s="947">
        <v>1</v>
      </c>
      <c r="I178" s="947">
        <v>124.41860465116279</v>
      </c>
      <c r="J178" s="947">
        <v>52</v>
      </c>
      <c r="K178" s="947">
        <v>6500</v>
      </c>
      <c r="L178" s="947">
        <v>1.2149532710280373</v>
      </c>
      <c r="M178" s="947">
        <v>125</v>
      </c>
      <c r="N178" s="947">
        <v>49</v>
      </c>
      <c r="O178" s="947">
        <v>6272</v>
      </c>
      <c r="P178" s="944">
        <v>1.1723364485981309</v>
      </c>
      <c r="Q178" s="948">
        <v>128</v>
      </c>
    </row>
    <row r="179" spans="1:17" ht="14.4" customHeight="1" x14ac:dyDescent="0.3">
      <c r="A179" s="941" t="s">
        <v>5793</v>
      </c>
      <c r="B179" s="943" t="s">
        <v>5513</v>
      </c>
      <c r="C179" s="943" t="s">
        <v>4849</v>
      </c>
      <c r="D179" s="943" t="s">
        <v>5850</v>
      </c>
      <c r="E179" s="943" t="s">
        <v>5851</v>
      </c>
      <c r="F179" s="947">
        <v>29</v>
      </c>
      <c r="G179" s="947">
        <v>6309</v>
      </c>
      <c r="H179" s="947">
        <v>1</v>
      </c>
      <c r="I179" s="947">
        <v>217.55172413793105</v>
      </c>
      <c r="J179" s="947">
        <v>31</v>
      </c>
      <c r="K179" s="947">
        <v>6789</v>
      </c>
      <c r="L179" s="947">
        <v>1.0760817879220161</v>
      </c>
      <c r="M179" s="947">
        <v>219</v>
      </c>
      <c r="N179" s="947">
        <v>33</v>
      </c>
      <c r="O179" s="947">
        <v>7359</v>
      </c>
      <c r="P179" s="944">
        <v>1.1664289110794104</v>
      </c>
      <c r="Q179" s="948">
        <v>223</v>
      </c>
    </row>
    <row r="180" spans="1:17" ht="14.4" customHeight="1" x14ac:dyDescent="0.3">
      <c r="A180" s="941" t="s">
        <v>5793</v>
      </c>
      <c r="B180" s="943" t="s">
        <v>5513</v>
      </c>
      <c r="C180" s="943" t="s">
        <v>4849</v>
      </c>
      <c r="D180" s="943" t="s">
        <v>5852</v>
      </c>
      <c r="E180" s="943" t="s">
        <v>5853</v>
      </c>
      <c r="F180" s="947">
        <v>6</v>
      </c>
      <c r="G180" s="947">
        <v>1308</v>
      </c>
      <c r="H180" s="947">
        <v>1</v>
      </c>
      <c r="I180" s="947">
        <v>218</v>
      </c>
      <c r="J180" s="947">
        <v>2</v>
      </c>
      <c r="K180" s="947">
        <v>438</v>
      </c>
      <c r="L180" s="947">
        <v>0.33486238532110091</v>
      </c>
      <c r="M180" s="947">
        <v>219</v>
      </c>
      <c r="N180" s="947">
        <v>3</v>
      </c>
      <c r="O180" s="947">
        <v>669</v>
      </c>
      <c r="P180" s="944">
        <v>0.51146788990825687</v>
      </c>
      <c r="Q180" s="948">
        <v>223</v>
      </c>
    </row>
    <row r="181" spans="1:17" ht="14.4" customHeight="1" x14ac:dyDescent="0.3">
      <c r="A181" s="941" t="s">
        <v>5793</v>
      </c>
      <c r="B181" s="943" t="s">
        <v>5513</v>
      </c>
      <c r="C181" s="943" t="s">
        <v>4849</v>
      </c>
      <c r="D181" s="943" t="s">
        <v>5854</v>
      </c>
      <c r="E181" s="943" t="s">
        <v>5855</v>
      </c>
      <c r="F181" s="947">
        <v>23</v>
      </c>
      <c r="G181" s="947">
        <v>5053</v>
      </c>
      <c r="H181" s="947">
        <v>1</v>
      </c>
      <c r="I181" s="947">
        <v>219.69565217391303</v>
      </c>
      <c r="J181" s="947">
        <v>15</v>
      </c>
      <c r="K181" s="947">
        <v>3315</v>
      </c>
      <c r="L181" s="947">
        <v>0.65604591331882045</v>
      </c>
      <c r="M181" s="947">
        <v>221</v>
      </c>
      <c r="N181" s="947">
        <v>15</v>
      </c>
      <c r="O181" s="947">
        <v>3375</v>
      </c>
      <c r="P181" s="944">
        <v>0.66792004749653666</v>
      </c>
      <c r="Q181" s="948">
        <v>225</v>
      </c>
    </row>
    <row r="182" spans="1:17" ht="14.4" customHeight="1" x14ac:dyDescent="0.3">
      <c r="A182" s="941" t="s">
        <v>5793</v>
      </c>
      <c r="B182" s="943" t="s">
        <v>5513</v>
      </c>
      <c r="C182" s="943" t="s">
        <v>4849</v>
      </c>
      <c r="D182" s="943" t="s">
        <v>5856</v>
      </c>
      <c r="E182" s="943" t="s">
        <v>5857</v>
      </c>
      <c r="F182" s="947">
        <v>3</v>
      </c>
      <c r="G182" s="947">
        <v>1830</v>
      </c>
      <c r="H182" s="947">
        <v>1</v>
      </c>
      <c r="I182" s="947">
        <v>610</v>
      </c>
      <c r="J182" s="947"/>
      <c r="K182" s="947"/>
      <c r="L182" s="947"/>
      <c r="M182" s="947"/>
      <c r="N182" s="947"/>
      <c r="O182" s="947"/>
      <c r="P182" s="944"/>
      <c r="Q182" s="948"/>
    </row>
    <row r="183" spans="1:17" ht="14.4" customHeight="1" x14ac:dyDescent="0.3">
      <c r="A183" s="941" t="s">
        <v>5793</v>
      </c>
      <c r="B183" s="943" t="s">
        <v>5513</v>
      </c>
      <c r="C183" s="943" t="s">
        <v>4849</v>
      </c>
      <c r="D183" s="943" t="s">
        <v>5523</v>
      </c>
      <c r="E183" s="943" t="s">
        <v>5524</v>
      </c>
      <c r="F183" s="947">
        <v>2</v>
      </c>
      <c r="G183" s="947">
        <v>655</v>
      </c>
      <c r="H183" s="947">
        <v>1</v>
      </c>
      <c r="I183" s="947">
        <v>327.5</v>
      </c>
      <c r="J183" s="947">
        <v>1</v>
      </c>
      <c r="K183" s="947">
        <v>330</v>
      </c>
      <c r="L183" s="947">
        <v>0.50381679389312972</v>
      </c>
      <c r="M183" s="947">
        <v>330</v>
      </c>
      <c r="N183" s="947"/>
      <c r="O183" s="947"/>
      <c r="P183" s="944"/>
      <c r="Q183" s="948"/>
    </row>
    <row r="184" spans="1:17" ht="14.4" customHeight="1" x14ac:dyDescent="0.3">
      <c r="A184" s="941" t="s">
        <v>5793</v>
      </c>
      <c r="B184" s="943" t="s">
        <v>5513</v>
      </c>
      <c r="C184" s="943" t="s">
        <v>4849</v>
      </c>
      <c r="D184" s="943" t="s">
        <v>5858</v>
      </c>
      <c r="E184" s="943" t="s">
        <v>5859</v>
      </c>
      <c r="F184" s="947">
        <v>1</v>
      </c>
      <c r="G184" s="947">
        <v>4135</v>
      </c>
      <c r="H184" s="947">
        <v>1</v>
      </c>
      <c r="I184" s="947">
        <v>4135</v>
      </c>
      <c r="J184" s="947"/>
      <c r="K184" s="947"/>
      <c r="L184" s="947"/>
      <c r="M184" s="947"/>
      <c r="N184" s="947">
        <v>1</v>
      </c>
      <c r="O184" s="947">
        <v>4164</v>
      </c>
      <c r="P184" s="944">
        <v>1.0070133010882709</v>
      </c>
      <c r="Q184" s="948">
        <v>4164</v>
      </c>
    </row>
    <row r="185" spans="1:17" ht="14.4" customHeight="1" x14ac:dyDescent="0.3">
      <c r="A185" s="941" t="s">
        <v>5793</v>
      </c>
      <c r="B185" s="943" t="s">
        <v>5513</v>
      </c>
      <c r="C185" s="943" t="s">
        <v>4849</v>
      </c>
      <c r="D185" s="943" t="s">
        <v>5860</v>
      </c>
      <c r="E185" s="943" t="s">
        <v>5861</v>
      </c>
      <c r="F185" s="947"/>
      <c r="G185" s="947"/>
      <c r="H185" s="947"/>
      <c r="I185" s="947"/>
      <c r="J185" s="947">
        <v>1</v>
      </c>
      <c r="K185" s="947">
        <v>279</v>
      </c>
      <c r="L185" s="947"/>
      <c r="M185" s="947">
        <v>279</v>
      </c>
      <c r="N185" s="947"/>
      <c r="O185" s="947"/>
      <c r="P185" s="944"/>
      <c r="Q185" s="948"/>
    </row>
    <row r="186" spans="1:17" ht="14.4" customHeight="1" x14ac:dyDescent="0.3">
      <c r="A186" s="941" t="s">
        <v>5793</v>
      </c>
      <c r="B186" s="943" t="s">
        <v>5513</v>
      </c>
      <c r="C186" s="943" t="s">
        <v>4849</v>
      </c>
      <c r="D186" s="943" t="s">
        <v>5862</v>
      </c>
      <c r="E186" s="943" t="s">
        <v>5863</v>
      </c>
      <c r="F186" s="947"/>
      <c r="G186" s="947"/>
      <c r="H186" s="947"/>
      <c r="I186" s="947"/>
      <c r="J186" s="947">
        <v>1</v>
      </c>
      <c r="K186" s="947">
        <v>6264</v>
      </c>
      <c r="L186" s="947"/>
      <c r="M186" s="947">
        <v>6264</v>
      </c>
      <c r="N186" s="947"/>
      <c r="O186" s="947"/>
      <c r="P186" s="944"/>
      <c r="Q186" s="948"/>
    </row>
    <row r="187" spans="1:17" ht="14.4" customHeight="1" x14ac:dyDescent="0.3">
      <c r="A187" s="941" t="s">
        <v>5793</v>
      </c>
      <c r="B187" s="943" t="s">
        <v>5513</v>
      </c>
      <c r="C187" s="943" t="s">
        <v>4849</v>
      </c>
      <c r="D187" s="943" t="s">
        <v>5864</v>
      </c>
      <c r="E187" s="943" t="s">
        <v>5865</v>
      </c>
      <c r="F187" s="947">
        <v>2</v>
      </c>
      <c r="G187" s="947">
        <v>7642</v>
      </c>
      <c r="H187" s="947">
        <v>1</v>
      </c>
      <c r="I187" s="947">
        <v>3821</v>
      </c>
      <c r="J187" s="947"/>
      <c r="K187" s="947"/>
      <c r="L187" s="947"/>
      <c r="M187" s="947"/>
      <c r="N187" s="947">
        <v>2</v>
      </c>
      <c r="O187" s="947">
        <v>7720</v>
      </c>
      <c r="P187" s="944">
        <v>1.0102067521591207</v>
      </c>
      <c r="Q187" s="948">
        <v>3860</v>
      </c>
    </row>
    <row r="188" spans="1:17" ht="14.4" customHeight="1" x14ac:dyDescent="0.3">
      <c r="A188" s="941" t="s">
        <v>5793</v>
      </c>
      <c r="B188" s="943" t="s">
        <v>5513</v>
      </c>
      <c r="C188" s="943" t="s">
        <v>4849</v>
      </c>
      <c r="D188" s="943" t="s">
        <v>5866</v>
      </c>
      <c r="E188" s="943" t="s">
        <v>5867</v>
      </c>
      <c r="F188" s="947">
        <v>1</v>
      </c>
      <c r="G188" s="947">
        <v>5158</v>
      </c>
      <c r="H188" s="947">
        <v>1</v>
      </c>
      <c r="I188" s="947">
        <v>5158</v>
      </c>
      <c r="J188" s="947"/>
      <c r="K188" s="947"/>
      <c r="L188" s="947"/>
      <c r="M188" s="947"/>
      <c r="N188" s="947"/>
      <c r="O188" s="947"/>
      <c r="P188" s="944"/>
      <c r="Q188" s="948"/>
    </row>
    <row r="189" spans="1:17" ht="14.4" customHeight="1" x14ac:dyDescent="0.3">
      <c r="A189" s="941" t="s">
        <v>5793</v>
      </c>
      <c r="B189" s="943" t="s">
        <v>5513</v>
      </c>
      <c r="C189" s="943" t="s">
        <v>4849</v>
      </c>
      <c r="D189" s="943" t="s">
        <v>5868</v>
      </c>
      <c r="E189" s="943" t="s">
        <v>5869</v>
      </c>
      <c r="F189" s="947">
        <v>3</v>
      </c>
      <c r="G189" s="947">
        <v>23544</v>
      </c>
      <c r="H189" s="947">
        <v>1</v>
      </c>
      <c r="I189" s="947">
        <v>7848</v>
      </c>
      <c r="J189" s="947"/>
      <c r="K189" s="947"/>
      <c r="L189" s="947"/>
      <c r="M189" s="947"/>
      <c r="N189" s="947">
        <v>3</v>
      </c>
      <c r="O189" s="947">
        <v>23775</v>
      </c>
      <c r="P189" s="944">
        <v>1.0098114169215087</v>
      </c>
      <c r="Q189" s="948">
        <v>7925</v>
      </c>
    </row>
    <row r="190" spans="1:17" ht="14.4" customHeight="1" x14ac:dyDescent="0.3">
      <c r="A190" s="941" t="s">
        <v>5793</v>
      </c>
      <c r="B190" s="943" t="s">
        <v>5513</v>
      </c>
      <c r="C190" s="943" t="s">
        <v>4849</v>
      </c>
      <c r="D190" s="943" t="s">
        <v>5870</v>
      </c>
      <c r="E190" s="943" t="s">
        <v>5871</v>
      </c>
      <c r="F190" s="947">
        <v>10</v>
      </c>
      <c r="G190" s="947">
        <v>12788</v>
      </c>
      <c r="H190" s="947">
        <v>1</v>
      </c>
      <c r="I190" s="947">
        <v>1278.8</v>
      </c>
      <c r="J190" s="947">
        <v>9</v>
      </c>
      <c r="K190" s="947">
        <v>11529</v>
      </c>
      <c r="L190" s="947">
        <v>0.90154832655614636</v>
      </c>
      <c r="M190" s="947">
        <v>1281</v>
      </c>
      <c r="N190" s="947">
        <v>2</v>
      </c>
      <c r="O190" s="947">
        <v>2586</v>
      </c>
      <c r="P190" s="944">
        <v>0.20222083203002816</v>
      </c>
      <c r="Q190" s="948">
        <v>1293</v>
      </c>
    </row>
    <row r="191" spans="1:17" ht="14.4" customHeight="1" x14ac:dyDescent="0.3">
      <c r="A191" s="941" t="s">
        <v>5793</v>
      </c>
      <c r="B191" s="943" t="s">
        <v>5513</v>
      </c>
      <c r="C191" s="943" t="s">
        <v>4849</v>
      </c>
      <c r="D191" s="943" t="s">
        <v>5872</v>
      </c>
      <c r="E191" s="943" t="s">
        <v>5873</v>
      </c>
      <c r="F191" s="947">
        <v>10</v>
      </c>
      <c r="G191" s="947">
        <v>11652</v>
      </c>
      <c r="H191" s="947">
        <v>1</v>
      </c>
      <c r="I191" s="947">
        <v>1165.2</v>
      </c>
      <c r="J191" s="947">
        <v>9</v>
      </c>
      <c r="K191" s="947">
        <v>10503</v>
      </c>
      <c r="L191" s="947">
        <v>0.90139031925849644</v>
      </c>
      <c r="M191" s="947">
        <v>1167</v>
      </c>
      <c r="N191" s="947">
        <v>2</v>
      </c>
      <c r="O191" s="947">
        <v>2354</v>
      </c>
      <c r="P191" s="944">
        <v>0.20202540336422931</v>
      </c>
      <c r="Q191" s="948">
        <v>1177</v>
      </c>
    </row>
    <row r="192" spans="1:17" ht="14.4" customHeight="1" x14ac:dyDescent="0.3">
      <c r="A192" s="941" t="s">
        <v>5793</v>
      </c>
      <c r="B192" s="943" t="s">
        <v>5513</v>
      </c>
      <c r="C192" s="943" t="s">
        <v>4849</v>
      </c>
      <c r="D192" s="943" t="s">
        <v>5874</v>
      </c>
      <c r="E192" s="943" t="s">
        <v>5875</v>
      </c>
      <c r="F192" s="947">
        <v>7</v>
      </c>
      <c r="G192" s="947">
        <v>35488</v>
      </c>
      <c r="H192" s="947">
        <v>1</v>
      </c>
      <c r="I192" s="947">
        <v>5069.7142857142853</v>
      </c>
      <c r="J192" s="947">
        <v>10</v>
      </c>
      <c r="K192" s="947">
        <v>50760</v>
      </c>
      <c r="L192" s="947">
        <v>1.4303426510369703</v>
      </c>
      <c r="M192" s="947">
        <v>5076</v>
      </c>
      <c r="N192" s="947">
        <v>8</v>
      </c>
      <c r="O192" s="947">
        <v>41256</v>
      </c>
      <c r="P192" s="944">
        <v>1.1625338142470694</v>
      </c>
      <c r="Q192" s="948">
        <v>5157</v>
      </c>
    </row>
    <row r="193" spans="1:17" ht="14.4" customHeight="1" x14ac:dyDescent="0.3">
      <c r="A193" s="941" t="s">
        <v>5793</v>
      </c>
      <c r="B193" s="943" t="s">
        <v>5513</v>
      </c>
      <c r="C193" s="943" t="s">
        <v>4849</v>
      </c>
      <c r="D193" s="943" t="s">
        <v>5876</v>
      </c>
      <c r="E193" s="943" t="s">
        <v>5877</v>
      </c>
      <c r="F193" s="947">
        <v>1</v>
      </c>
      <c r="G193" s="947">
        <v>5508</v>
      </c>
      <c r="H193" s="947">
        <v>1</v>
      </c>
      <c r="I193" s="947">
        <v>5508</v>
      </c>
      <c r="J193" s="947"/>
      <c r="K193" s="947"/>
      <c r="L193" s="947"/>
      <c r="M193" s="947"/>
      <c r="N193" s="947"/>
      <c r="O193" s="947"/>
      <c r="P193" s="944"/>
      <c r="Q193" s="948"/>
    </row>
    <row r="194" spans="1:17" ht="14.4" customHeight="1" x14ac:dyDescent="0.3">
      <c r="A194" s="941" t="s">
        <v>5793</v>
      </c>
      <c r="B194" s="943" t="s">
        <v>5513</v>
      </c>
      <c r="C194" s="943" t="s">
        <v>4849</v>
      </c>
      <c r="D194" s="943" t="s">
        <v>5878</v>
      </c>
      <c r="E194" s="943" t="s">
        <v>5879</v>
      </c>
      <c r="F194" s="947">
        <v>120</v>
      </c>
      <c r="G194" s="947">
        <v>20829</v>
      </c>
      <c r="H194" s="947">
        <v>1</v>
      </c>
      <c r="I194" s="947">
        <v>173.57499999999999</v>
      </c>
      <c r="J194" s="947">
        <v>112</v>
      </c>
      <c r="K194" s="947">
        <v>19600</v>
      </c>
      <c r="L194" s="947">
        <v>0.94099572711123913</v>
      </c>
      <c r="M194" s="947">
        <v>175</v>
      </c>
      <c r="N194" s="947">
        <v>132</v>
      </c>
      <c r="O194" s="947">
        <v>23364</v>
      </c>
      <c r="P194" s="944">
        <v>1.1217053147054588</v>
      </c>
      <c r="Q194" s="948">
        <v>177</v>
      </c>
    </row>
    <row r="195" spans="1:17" ht="14.4" customHeight="1" x14ac:dyDescent="0.3">
      <c r="A195" s="941" t="s">
        <v>5793</v>
      </c>
      <c r="B195" s="943" t="s">
        <v>5513</v>
      </c>
      <c r="C195" s="943" t="s">
        <v>4849</v>
      </c>
      <c r="D195" s="943" t="s">
        <v>5880</v>
      </c>
      <c r="E195" s="943" t="s">
        <v>5881</v>
      </c>
      <c r="F195" s="947">
        <v>36</v>
      </c>
      <c r="G195" s="947">
        <v>71904</v>
      </c>
      <c r="H195" s="947">
        <v>1</v>
      </c>
      <c r="I195" s="947">
        <v>1997.3333333333333</v>
      </c>
      <c r="J195" s="947">
        <v>23</v>
      </c>
      <c r="K195" s="947">
        <v>46023</v>
      </c>
      <c r="L195" s="947">
        <v>0.64006174899866486</v>
      </c>
      <c r="M195" s="947">
        <v>2001</v>
      </c>
      <c r="N195" s="947">
        <v>33</v>
      </c>
      <c r="O195" s="947">
        <v>67584</v>
      </c>
      <c r="P195" s="944">
        <v>0.93991989319092117</v>
      </c>
      <c r="Q195" s="948">
        <v>2048</v>
      </c>
    </row>
    <row r="196" spans="1:17" ht="14.4" customHeight="1" x14ac:dyDescent="0.3">
      <c r="A196" s="941" t="s">
        <v>5793</v>
      </c>
      <c r="B196" s="943" t="s">
        <v>5513</v>
      </c>
      <c r="C196" s="943" t="s">
        <v>4849</v>
      </c>
      <c r="D196" s="943" t="s">
        <v>5882</v>
      </c>
      <c r="E196" s="943" t="s">
        <v>5883</v>
      </c>
      <c r="F196" s="947">
        <v>3</v>
      </c>
      <c r="G196" s="947">
        <v>8082</v>
      </c>
      <c r="H196" s="947">
        <v>1</v>
      </c>
      <c r="I196" s="947">
        <v>2694</v>
      </c>
      <c r="J196" s="947">
        <v>4</v>
      </c>
      <c r="K196" s="947">
        <v>10784</v>
      </c>
      <c r="L196" s="947">
        <v>1.3343231873298689</v>
      </c>
      <c r="M196" s="947">
        <v>2696</v>
      </c>
      <c r="N196" s="947">
        <v>5</v>
      </c>
      <c r="O196" s="947">
        <v>13680</v>
      </c>
      <c r="P196" s="944">
        <v>1.6926503340757237</v>
      </c>
      <c r="Q196" s="948">
        <v>2736</v>
      </c>
    </row>
    <row r="197" spans="1:17" ht="14.4" customHeight="1" x14ac:dyDescent="0.3">
      <c r="A197" s="941" t="s">
        <v>5793</v>
      </c>
      <c r="B197" s="943" t="s">
        <v>5513</v>
      </c>
      <c r="C197" s="943" t="s">
        <v>4849</v>
      </c>
      <c r="D197" s="943" t="s">
        <v>5884</v>
      </c>
      <c r="E197" s="943" t="s">
        <v>5885</v>
      </c>
      <c r="F197" s="947">
        <v>3</v>
      </c>
      <c r="G197" s="947">
        <v>15552</v>
      </c>
      <c r="H197" s="947">
        <v>1</v>
      </c>
      <c r="I197" s="947">
        <v>5184</v>
      </c>
      <c r="J197" s="947">
        <v>3</v>
      </c>
      <c r="K197" s="947">
        <v>15564</v>
      </c>
      <c r="L197" s="947">
        <v>1.0007716049382716</v>
      </c>
      <c r="M197" s="947">
        <v>5188</v>
      </c>
      <c r="N197" s="947"/>
      <c r="O197" s="947"/>
      <c r="P197" s="944"/>
      <c r="Q197" s="948"/>
    </row>
    <row r="198" spans="1:17" ht="14.4" customHeight="1" x14ac:dyDescent="0.3">
      <c r="A198" s="941" t="s">
        <v>5793</v>
      </c>
      <c r="B198" s="943" t="s">
        <v>5513</v>
      </c>
      <c r="C198" s="943" t="s">
        <v>4849</v>
      </c>
      <c r="D198" s="943" t="s">
        <v>5886</v>
      </c>
      <c r="E198" s="943" t="s">
        <v>5887</v>
      </c>
      <c r="F198" s="947">
        <v>3</v>
      </c>
      <c r="G198" s="947">
        <v>1977</v>
      </c>
      <c r="H198" s="947">
        <v>1</v>
      </c>
      <c r="I198" s="947">
        <v>659</v>
      </c>
      <c r="J198" s="947"/>
      <c r="K198" s="947"/>
      <c r="L198" s="947"/>
      <c r="M198" s="947"/>
      <c r="N198" s="947"/>
      <c r="O198" s="947"/>
      <c r="P198" s="944"/>
      <c r="Q198" s="948"/>
    </row>
    <row r="199" spans="1:17" ht="14.4" customHeight="1" x14ac:dyDescent="0.3">
      <c r="A199" s="941" t="s">
        <v>5793</v>
      </c>
      <c r="B199" s="943" t="s">
        <v>5513</v>
      </c>
      <c r="C199" s="943" t="s">
        <v>4849</v>
      </c>
      <c r="D199" s="943" t="s">
        <v>5888</v>
      </c>
      <c r="E199" s="943" t="s">
        <v>5889</v>
      </c>
      <c r="F199" s="947">
        <v>10</v>
      </c>
      <c r="G199" s="947">
        <v>1504</v>
      </c>
      <c r="H199" s="947">
        <v>1</v>
      </c>
      <c r="I199" s="947">
        <v>150.4</v>
      </c>
      <c r="J199" s="947">
        <v>6</v>
      </c>
      <c r="K199" s="947">
        <v>906</v>
      </c>
      <c r="L199" s="947">
        <v>0.60239361702127658</v>
      </c>
      <c r="M199" s="947">
        <v>151</v>
      </c>
      <c r="N199" s="947">
        <v>6</v>
      </c>
      <c r="O199" s="947">
        <v>930</v>
      </c>
      <c r="P199" s="944">
        <v>0.61835106382978722</v>
      </c>
      <c r="Q199" s="948">
        <v>155</v>
      </c>
    </row>
    <row r="200" spans="1:17" ht="14.4" customHeight="1" x14ac:dyDescent="0.3">
      <c r="A200" s="941" t="s">
        <v>5793</v>
      </c>
      <c r="B200" s="943" t="s">
        <v>5513</v>
      </c>
      <c r="C200" s="943" t="s">
        <v>4849</v>
      </c>
      <c r="D200" s="943" t="s">
        <v>5890</v>
      </c>
      <c r="E200" s="943" t="s">
        <v>5891</v>
      </c>
      <c r="F200" s="947">
        <v>9</v>
      </c>
      <c r="G200" s="947">
        <v>1742</v>
      </c>
      <c r="H200" s="947">
        <v>1</v>
      </c>
      <c r="I200" s="947">
        <v>193.55555555555554</v>
      </c>
      <c r="J200" s="947">
        <v>9</v>
      </c>
      <c r="K200" s="947">
        <v>1755</v>
      </c>
      <c r="L200" s="947">
        <v>1.0074626865671641</v>
      </c>
      <c r="M200" s="947">
        <v>195</v>
      </c>
      <c r="N200" s="947">
        <v>5</v>
      </c>
      <c r="O200" s="947">
        <v>995</v>
      </c>
      <c r="P200" s="944">
        <v>0.57118254879448904</v>
      </c>
      <c r="Q200" s="948">
        <v>199</v>
      </c>
    </row>
    <row r="201" spans="1:17" ht="14.4" customHeight="1" x14ac:dyDescent="0.3">
      <c r="A201" s="941" t="s">
        <v>5793</v>
      </c>
      <c r="B201" s="943" t="s">
        <v>5513</v>
      </c>
      <c r="C201" s="943" t="s">
        <v>4849</v>
      </c>
      <c r="D201" s="943" t="s">
        <v>5892</v>
      </c>
      <c r="E201" s="943" t="s">
        <v>5893</v>
      </c>
      <c r="F201" s="947">
        <v>11</v>
      </c>
      <c r="G201" s="947">
        <v>2178</v>
      </c>
      <c r="H201" s="947">
        <v>1</v>
      </c>
      <c r="I201" s="947">
        <v>198</v>
      </c>
      <c r="J201" s="947"/>
      <c r="K201" s="947"/>
      <c r="L201" s="947"/>
      <c r="M201" s="947"/>
      <c r="N201" s="947">
        <v>16</v>
      </c>
      <c r="O201" s="947">
        <v>3264</v>
      </c>
      <c r="P201" s="944">
        <v>1.4986225895316805</v>
      </c>
      <c r="Q201" s="948">
        <v>204</v>
      </c>
    </row>
    <row r="202" spans="1:17" ht="14.4" customHeight="1" x14ac:dyDescent="0.3">
      <c r="A202" s="941" t="s">
        <v>5793</v>
      </c>
      <c r="B202" s="943" t="s">
        <v>5513</v>
      </c>
      <c r="C202" s="943" t="s">
        <v>4849</v>
      </c>
      <c r="D202" s="943" t="s">
        <v>5894</v>
      </c>
      <c r="E202" s="943" t="s">
        <v>5895</v>
      </c>
      <c r="F202" s="947">
        <v>3</v>
      </c>
      <c r="G202" s="947">
        <v>1247</v>
      </c>
      <c r="H202" s="947">
        <v>1</v>
      </c>
      <c r="I202" s="947">
        <v>415.66666666666669</v>
      </c>
      <c r="J202" s="947"/>
      <c r="K202" s="947"/>
      <c r="L202" s="947"/>
      <c r="M202" s="947"/>
      <c r="N202" s="947"/>
      <c r="O202" s="947"/>
      <c r="P202" s="944"/>
      <c r="Q202" s="948"/>
    </row>
    <row r="203" spans="1:17" ht="14.4" customHeight="1" x14ac:dyDescent="0.3">
      <c r="A203" s="941" t="s">
        <v>5793</v>
      </c>
      <c r="B203" s="943" t="s">
        <v>5513</v>
      </c>
      <c r="C203" s="943" t="s">
        <v>4849</v>
      </c>
      <c r="D203" s="943" t="s">
        <v>5896</v>
      </c>
      <c r="E203" s="943" t="s">
        <v>5897</v>
      </c>
      <c r="F203" s="947">
        <v>7</v>
      </c>
      <c r="G203" s="947">
        <v>1107</v>
      </c>
      <c r="H203" s="947">
        <v>1</v>
      </c>
      <c r="I203" s="947">
        <v>158.14285714285714</v>
      </c>
      <c r="J203" s="947">
        <v>5</v>
      </c>
      <c r="K203" s="947">
        <v>795</v>
      </c>
      <c r="L203" s="947">
        <v>0.71815718157181574</v>
      </c>
      <c r="M203" s="947">
        <v>159</v>
      </c>
      <c r="N203" s="947">
        <v>1</v>
      </c>
      <c r="O203" s="947">
        <v>163</v>
      </c>
      <c r="P203" s="944">
        <v>0.14724480578139115</v>
      </c>
      <c r="Q203" s="948">
        <v>163</v>
      </c>
    </row>
    <row r="204" spans="1:17" ht="14.4" customHeight="1" x14ac:dyDescent="0.3">
      <c r="A204" s="941" t="s">
        <v>5793</v>
      </c>
      <c r="B204" s="943" t="s">
        <v>5513</v>
      </c>
      <c r="C204" s="943" t="s">
        <v>4849</v>
      </c>
      <c r="D204" s="943" t="s">
        <v>5898</v>
      </c>
      <c r="E204" s="943" t="s">
        <v>5899</v>
      </c>
      <c r="F204" s="947">
        <v>2</v>
      </c>
      <c r="G204" s="947">
        <v>850</v>
      </c>
      <c r="H204" s="947">
        <v>1</v>
      </c>
      <c r="I204" s="947">
        <v>425</v>
      </c>
      <c r="J204" s="947"/>
      <c r="K204" s="947"/>
      <c r="L204" s="947"/>
      <c r="M204" s="947"/>
      <c r="N204" s="947"/>
      <c r="O204" s="947"/>
      <c r="P204" s="944"/>
      <c r="Q204" s="948"/>
    </row>
    <row r="205" spans="1:17" ht="14.4" customHeight="1" x14ac:dyDescent="0.3">
      <c r="A205" s="941" t="s">
        <v>5793</v>
      </c>
      <c r="B205" s="943" t="s">
        <v>5513</v>
      </c>
      <c r="C205" s="943" t="s">
        <v>4849</v>
      </c>
      <c r="D205" s="943" t="s">
        <v>5900</v>
      </c>
      <c r="E205" s="943" t="s">
        <v>5901</v>
      </c>
      <c r="F205" s="947">
        <v>3</v>
      </c>
      <c r="G205" s="947">
        <v>6357</v>
      </c>
      <c r="H205" s="947">
        <v>1</v>
      </c>
      <c r="I205" s="947">
        <v>2119</v>
      </c>
      <c r="J205" s="947">
        <v>10</v>
      </c>
      <c r="K205" s="947">
        <v>21230</v>
      </c>
      <c r="L205" s="947">
        <v>3.3396256095642598</v>
      </c>
      <c r="M205" s="947">
        <v>2123</v>
      </c>
      <c r="N205" s="947">
        <v>10</v>
      </c>
      <c r="O205" s="947">
        <v>21540</v>
      </c>
      <c r="P205" s="944">
        <v>3.3883907503539406</v>
      </c>
      <c r="Q205" s="948">
        <v>2154</v>
      </c>
    </row>
    <row r="206" spans="1:17" ht="14.4" customHeight="1" x14ac:dyDescent="0.3">
      <c r="A206" s="941" t="s">
        <v>5793</v>
      </c>
      <c r="B206" s="943" t="s">
        <v>5513</v>
      </c>
      <c r="C206" s="943" t="s">
        <v>4849</v>
      </c>
      <c r="D206" s="943" t="s">
        <v>5902</v>
      </c>
      <c r="E206" s="943" t="s">
        <v>5865</v>
      </c>
      <c r="F206" s="947">
        <v>2</v>
      </c>
      <c r="G206" s="947">
        <v>3734</v>
      </c>
      <c r="H206" s="947">
        <v>1</v>
      </c>
      <c r="I206" s="947">
        <v>1867</v>
      </c>
      <c r="J206" s="947"/>
      <c r="K206" s="947"/>
      <c r="L206" s="947"/>
      <c r="M206" s="947"/>
      <c r="N206" s="947">
        <v>2</v>
      </c>
      <c r="O206" s="947">
        <v>3776</v>
      </c>
      <c r="P206" s="944">
        <v>1.0112479914301018</v>
      </c>
      <c r="Q206" s="948">
        <v>1888</v>
      </c>
    </row>
    <row r="207" spans="1:17" ht="14.4" customHeight="1" x14ac:dyDescent="0.3">
      <c r="A207" s="941" t="s">
        <v>5793</v>
      </c>
      <c r="B207" s="943" t="s">
        <v>5513</v>
      </c>
      <c r="C207" s="943" t="s">
        <v>4849</v>
      </c>
      <c r="D207" s="943" t="s">
        <v>5903</v>
      </c>
      <c r="E207" s="943" t="s">
        <v>5904</v>
      </c>
      <c r="F207" s="947">
        <v>1</v>
      </c>
      <c r="G207" s="947">
        <v>158</v>
      </c>
      <c r="H207" s="947">
        <v>1</v>
      </c>
      <c r="I207" s="947">
        <v>158</v>
      </c>
      <c r="J207" s="947">
        <v>1</v>
      </c>
      <c r="K207" s="947">
        <v>159</v>
      </c>
      <c r="L207" s="947">
        <v>1.0063291139240507</v>
      </c>
      <c r="M207" s="947">
        <v>159</v>
      </c>
      <c r="N207" s="947"/>
      <c r="O207" s="947"/>
      <c r="P207" s="944"/>
      <c r="Q207" s="948"/>
    </row>
    <row r="208" spans="1:17" ht="14.4" customHeight="1" x14ac:dyDescent="0.3">
      <c r="A208" s="941" t="s">
        <v>5793</v>
      </c>
      <c r="B208" s="943" t="s">
        <v>5513</v>
      </c>
      <c r="C208" s="943" t="s">
        <v>4849</v>
      </c>
      <c r="D208" s="943" t="s">
        <v>5905</v>
      </c>
      <c r="E208" s="943" t="s">
        <v>5906</v>
      </c>
      <c r="F208" s="947">
        <v>2</v>
      </c>
      <c r="G208" s="947">
        <v>16790</v>
      </c>
      <c r="H208" s="947">
        <v>1</v>
      </c>
      <c r="I208" s="947">
        <v>8395</v>
      </c>
      <c r="J208" s="947"/>
      <c r="K208" s="947"/>
      <c r="L208" s="947"/>
      <c r="M208" s="947"/>
      <c r="N208" s="947">
        <v>1</v>
      </c>
      <c r="O208" s="947">
        <v>8459</v>
      </c>
      <c r="P208" s="944">
        <v>0.50381179273377008</v>
      </c>
      <c r="Q208" s="948">
        <v>8459</v>
      </c>
    </row>
    <row r="209" spans="1:17" ht="14.4" customHeight="1" x14ac:dyDescent="0.3">
      <c r="A209" s="941" t="s">
        <v>5793</v>
      </c>
      <c r="B209" s="943" t="s">
        <v>5513</v>
      </c>
      <c r="C209" s="943" t="s">
        <v>4849</v>
      </c>
      <c r="D209" s="943" t="s">
        <v>5907</v>
      </c>
      <c r="E209" s="943" t="s">
        <v>5908</v>
      </c>
      <c r="F209" s="947">
        <v>1</v>
      </c>
      <c r="G209" s="947">
        <v>1993</v>
      </c>
      <c r="H209" s="947">
        <v>1</v>
      </c>
      <c r="I209" s="947">
        <v>1993</v>
      </c>
      <c r="J209" s="947"/>
      <c r="K209" s="947"/>
      <c r="L209" s="947"/>
      <c r="M209" s="947"/>
      <c r="N209" s="947"/>
      <c r="O209" s="947"/>
      <c r="P209" s="944"/>
      <c r="Q209" s="948"/>
    </row>
    <row r="210" spans="1:17" ht="14.4" customHeight="1" x14ac:dyDescent="0.3">
      <c r="A210" s="941" t="s">
        <v>5909</v>
      </c>
      <c r="B210" s="943" t="s">
        <v>5910</v>
      </c>
      <c r="C210" s="943" t="s">
        <v>4849</v>
      </c>
      <c r="D210" s="943" t="s">
        <v>5911</v>
      </c>
      <c r="E210" s="943" t="s">
        <v>5912</v>
      </c>
      <c r="F210" s="947">
        <v>8</v>
      </c>
      <c r="G210" s="947">
        <v>1634</v>
      </c>
      <c r="H210" s="947">
        <v>1</v>
      </c>
      <c r="I210" s="947">
        <v>204.25</v>
      </c>
      <c r="J210" s="947">
        <v>11</v>
      </c>
      <c r="K210" s="947">
        <v>2266</v>
      </c>
      <c r="L210" s="947">
        <v>1.386780905752754</v>
      </c>
      <c r="M210" s="947">
        <v>206</v>
      </c>
      <c r="N210" s="947">
        <v>3</v>
      </c>
      <c r="O210" s="947">
        <v>633</v>
      </c>
      <c r="P210" s="944">
        <v>0.38739290085679312</v>
      </c>
      <c r="Q210" s="948">
        <v>211</v>
      </c>
    </row>
    <row r="211" spans="1:17" ht="14.4" customHeight="1" x14ac:dyDescent="0.3">
      <c r="A211" s="941" t="s">
        <v>5909</v>
      </c>
      <c r="B211" s="943" t="s">
        <v>5910</v>
      </c>
      <c r="C211" s="943" t="s">
        <v>4849</v>
      </c>
      <c r="D211" s="943" t="s">
        <v>5913</v>
      </c>
      <c r="E211" s="943" t="s">
        <v>5912</v>
      </c>
      <c r="F211" s="947"/>
      <c r="G211" s="947"/>
      <c r="H211" s="947"/>
      <c r="I211" s="947"/>
      <c r="J211" s="947">
        <v>1</v>
      </c>
      <c r="K211" s="947">
        <v>85</v>
      </c>
      <c r="L211" s="947"/>
      <c r="M211" s="947">
        <v>85</v>
      </c>
      <c r="N211" s="947">
        <v>1</v>
      </c>
      <c r="O211" s="947">
        <v>87</v>
      </c>
      <c r="P211" s="944"/>
      <c r="Q211" s="948">
        <v>87</v>
      </c>
    </row>
    <row r="212" spans="1:17" ht="14.4" customHeight="1" x14ac:dyDescent="0.3">
      <c r="A212" s="941" t="s">
        <v>5909</v>
      </c>
      <c r="B212" s="943" t="s">
        <v>5910</v>
      </c>
      <c r="C212" s="943" t="s">
        <v>4849</v>
      </c>
      <c r="D212" s="943" t="s">
        <v>5914</v>
      </c>
      <c r="E212" s="943" t="s">
        <v>5915</v>
      </c>
      <c r="F212" s="947">
        <v>39</v>
      </c>
      <c r="G212" s="947">
        <v>11466</v>
      </c>
      <c r="H212" s="947">
        <v>1</v>
      </c>
      <c r="I212" s="947">
        <v>294</v>
      </c>
      <c r="J212" s="947">
        <v>102</v>
      </c>
      <c r="K212" s="947">
        <v>30090</v>
      </c>
      <c r="L212" s="947">
        <v>2.6242804814233387</v>
      </c>
      <c r="M212" s="947">
        <v>295</v>
      </c>
      <c r="N212" s="947">
        <v>89</v>
      </c>
      <c r="O212" s="947">
        <v>26789</v>
      </c>
      <c r="P212" s="944">
        <v>2.3363858363858365</v>
      </c>
      <c r="Q212" s="948">
        <v>301</v>
      </c>
    </row>
    <row r="213" spans="1:17" ht="14.4" customHeight="1" x14ac:dyDescent="0.3">
      <c r="A213" s="941" t="s">
        <v>5909</v>
      </c>
      <c r="B213" s="943" t="s">
        <v>5910</v>
      </c>
      <c r="C213" s="943" t="s">
        <v>4849</v>
      </c>
      <c r="D213" s="943" t="s">
        <v>5916</v>
      </c>
      <c r="E213" s="943" t="s">
        <v>5917</v>
      </c>
      <c r="F213" s="947"/>
      <c r="G213" s="947"/>
      <c r="H213" s="947"/>
      <c r="I213" s="947"/>
      <c r="J213" s="947">
        <v>7</v>
      </c>
      <c r="K213" s="947">
        <v>665</v>
      </c>
      <c r="L213" s="947"/>
      <c r="M213" s="947">
        <v>95</v>
      </c>
      <c r="N213" s="947">
        <v>6</v>
      </c>
      <c r="O213" s="947">
        <v>594</v>
      </c>
      <c r="P213" s="944"/>
      <c r="Q213" s="948">
        <v>99</v>
      </c>
    </row>
    <row r="214" spans="1:17" ht="14.4" customHeight="1" x14ac:dyDescent="0.3">
      <c r="A214" s="941" t="s">
        <v>5909</v>
      </c>
      <c r="B214" s="943" t="s">
        <v>5910</v>
      </c>
      <c r="C214" s="943" t="s">
        <v>4849</v>
      </c>
      <c r="D214" s="943" t="s">
        <v>5918</v>
      </c>
      <c r="E214" s="943" t="s">
        <v>5919</v>
      </c>
      <c r="F214" s="947"/>
      <c r="G214" s="947"/>
      <c r="H214" s="947"/>
      <c r="I214" s="947"/>
      <c r="J214" s="947">
        <v>1</v>
      </c>
      <c r="K214" s="947">
        <v>224</v>
      </c>
      <c r="L214" s="947"/>
      <c r="M214" s="947">
        <v>224</v>
      </c>
      <c r="N214" s="947"/>
      <c r="O214" s="947"/>
      <c r="P214" s="944"/>
      <c r="Q214" s="948"/>
    </row>
    <row r="215" spans="1:17" ht="14.4" customHeight="1" x14ac:dyDescent="0.3">
      <c r="A215" s="941" t="s">
        <v>5909</v>
      </c>
      <c r="B215" s="943" t="s">
        <v>5910</v>
      </c>
      <c r="C215" s="943" t="s">
        <v>4849</v>
      </c>
      <c r="D215" s="943" t="s">
        <v>5920</v>
      </c>
      <c r="E215" s="943" t="s">
        <v>5921</v>
      </c>
      <c r="F215" s="947">
        <v>19</v>
      </c>
      <c r="G215" s="947">
        <v>2555</v>
      </c>
      <c r="H215" s="947">
        <v>1</v>
      </c>
      <c r="I215" s="947">
        <v>134.47368421052633</v>
      </c>
      <c r="J215" s="947">
        <v>17</v>
      </c>
      <c r="K215" s="947">
        <v>2295</v>
      </c>
      <c r="L215" s="947">
        <v>0.89823874755381605</v>
      </c>
      <c r="M215" s="947">
        <v>135</v>
      </c>
      <c r="N215" s="947">
        <v>24</v>
      </c>
      <c r="O215" s="947">
        <v>3288</v>
      </c>
      <c r="P215" s="944">
        <v>1.2868884540117418</v>
      </c>
      <c r="Q215" s="948">
        <v>137</v>
      </c>
    </row>
    <row r="216" spans="1:17" ht="14.4" customHeight="1" x14ac:dyDescent="0.3">
      <c r="A216" s="941" t="s">
        <v>5909</v>
      </c>
      <c r="B216" s="943" t="s">
        <v>5910</v>
      </c>
      <c r="C216" s="943" t="s">
        <v>4849</v>
      </c>
      <c r="D216" s="943" t="s">
        <v>5922</v>
      </c>
      <c r="E216" s="943" t="s">
        <v>5921</v>
      </c>
      <c r="F216" s="947"/>
      <c r="G216" s="947"/>
      <c r="H216" s="947"/>
      <c r="I216" s="947"/>
      <c r="J216" s="947">
        <v>1</v>
      </c>
      <c r="K216" s="947">
        <v>178</v>
      </c>
      <c r="L216" s="947"/>
      <c r="M216" s="947">
        <v>178</v>
      </c>
      <c r="N216" s="947">
        <v>2</v>
      </c>
      <c r="O216" s="947">
        <v>366</v>
      </c>
      <c r="P216" s="944"/>
      <c r="Q216" s="948">
        <v>183</v>
      </c>
    </row>
    <row r="217" spans="1:17" ht="14.4" customHeight="1" x14ac:dyDescent="0.3">
      <c r="A217" s="941" t="s">
        <v>5909</v>
      </c>
      <c r="B217" s="943" t="s">
        <v>5910</v>
      </c>
      <c r="C217" s="943" t="s">
        <v>4849</v>
      </c>
      <c r="D217" s="943" t="s">
        <v>5923</v>
      </c>
      <c r="E217" s="943" t="s">
        <v>5924</v>
      </c>
      <c r="F217" s="947"/>
      <c r="G217" s="947"/>
      <c r="H217" s="947"/>
      <c r="I217" s="947"/>
      <c r="J217" s="947">
        <v>1</v>
      </c>
      <c r="K217" s="947">
        <v>593</v>
      </c>
      <c r="L217" s="947"/>
      <c r="M217" s="947">
        <v>593</v>
      </c>
      <c r="N217" s="947"/>
      <c r="O217" s="947"/>
      <c r="P217" s="944"/>
      <c r="Q217" s="948"/>
    </row>
    <row r="218" spans="1:17" ht="14.4" customHeight="1" x14ac:dyDescent="0.3">
      <c r="A218" s="941" t="s">
        <v>5909</v>
      </c>
      <c r="B218" s="943" t="s">
        <v>5910</v>
      </c>
      <c r="C218" s="943" t="s">
        <v>4849</v>
      </c>
      <c r="D218" s="943" t="s">
        <v>5925</v>
      </c>
      <c r="E218" s="943" t="s">
        <v>5926</v>
      </c>
      <c r="F218" s="947">
        <v>2</v>
      </c>
      <c r="G218" s="947">
        <v>320</v>
      </c>
      <c r="H218" s="947">
        <v>1</v>
      </c>
      <c r="I218" s="947">
        <v>160</v>
      </c>
      <c r="J218" s="947">
        <v>5</v>
      </c>
      <c r="K218" s="947">
        <v>805</v>
      </c>
      <c r="L218" s="947">
        <v>2.515625</v>
      </c>
      <c r="M218" s="947">
        <v>161</v>
      </c>
      <c r="N218" s="947">
        <v>5</v>
      </c>
      <c r="O218" s="947">
        <v>865</v>
      </c>
      <c r="P218" s="944">
        <v>2.703125</v>
      </c>
      <c r="Q218" s="948">
        <v>173</v>
      </c>
    </row>
    <row r="219" spans="1:17" ht="14.4" customHeight="1" x14ac:dyDescent="0.3">
      <c r="A219" s="941" t="s">
        <v>5909</v>
      </c>
      <c r="B219" s="943" t="s">
        <v>5910</v>
      </c>
      <c r="C219" s="943" t="s">
        <v>4849</v>
      </c>
      <c r="D219" s="943" t="s">
        <v>5927</v>
      </c>
      <c r="E219" s="943" t="s">
        <v>5928</v>
      </c>
      <c r="F219" s="947">
        <v>4</v>
      </c>
      <c r="G219" s="947">
        <v>1054</v>
      </c>
      <c r="H219" s="947">
        <v>1</v>
      </c>
      <c r="I219" s="947">
        <v>263.5</v>
      </c>
      <c r="J219" s="947">
        <v>3</v>
      </c>
      <c r="K219" s="947">
        <v>798</v>
      </c>
      <c r="L219" s="947">
        <v>0.75711574952561667</v>
      </c>
      <c r="M219" s="947">
        <v>266</v>
      </c>
      <c r="N219" s="947">
        <v>1</v>
      </c>
      <c r="O219" s="947">
        <v>273</v>
      </c>
      <c r="P219" s="944">
        <v>0.25901328273244784</v>
      </c>
      <c r="Q219" s="948">
        <v>273</v>
      </c>
    </row>
    <row r="220" spans="1:17" ht="14.4" customHeight="1" x14ac:dyDescent="0.3">
      <c r="A220" s="941" t="s">
        <v>5909</v>
      </c>
      <c r="B220" s="943" t="s">
        <v>5910</v>
      </c>
      <c r="C220" s="943" t="s">
        <v>4849</v>
      </c>
      <c r="D220" s="943" t="s">
        <v>5929</v>
      </c>
      <c r="E220" s="943" t="s">
        <v>5930</v>
      </c>
      <c r="F220" s="947">
        <v>4</v>
      </c>
      <c r="G220" s="947">
        <v>564</v>
      </c>
      <c r="H220" s="947">
        <v>1</v>
      </c>
      <c r="I220" s="947">
        <v>141</v>
      </c>
      <c r="J220" s="947">
        <v>4</v>
      </c>
      <c r="K220" s="947">
        <v>564</v>
      </c>
      <c r="L220" s="947">
        <v>1</v>
      </c>
      <c r="M220" s="947">
        <v>141</v>
      </c>
      <c r="N220" s="947">
        <v>2</v>
      </c>
      <c r="O220" s="947">
        <v>284</v>
      </c>
      <c r="P220" s="944">
        <v>0.50354609929078009</v>
      </c>
      <c r="Q220" s="948">
        <v>142</v>
      </c>
    </row>
    <row r="221" spans="1:17" ht="14.4" customHeight="1" x14ac:dyDescent="0.3">
      <c r="A221" s="941" t="s">
        <v>5909</v>
      </c>
      <c r="B221" s="943" t="s">
        <v>5910</v>
      </c>
      <c r="C221" s="943" t="s">
        <v>4849</v>
      </c>
      <c r="D221" s="943" t="s">
        <v>5931</v>
      </c>
      <c r="E221" s="943" t="s">
        <v>5930</v>
      </c>
      <c r="F221" s="947">
        <v>19</v>
      </c>
      <c r="G221" s="947">
        <v>1482</v>
      </c>
      <c r="H221" s="947">
        <v>1</v>
      </c>
      <c r="I221" s="947">
        <v>78</v>
      </c>
      <c r="J221" s="947">
        <v>17</v>
      </c>
      <c r="K221" s="947">
        <v>1326</v>
      </c>
      <c r="L221" s="947">
        <v>0.89473684210526316</v>
      </c>
      <c r="M221" s="947">
        <v>78</v>
      </c>
      <c r="N221" s="947">
        <v>24</v>
      </c>
      <c r="O221" s="947">
        <v>1872</v>
      </c>
      <c r="P221" s="944">
        <v>1.263157894736842</v>
      </c>
      <c r="Q221" s="948">
        <v>78</v>
      </c>
    </row>
    <row r="222" spans="1:17" ht="14.4" customHeight="1" x14ac:dyDescent="0.3">
      <c r="A222" s="941" t="s">
        <v>5909</v>
      </c>
      <c r="B222" s="943" t="s">
        <v>5910</v>
      </c>
      <c r="C222" s="943" t="s">
        <v>4849</v>
      </c>
      <c r="D222" s="943" t="s">
        <v>5932</v>
      </c>
      <c r="E222" s="943" t="s">
        <v>5933</v>
      </c>
      <c r="F222" s="947">
        <v>4</v>
      </c>
      <c r="G222" s="947">
        <v>1218</v>
      </c>
      <c r="H222" s="947">
        <v>1</v>
      </c>
      <c r="I222" s="947">
        <v>304.5</v>
      </c>
      <c r="J222" s="947">
        <v>4</v>
      </c>
      <c r="K222" s="947">
        <v>1228</v>
      </c>
      <c r="L222" s="947">
        <v>1.0082101806239738</v>
      </c>
      <c r="M222" s="947">
        <v>307</v>
      </c>
      <c r="N222" s="947">
        <v>2</v>
      </c>
      <c r="O222" s="947">
        <v>626</v>
      </c>
      <c r="P222" s="944">
        <v>0.51395730706075538</v>
      </c>
      <c r="Q222" s="948">
        <v>313</v>
      </c>
    </row>
    <row r="223" spans="1:17" ht="14.4" customHeight="1" x14ac:dyDescent="0.3">
      <c r="A223" s="941" t="s">
        <v>5909</v>
      </c>
      <c r="B223" s="943" t="s">
        <v>5910</v>
      </c>
      <c r="C223" s="943" t="s">
        <v>4849</v>
      </c>
      <c r="D223" s="943" t="s">
        <v>5934</v>
      </c>
      <c r="E223" s="943" t="s">
        <v>5935</v>
      </c>
      <c r="F223" s="947">
        <v>9</v>
      </c>
      <c r="G223" s="947">
        <v>1443</v>
      </c>
      <c r="H223" s="947">
        <v>1</v>
      </c>
      <c r="I223" s="947">
        <v>160.33333333333334</v>
      </c>
      <c r="J223" s="947">
        <v>8</v>
      </c>
      <c r="K223" s="947">
        <v>1288</v>
      </c>
      <c r="L223" s="947">
        <v>0.8925848925848926</v>
      </c>
      <c r="M223" s="947">
        <v>161</v>
      </c>
      <c r="N223" s="947">
        <v>8</v>
      </c>
      <c r="O223" s="947">
        <v>1304</v>
      </c>
      <c r="P223" s="944">
        <v>0.90367290367290365</v>
      </c>
      <c r="Q223" s="948">
        <v>163</v>
      </c>
    </row>
    <row r="224" spans="1:17" ht="14.4" customHeight="1" x14ac:dyDescent="0.3">
      <c r="A224" s="941" t="s">
        <v>5909</v>
      </c>
      <c r="B224" s="943" t="s">
        <v>5910</v>
      </c>
      <c r="C224" s="943" t="s">
        <v>4849</v>
      </c>
      <c r="D224" s="943" t="s">
        <v>5936</v>
      </c>
      <c r="E224" s="943" t="s">
        <v>5912</v>
      </c>
      <c r="F224" s="947">
        <v>28</v>
      </c>
      <c r="G224" s="947">
        <v>1973</v>
      </c>
      <c r="H224" s="947">
        <v>1</v>
      </c>
      <c r="I224" s="947">
        <v>70.464285714285708</v>
      </c>
      <c r="J224" s="947">
        <v>31</v>
      </c>
      <c r="K224" s="947">
        <v>2201</v>
      </c>
      <c r="L224" s="947">
        <v>1.1155600608210847</v>
      </c>
      <c r="M224" s="947">
        <v>71</v>
      </c>
      <c r="N224" s="947">
        <v>39</v>
      </c>
      <c r="O224" s="947">
        <v>2808</v>
      </c>
      <c r="P224" s="944">
        <v>1.4232133806386214</v>
      </c>
      <c r="Q224" s="948">
        <v>72</v>
      </c>
    </row>
    <row r="225" spans="1:17" ht="14.4" customHeight="1" x14ac:dyDescent="0.3">
      <c r="A225" s="941" t="s">
        <v>5909</v>
      </c>
      <c r="B225" s="943" t="s">
        <v>5910</v>
      </c>
      <c r="C225" s="943" t="s">
        <v>4849</v>
      </c>
      <c r="D225" s="943" t="s">
        <v>5937</v>
      </c>
      <c r="E225" s="943" t="s">
        <v>5938</v>
      </c>
      <c r="F225" s="947"/>
      <c r="G225" s="947"/>
      <c r="H225" s="947"/>
      <c r="I225" s="947"/>
      <c r="J225" s="947">
        <v>1</v>
      </c>
      <c r="K225" s="947">
        <v>220</v>
      </c>
      <c r="L225" s="947"/>
      <c r="M225" s="947">
        <v>220</v>
      </c>
      <c r="N225" s="947">
        <v>1</v>
      </c>
      <c r="O225" s="947">
        <v>229</v>
      </c>
      <c r="P225" s="944"/>
      <c r="Q225" s="948">
        <v>229</v>
      </c>
    </row>
    <row r="226" spans="1:17" ht="14.4" customHeight="1" x14ac:dyDescent="0.3">
      <c r="A226" s="941" t="s">
        <v>5909</v>
      </c>
      <c r="B226" s="943" t="s">
        <v>5910</v>
      </c>
      <c r="C226" s="943" t="s">
        <v>4849</v>
      </c>
      <c r="D226" s="943" t="s">
        <v>5939</v>
      </c>
      <c r="E226" s="943" t="s">
        <v>5940</v>
      </c>
      <c r="F226" s="947"/>
      <c r="G226" s="947"/>
      <c r="H226" s="947"/>
      <c r="I226" s="947"/>
      <c r="J226" s="947">
        <v>4</v>
      </c>
      <c r="K226" s="947">
        <v>4780</v>
      </c>
      <c r="L226" s="947"/>
      <c r="M226" s="947">
        <v>1195</v>
      </c>
      <c r="N226" s="947">
        <v>4</v>
      </c>
      <c r="O226" s="947">
        <v>4844</v>
      </c>
      <c r="P226" s="944"/>
      <c r="Q226" s="948">
        <v>1211</v>
      </c>
    </row>
    <row r="227" spans="1:17" ht="14.4" customHeight="1" x14ac:dyDescent="0.3">
      <c r="A227" s="941" t="s">
        <v>5909</v>
      </c>
      <c r="B227" s="943" t="s">
        <v>5910</v>
      </c>
      <c r="C227" s="943" t="s">
        <v>4849</v>
      </c>
      <c r="D227" s="943" t="s">
        <v>5941</v>
      </c>
      <c r="E227" s="943" t="s">
        <v>5942</v>
      </c>
      <c r="F227" s="947"/>
      <c r="G227" s="947"/>
      <c r="H227" s="947"/>
      <c r="I227" s="947"/>
      <c r="J227" s="947">
        <v>4</v>
      </c>
      <c r="K227" s="947">
        <v>440</v>
      </c>
      <c r="L227" s="947"/>
      <c r="M227" s="947">
        <v>110</v>
      </c>
      <c r="N227" s="947">
        <v>4</v>
      </c>
      <c r="O227" s="947">
        <v>456</v>
      </c>
      <c r="P227" s="944"/>
      <c r="Q227" s="948">
        <v>114</v>
      </c>
    </row>
    <row r="228" spans="1:17" ht="14.4" customHeight="1" x14ac:dyDescent="0.3">
      <c r="A228" s="941" t="s">
        <v>5909</v>
      </c>
      <c r="B228" s="943" t="s">
        <v>5910</v>
      </c>
      <c r="C228" s="943" t="s">
        <v>4849</v>
      </c>
      <c r="D228" s="943" t="s">
        <v>5943</v>
      </c>
      <c r="E228" s="943" t="s">
        <v>5944</v>
      </c>
      <c r="F228" s="947"/>
      <c r="G228" s="947"/>
      <c r="H228" s="947"/>
      <c r="I228" s="947"/>
      <c r="J228" s="947">
        <v>1</v>
      </c>
      <c r="K228" s="947">
        <v>323</v>
      </c>
      <c r="L228" s="947"/>
      <c r="M228" s="947">
        <v>323</v>
      </c>
      <c r="N228" s="947"/>
      <c r="O228" s="947"/>
      <c r="P228" s="944"/>
      <c r="Q228" s="948"/>
    </row>
    <row r="229" spans="1:17" ht="14.4" customHeight="1" x14ac:dyDescent="0.3">
      <c r="A229" s="941" t="s">
        <v>5909</v>
      </c>
      <c r="B229" s="943" t="s">
        <v>5910</v>
      </c>
      <c r="C229" s="943" t="s">
        <v>4849</v>
      </c>
      <c r="D229" s="943" t="s">
        <v>5945</v>
      </c>
      <c r="E229" s="943" t="s">
        <v>5946</v>
      </c>
      <c r="F229" s="947"/>
      <c r="G229" s="947"/>
      <c r="H229" s="947"/>
      <c r="I229" s="947"/>
      <c r="J229" s="947">
        <v>1</v>
      </c>
      <c r="K229" s="947">
        <v>1033</v>
      </c>
      <c r="L229" s="947"/>
      <c r="M229" s="947">
        <v>1033</v>
      </c>
      <c r="N229" s="947"/>
      <c r="O229" s="947"/>
      <c r="P229" s="944"/>
      <c r="Q229" s="948"/>
    </row>
    <row r="230" spans="1:17" ht="14.4" customHeight="1" x14ac:dyDescent="0.3">
      <c r="A230" s="941" t="s">
        <v>5909</v>
      </c>
      <c r="B230" s="943" t="s">
        <v>5910</v>
      </c>
      <c r="C230" s="943" t="s">
        <v>4849</v>
      </c>
      <c r="D230" s="943" t="s">
        <v>5947</v>
      </c>
      <c r="E230" s="943" t="s">
        <v>5948</v>
      </c>
      <c r="F230" s="947"/>
      <c r="G230" s="947"/>
      <c r="H230" s="947"/>
      <c r="I230" s="947"/>
      <c r="J230" s="947">
        <v>1</v>
      </c>
      <c r="K230" s="947">
        <v>294</v>
      </c>
      <c r="L230" s="947"/>
      <c r="M230" s="947">
        <v>294</v>
      </c>
      <c r="N230" s="947">
        <v>1</v>
      </c>
      <c r="O230" s="947">
        <v>301</v>
      </c>
      <c r="P230" s="944"/>
      <c r="Q230" s="948">
        <v>301</v>
      </c>
    </row>
    <row r="231" spans="1:17" ht="14.4" customHeight="1" x14ac:dyDescent="0.3">
      <c r="A231" s="941" t="s">
        <v>5949</v>
      </c>
      <c r="B231" s="943" t="s">
        <v>5950</v>
      </c>
      <c r="C231" s="943" t="s">
        <v>4849</v>
      </c>
      <c r="D231" s="943" t="s">
        <v>5951</v>
      </c>
      <c r="E231" s="943" t="s">
        <v>5952</v>
      </c>
      <c r="F231" s="947">
        <v>8</v>
      </c>
      <c r="G231" s="947">
        <v>424</v>
      </c>
      <c r="H231" s="947">
        <v>1</v>
      </c>
      <c r="I231" s="947">
        <v>53</v>
      </c>
      <c r="J231" s="947">
        <v>2</v>
      </c>
      <c r="K231" s="947">
        <v>108</v>
      </c>
      <c r="L231" s="947">
        <v>0.25471698113207547</v>
      </c>
      <c r="M231" s="947">
        <v>54</v>
      </c>
      <c r="N231" s="947"/>
      <c r="O231" s="947"/>
      <c r="P231" s="944"/>
      <c r="Q231" s="948"/>
    </row>
    <row r="232" spans="1:17" ht="14.4" customHeight="1" x14ac:dyDescent="0.3">
      <c r="A232" s="941" t="s">
        <v>5949</v>
      </c>
      <c r="B232" s="943" t="s">
        <v>5950</v>
      </c>
      <c r="C232" s="943" t="s">
        <v>4849</v>
      </c>
      <c r="D232" s="943" t="s">
        <v>5953</v>
      </c>
      <c r="E232" s="943" t="s">
        <v>5954</v>
      </c>
      <c r="F232" s="947">
        <v>4</v>
      </c>
      <c r="G232" s="947">
        <v>672</v>
      </c>
      <c r="H232" s="947">
        <v>1</v>
      </c>
      <c r="I232" s="947">
        <v>168</v>
      </c>
      <c r="J232" s="947"/>
      <c r="K232" s="947"/>
      <c r="L232" s="947"/>
      <c r="M232" s="947"/>
      <c r="N232" s="947"/>
      <c r="O232" s="947"/>
      <c r="P232" s="944"/>
      <c r="Q232" s="948"/>
    </row>
    <row r="233" spans="1:17" ht="14.4" customHeight="1" x14ac:dyDescent="0.3">
      <c r="A233" s="941" t="s">
        <v>5949</v>
      </c>
      <c r="B233" s="943" t="s">
        <v>5950</v>
      </c>
      <c r="C233" s="943" t="s">
        <v>4849</v>
      </c>
      <c r="D233" s="943" t="s">
        <v>5955</v>
      </c>
      <c r="E233" s="943" t="s">
        <v>5956</v>
      </c>
      <c r="F233" s="947">
        <v>1</v>
      </c>
      <c r="G233" s="947">
        <v>316</v>
      </c>
      <c r="H233" s="947">
        <v>1</v>
      </c>
      <c r="I233" s="947">
        <v>316</v>
      </c>
      <c r="J233" s="947"/>
      <c r="K233" s="947"/>
      <c r="L233" s="947"/>
      <c r="M233" s="947"/>
      <c r="N233" s="947"/>
      <c r="O233" s="947"/>
      <c r="P233" s="944"/>
      <c r="Q233" s="948"/>
    </row>
    <row r="234" spans="1:17" ht="14.4" customHeight="1" x14ac:dyDescent="0.3">
      <c r="A234" s="941" t="s">
        <v>5949</v>
      </c>
      <c r="B234" s="943" t="s">
        <v>5950</v>
      </c>
      <c r="C234" s="943" t="s">
        <v>4849</v>
      </c>
      <c r="D234" s="943" t="s">
        <v>5957</v>
      </c>
      <c r="E234" s="943" t="s">
        <v>5958</v>
      </c>
      <c r="F234" s="947">
        <v>19</v>
      </c>
      <c r="G234" s="947">
        <v>6422</v>
      </c>
      <c r="H234" s="947">
        <v>1</v>
      </c>
      <c r="I234" s="947">
        <v>338</v>
      </c>
      <c r="J234" s="947"/>
      <c r="K234" s="947"/>
      <c r="L234" s="947"/>
      <c r="M234" s="947"/>
      <c r="N234" s="947">
        <v>7</v>
      </c>
      <c r="O234" s="947">
        <v>2443</v>
      </c>
      <c r="P234" s="944">
        <v>0.38041108688881969</v>
      </c>
      <c r="Q234" s="948">
        <v>349</v>
      </c>
    </row>
    <row r="235" spans="1:17" ht="14.4" customHeight="1" x14ac:dyDescent="0.3">
      <c r="A235" s="941" t="s">
        <v>5949</v>
      </c>
      <c r="B235" s="943" t="s">
        <v>5950</v>
      </c>
      <c r="C235" s="943" t="s">
        <v>4849</v>
      </c>
      <c r="D235" s="943" t="s">
        <v>5959</v>
      </c>
      <c r="E235" s="943" t="s">
        <v>5960</v>
      </c>
      <c r="F235" s="947">
        <v>2</v>
      </c>
      <c r="G235" s="947">
        <v>730</v>
      </c>
      <c r="H235" s="947">
        <v>1</v>
      </c>
      <c r="I235" s="947">
        <v>365</v>
      </c>
      <c r="J235" s="947"/>
      <c r="K235" s="947"/>
      <c r="L235" s="947"/>
      <c r="M235" s="947"/>
      <c r="N235" s="947"/>
      <c r="O235" s="947"/>
      <c r="P235" s="944"/>
      <c r="Q235" s="948"/>
    </row>
    <row r="236" spans="1:17" ht="14.4" customHeight="1" x14ac:dyDescent="0.3">
      <c r="A236" s="941" t="s">
        <v>5949</v>
      </c>
      <c r="B236" s="943" t="s">
        <v>5950</v>
      </c>
      <c r="C236" s="943" t="s">
        <v>4849</v>
      </c>
      <c r="D236" s="943" t="s">
        <v>5521</v>
      </c>
      <c r="E236" s="943" t="s">
        <v>5522</v>
      </c>
      <c r="F236" s="947">
        <v>2</v>
      </c>
      <c r="G236" s="947">
        <v>1328</v>
      </c>
      <c r="H236" s="947">
        <v>1</v>
      </c>
      <c r="I236" s="947">
        <v>664</v>
      </c>
      <c r="J236" s="947"/>
      <c r="K236" s="947"/>
      <c r="L236" s="947"/>
      <c r="M236" s="947"/>
      <c r="N236" s="947"/>
      <c r="O236" s="947"/>
      <c r="P236" s="944"/>
      <c r="Q236" s="948"/>
    </row>
    <row r="237" spans="1:17" ht="14.4" customHeight="1" x14ac:dyDescent="0.3">
      <c r="A237" s="941" t="s">
        <v>5949</v>
      </c>
      <c r="B237" s="943" t="s">
        <v>5950</v>
      </c>
      <c r="C237" s="943" t="s">
        <v>4849</v>
      </c>
      <c r="D237" s="943" t="s">
        <v>5961</v>
      </c>
      <c r="E237" s="943" t="s">
        <v>5962</v>
      </c>
      <c r="F237" s="947">
        <v>2</v>
      </c>
      <c r="G237" s="947">
        <v>562</v>
      </c>
      <c r="H237" s="947">
        <v>1</v>
      </c>
      <c r="I237" s="947">
        <v>281</v>
      </c>
      <c r="J237" s="947">
        <v>1</v>
      </c>
      <c r="K237" s="947">
        <v>285</v>
      </c>
      <c r="L237" s="947">
        <v>0.50711743772241991</v>
      </c>
      <c r="M237" s="947">
        <v>285</v>
      </c>
      <c r="N237" s="947"/>
      <c r="O237" s="947"/>
      <c r="P237" s="944"/>
      <c r="Q237" s="948"/>
    </row>
    <row r="238" spans="1:17" ht="14.4" customHeight="1" x14ac:dyDescent="0.3">
      <c r="A238" s="941" t="s">
        <v>5949</v>
      </c>
      <c r="B238" s="943" t="s">
        <v>5950</v>
      </c>
      <c r="C238" s="943" t="s">
        <v>4849</v>
      </c>
      <c r="D238" s="943" t="s">
        <v>5963</v>
      </c>
      <c r="E238" s="943" t="s">
        <v>5964</v>
      </c>
      <c r="F238" s="947">
        <v>9</v>
      </c>
      <c r="G238" s="947">
        <v>4128</v>
      </c>
      <c r="H238" s="947">
        <v>1</v>
      </c>
      <c r="I238" s="947">
        <v>458.66666666666669</v>
      </c>
      <c r="J238" s="947">
        <v>3</v>
      </c>
      <c r="K238" s="947">
        <v>1386</v>
      </c>
      <c r="L238" s="947">
        <v>0.33575581395348836</v>
      </c>
      <c r="M238" s="947">
        <v>462</v>
      </c>
      <c r="N238" s="947">
        <v>5</v>
      </c>
      <c r="O238" s="947">
        <v>2470</v>
      </c>
      <c r="P238" s="944">
        <v>0.59835271317829453</v>
      </c>
      <c r="Q238" s="948">
        <v>494</v>
      </c>
    </row>
    <row r="239" spans="1:17" ht="14.4" customHeight="1" x14ac:dyDescent="0.3">
      <c r="A239" s="941" t="s">
        <v>5949</v>
      </c>
      <c r="B239" s="943" t="s">
        <v>5950</v>
      </c>
      <c r="C239" s="943" t="s">
        <v>4849</v>
      </c>
      <c r="D239" s="943" t="s">
        <v>5965</v>
      </c>
      <c r="E239" s="943" t="s">
        <v>5966</v>
      </c>
      <c r="F239" s="947">
        <v>9</v>
      </c>
      <c r="G239" s="947">
        <v>3156</v>
      </c>
      <c r="H239" s="947">
        <v>1</v>
      </c>
      <c r="I239" s="947">
        <v>350.66666666666669</v>
      </c>
      <c r="J239" s="947">
        <v>4</v>
      </c>
      <c r="K239" s="947">
        <v>1424</v>
      </c>
      <c r="L239" s="947">
        <v>0.4512040557667934</v>
      </c>
      <c r="M239" s="947">
        <v>356</v>
      </c>
      <c r="N239" s="947">
        <v>5</v>
      </c>
      <c r="O239" s="947">
        <v>1850</v>
      </c>
      <c r="P239" s="944">
        <v>0.58618504435994934</v>
      </c>
      <c r="Q239" s="948">
        <v>370</v>
      </c>
    </row>
    <row r="240" spans="1:17" ht="14.4" customHeight="1" x14ac:dyDescent="0.3">
      <c r="A240" s="941" t="s">
        <v>5949</v>
      </c>
      <c r="B240" s="943" t="s">
        <v>5950</v>
      </c>
      <c r="C240" s="943" t="s">
        <v>4849</v>
      </c>
      <c r="D240" s="943" t="s">
        <v>5967</v>
      </c>
      <c r="E240" s="943" t="s">
        <v>5968</v>
      </c>
      <c r="F240" s="947">
        <v>6</v>
      </c>
      <c r="G240" s="947">
        <v>623</v>
      </c>
      <c r="H240" s="947">
        <v>1</v>
      </c>
      <c r="I240" s="947">
        <v>103.83333333333333</v>
      </c>
      <c r="J240" s="947">
        <v>1</v>
      </c>
      <c r="K240" s="947">
        <v>105</v>
      </c>
      <c r="L240" s="947">
        <v>0.16853932584269662</v>
      </c>
      <c r="M240" s="947">
        <v>105</v>
      </c>
      <c r="N240" s="947">
        <v>3</v>
      </c>
      <c r="O240" s="947">
        <v>333</v>
      </c>
      <c r="P240" s="944">
        <v>0.5345104333868379</v>
      </c>
      <c r="Q240" s="948">
        <v>111</v>
      </c>
    </row>
    <row r="241" spans="1:17" ht="14.4" customHeight="1" x14ac:dyDescent="0.3">
      <c r="A241" s="941" t="s">
        <v>5949</v>
      </c>
      <c r="B241" s="943" t="s">
        <v>5950</v>
      </c>
      <c r="C241" s="943" t="s">
        <v>4849</v>
      </c>
      <c r="D241" s="943" t="s">
        <v>5969</v>
      </c>
      <c r="E241" s="943" t="s">
        <v>5970</v>
      </c>
      <c r="F241" s="947">
        <v>1</v>
      </c>
      <c r="G241" s="947">
        <v>1261</v>
      </c>
      <c r="H241" s="947">
        <v>1</v>
      </c>
      <c r="I241" s="947">
        <v>1261</v>
      </c>
      <c r="J241" s="947"/>
      <c r="K241" s="947"/>
      <c r="L241" s="947"/>
      <c r="M241" s="947"/>
      <c r="N241" s="947"/>
      <c r="O241" s="947"/>
      <c r="P241" s="944"/>
      <c r="Q241" s="948"/>
    </row>
    <row r="242" spans="1:17" ht="14.4" customHeight="1" x14ac:dyDescent="0.3">
      <c r="A242" s="941" t="s">
        <v>5949</v>
      </c>
      <c r="B242" s="943" t="s">
        <v>5950</v>
      </c>
      <c r="C242" s="943" t="s">
        <v>4849</v>
      </c>
      <c r="D242" s="943" t="s">
        <v>5971</v>
      </c>
      <c r="E242" s="943" t="s">
        <v>5972</v>
      </c>
      <c r="F242" s="947">
        <v>7</v>
      </c>
      <c r="G242" s="947">
        <v>3028</v>
      </c>
      <c r="H242" s="947">
        <v>1</v>
      </c>
      <c r="I242" s="947">
        <v>432.57142857142856</v>
      </c>
      <c r="J242" s="947">
        <v>1</v>
      </c>
      <c r="K242" s="947">
        <v>437</v>
      </c>
      <c r="L242" s="947">
        <v>0.14431968295904887</v>
      </c>
      <c r="M242" s="947">
        <v>437</v>
      </c>
      <c r="N242" s="947">
        <v>3</v>
      </c>
      <c r="O242" s="947">
        <v>1368</v>
      </c>
      <c r="P242" s="944">
        <v>0.45178335535006603</v>
      </c>
      <c r="Q242" s="948">
        <v>456</v>
      </c>
    </row>
    <row r="243" spans="1:17" ht="14.4" customHeight="1" x14ac:dyDescent="0.3">
      <c r="A243" s="941" t="s">
        <v>5949</v>
      </c>
      <c r="B243" s="943" t="s">
        <v>5950</v>
      </c>
      <c r="C243" s="943" t="s">
        <v>4849</v>
      </c>
      <c r="D243" s="943" t="s">
        <v>5973</v>
      </c>
      <c r="E243" s="943" t="s">
        <v>5974</v>
      </c>
      <c r="F243" s="947">
        <v>20</v>
      </c>
      <c r="G243" s="947">
        <v>1072</v>
      </c>
      <c r="H243" s="947">
        <v>1</v>
      </c>
      <c r="I243" s="947">
        <v>53.6</v>
      </c>
      <c r="J243" s="947">
        <v>10</v>
      </c>
      <c r="K243" s="947">
        <v>540</v>
      </c>
      <c r="L243" s="947">
        <v>0.50373134328358204</v>
      </c>
      <c r="M243" s="947">
        <v>54</v>
      </c>
      <c r="N243" s="947">
        <v>14</v>
      </c>
      <c r="O243" s="947">
        <v>812</v>
      </c>
      <c r="P243" s="944">
        <v>0.7574626865671642</v>
      </c>
      <c r="Q243" s="948">
        <v>58</v>
      </c>
    </row>
    <row r="244" spans="1:17" ht="14.4" customHeight="1" x14ac:dyDescent="0.3">
      <c r="A244" s="941" t="s">
        <v>5949</v>
      </c>
      <c r="B244" s="943" t="s">
        <v>5950</v>
      </c>
      <c r="C244" s="943" t="s">
        <v>4849</v>
      </c>
      <c r="D244" s="943" t="s">
        <v>5975</v>
      </c>
      <c r="E244" s="943" t="s">
        <v>5976</v>
      </c>
      <c r="F244" s="947">
        <v>1</v>
      </c>
      <c r="G244" s="947">
        <v>2164</v>
      </c>
      <c r="H244" s="947">
        <v>1</v>
      </c>
      <c r="I244" s="947">
        <v>2164</v>
      </c>
      <c r="J244" s="947"/>
      <c r="K244" s="947"/>
      <c r="L244" s="947"/>
      <c r="M244" s="947"/>
      <c r="N244" s="947"/>
      <c r="O244" s="947"/>
      <c r="P244" s="944"/>
      <c r="Q244" s="948"/>
    </row>
    <row r="245" spans="1:17" ht="14.4" customHeight="1" x14ac:dyDescent="0.3">
      <c r="A245" s="941" t="s">
        <v>5949</v>
      </c>
      <c r="B245" s="943" t="s">
        <v>5950</v>
      </c>
      <c r="C245" s="943" t="s">
        <v>4849</v>
      </c>
      <c r="D245" s="943" t="s">
        <v>5977</v>
      </c>
      <c r="E245" s="943" t="s">
        <v>5978</v>
      </c>
      <c r="F245" s="947">
        <v>7</v>
      </c>
      <c r="G245" s="947">
        <v>1167</v>
      </c>
      <c r="H245" s="947">
        <v>1</v>
      </c>
      <c r="I245" s="947">
        <v>166.71428571428572</v>
      </c>
      <c r="J245" s="947"/>
      <c r="K245" s="947"/>
      <c r="L245" s="947"/>
      <c r="M245" s="947"/>
      <c r="N245" s="947"/>
      <c r="O245" s="947"/>
      <c r="P245" s="944"/>
      <c r="Q245" s="948"/>
    </row>
    <row r="246" spans="1:17" ht="14.4" customHeight="1" x14ac:dyDescent="0.3">
      <c r="A246" s="941" t="s">
        <v>5949</v>
      </c>
      <c r="B246" s="943" t="s">
        <v>5950</v>
      </c>
      <c r="C246" s="943" t="s">
        <v>4849</v>
      </c>
      <c r="D246" s="943" t="s">
        <v>5527</v>
      </c>
      <c r="E246" s="943" t="s">
        <v>5528</v>
      </c>
      <c r="F246" s="947">
        <v>4</v>
      </c>
      <c r="G246" s="947">
        <v>316</v>
      </c>
      <c r="H246" s="947">
        <v>1</v>
      </c>
      <c r="I246" s="947">
        <v>79</v>
      </c>
      <c r="J246" s="947"/>
      <c r="K246" s="947"/>
      <c r="L246" s="947"/>
      <c r="M246" s="947"/>
      <c r="N246" s="947"/>
      <c r="O246" s="947"/>
      <c r="P246" s="944"/>
      <c r="Q246" s="948"/>
    </row>
    <row r="247" spans="1:17" ht="14.4" customHeight="1" x14ac:dyDescent="0.3">
      <c r="A247" s="941" t="s">
        <v>5949</v>
      </c>
      <c r="B247" s="943" t="s">
        <v>5950</v>
      </c>
      <c r="C247" s="943" t="s">
        <v>4849</v>
      </c>
      <c r="D247" s="943" t="s">
        <v>5979</v>
      </c>
      <c r="E247" s="943" t="s">
        <v>5980</v>
      </c>
      <c r="F247" s="947">
        <v>1</v>
      </c>
      <c r="G247" s="947">
        <v>1006</v>
      </c>
      <c r="H247" s="947">
        <v>1</v>
      </c>
      <c r="I247" s="947">
        <v>1006</v>
      </c>
      <c r="J247" s="947"/>
      <c r="K247" s="947"/>
      <c r="L247" s="947"/>
      <c r="M247" s="947"/>
      <c r="N247" s="947"/>
      <c r="O247" s="947"/>
      <c r="P247" s="944"/>
      <c r="Q247" s="948"/>
    </row>
    <row r="248" spans="1:17" ht="14.4" customHeight="1" x14ac:dyDescent="0.3">
      <c r="A248" s="941" t="s">
        <v>5949</v>
      </c>
      <c r="B248" s="943" t="s">
        <v>5950</v>
      </c>
      <c r="C248" s="943" t="s">
        <v>4849</v>
      </c>
      <c r="D248" s="943" t="s">
        <v>5981</v>
      </c>
      <c r="E248" s="943" t="s">
        <v>5982</v>
      </c>
      <c r="F248" s="947">
        <v>1</v>
      </c>
      <c r="G248" s="947">
        <v>2254</v>
      </c>
      <c r="H248" s="947">
        <v>1</v>
      </c>
      <c r="I248" s="947">
        <v>2254</v>
      </c>
      <c r="J248" s="947"/>
      <c r="K248" s="947"/>
      <c r="L248" s="947"/>
      <c r="M248" s="947"/>
      <c r="N248" s="947"/>
      <c r="O248" s="947"/>
      <c r="P248" s="944"/>
      <c r="Q248" s="948"/>
    </row>
    <row r="249" spans="1:17" ht="14.4" customHeight="1" x14ac:dyDescent="0.3">
      <c r="A249" s="941" t="s">
        <v>5949</v>
      </c>
      <c r="B249" s="943" t="s">
        <v>5950</v>
      </c>
      <c r="C249" s="943" t="s">
        <v>4849</v>
      </c>
      <c r="D249" s="943" t="s">
        <v>5983</v>
      </c>
      <c r="E249" s="943" t="s">
        <v>5984</v>
      </c>
      <c r="F249" s="947">
        <v>2</v>
      </c>
      <c r="G249" s="947">
        <v>486</v>
      </c>
      <c r="H249" s="947">
        <v>1</v>
      </c>
      <c r="I249" s="947">
        <v>243</v>
      </c>
      <c r="J249" s="947"/>
      <c r="K249" s="947"/>
      <c r="L249" s="947"/>
      <c r="M249" s="947"/>
      <c r="N249" s="947"/>
      <c r="O249" s="947"/>
      <c r="P249" s="944"/>
      <c r="Q249" s="948"/>
    </row>
    <row r="250" spans="1:17" ht="14.4" customHeight="1" x14ac:dyDescent="0.3">
      <c r="A250" s="941" t="s">
        <v>5949</v>
      </c>
      <c r="B250" s="943" t="s">
        <v>5950</v>
      </c>
      <c r="C250" s="943" t="s">
        <v>4849</v>
      </c>
      <c r="D250" s="943" t="s">
        <v>5985</v>
      </c>
      <c r="E250" s="943" t="s">
        <v>5986</v>
      </c>
      <c r="F250" s="947">
        <v>12</v>
      </c>
      <c r="G250" s="947">
        <v>23916</v>
      </c>
      <c r="H250" s="947">
        <v>1</v>
      </c>
      <c r="I250" s="947">
        <v>1993</v>
      </c>
      <c r="J250" s="947"/>
      <c r="K250" s="947"/>
      <c r="L250" s="947"/>
      <c r="M250" s="947"/>
      <c r="N250" s="947"/>
      <c r="O250" s="947"/>
      <c r="P250" s="944"/>
      <c r="Q250" s="948"/>
    </row>
    <row r="251" spans="1:17" ht="14.4" customHeight="1" x14ac:dyDescent="0.3">
      <c r="A251" s="941" t="s">
        <v>5949</v>
      </c>
      <c r="B251" s="943" t="s">
        <v>5950</v>
      </c>
      <c r="C251" s="943" t="s">
        <v>4849</v>
      </c>
      <c r="D251" s="943" t="s">
        <v>5987</v>
      </c>
      <c r="E251" s="943" t="s">
        <v>5988</v>
      </c>
      <c r="F251" s="947">
        <v>2</v>
      </c>
      <c r="G251" s="947">
        <v>532</v>
      </c>
      <c r="H251" s="947">
        <v>1</v>
      </c>
      <c r="I251" s="947">
        <v>266</v>
      </c>
      <c r="J251" s="947"/>
      <c r="K251" s="947"/>
      <c r="L251" s="947"/>
      <c r="M251" s="947"/>
      <c r="N251" s="947"/>
      <c r="O251" s="947"/>
      <c r="P251" s="944"/>
      <c r="Q251" s="948"/>
    </row>
    <row r="252" spans="1:17" ht="14.4" customHeight="1" x14ac:dyDescent="0.3">
      <c r="A252" s="941" t="s">
        <v>5989</v>
      </c>
      <c r="B252" s="943" t="s">
        <v>5990</v>
      </c>
      <c r="C252" s="943" t="s">
        <v>4849</v>
      </c>
      <c r="D252" s="943" t="s">
        <v>5991</v>
      </c>
      <c r="E252" s="943" t="s">
        <v>5992</v>
      </c>
      <c r="F252" s="947">
        <v>147</v>
      </c>
      <c r="G252" s="947">
        <v>23471</v>
      </c>
      <c r="H252" s="947">
        <v>1</v>
      </c>
      <c r="I252" s="947">
        <v>159.66666666666666</v>
      </c>
      <c r="J252" s="947">
        <v>128</v>
      </c>
      <c r="K252" s="947">
        <v>20608</v>
      </c>
      <c r="L252" s="947">
        <v>0.87801968386519536</v>
      </c>
      <c r="M252" s="947">
        <v>161</v>
      </c>
      <c r="N252" s="947">
        <v>259</v>
      </c>
      <c r="O252" s="947">
        <v>44807</v>
      </c>
      <c r="P252" s="944">
        <v>1.909036683566955</v>
      </c>
      <c r="Q252" s="948">
        <v>173</v>
      </c>
    </row>
    <row r="253" spans="1:17" ht="14.4" customHeight="1" x14ac:dyDescent="0.3">
      <c r="A253" s="941" t="s">
        <v>5989</v>
      </c>
      <c r="B253" s="943" t="s">
        <v>5990</v>
      </c>
      <c r="C253" s="943" t="s">
        <v>4849</v>
      </c>
      <c r="D253" s="943" t="s">
        <v>5993</v>
      </c>
      <c r="E253" s="943" t="s">
        <v>5994</v>
      </c>
      <c r="F253" s="947"/>
      <c r="G253" s="947"/>
      <c r="H253" s="947"/>
      <c r="I253" s="947"/>
      <c r="J253" s="947">
        <v>5</v>
      </c>
      <c r="K253" s="947">
        <v>5845</v>
      </c>
      <c r="L253" s="947"/>
      <c r="M253" s="947">
        <v>1169</v>
      </c>
      <c r="N253" s="947">
        <v>5</v>
      </c>
      <c r="O253" s="947">
        <v>5865</v>
      </c>
      <c r="P253" s="944"/>
      <c r="Q253" s="948">
        <v>1173</v>
      </c>
    </row>
    <row r="254" spans="1:17" ht="14.4" customHeight="1" x14ac:dyDescent="0.3">
      <c r="A254" s="941" t="s">
        <v>5989</v>
      </c>
      <c r="B254" s="943" t="s">
        <v>5990</v>
      </c>
      <c r="C254" s="943" t="s">
        <v>4849</v>
      </c>
      <c r="D254" s="943" t="s">
        <v>5995</v>
      </c>
      <c r="E254" s="943" t="s">
        <v>5996</v>
      </c>
      <c r="F254" s="947">
        <v>217</v>
      </c>
      <c r="G254" s="947">
        <v>8605</v>
      </c>
      <c r="H254" s="947">
        <v>1</v>
      </c>
      <c r="I254" s="947">
        <v>39.654377880184335</v>
      </c>
      <c r="J254" s="947">
        <v>121</v>
      </c>
      <c r="K254" s="947">
        <v>4840</v>
      </c>
      <c r="L254" s="947">
        <v>0.56246368390470658</v>
      </c>
      <c r="M254" s="947">
        <v>40</v>
      </c>
      <c r="N254" s="947">
        <v>227</v>
      </c>
      <c r="O254" s="947">
        <v>9307</v>
      </c>
      <c r="P254" s="944">
        <v>1.0815804764671701</v>
      </c>
      <c r="Q254" s="948">
        <v>41</v>
      </c>
    </row>
    <row r="255" spans="1:17" ht="14.4" customHeight="1" x14ac:dyDescent="0.3">
      <c r="A255" s="941" t="s">
        <v>5989</v>
      </c>
      <c r="B255" s="943" t="s">
        <v>5990</v>
      </c>
      <c r="C255" s="943" t="s">
        <v>4849</v>
      </c>
      <c r="D255" s="943" t="s">
        <v>5997</v>
      </c>
      <c r="E255" s="943" t="s">
        <v>5998</v>
      </c>
      <c r="F255" s="947">
        <v>4</v>
      </c>
      <c r="G255" s="947">
        <v>1532</v>
      </c>
      <c r="H255" s="947">
        <v>1</v>
      </c>
      <c r="I255" s="947">
        <v>383</v>
      </c>
      <c r="J255" s="947"/>
      <c r="K255" s="947"/>
      <c r="L255" s="947"/>
      <c r="M255" s="947"/>
      <c r="N255" s="947">
        <v>17</v>
      </c>
      <c r="O255" s="947">
        <v>6528</v>
      </c>
      <c r="P255" s="944">
        <v>4.2610966057441253</v>
      </c>
      <c r="Q255" s="948">
        <v>384</v>
      </c>
    </row>
    <row r="256" spans="1:17" ht="14.4" customHeight="1" x14ac:dyDescent="0.3">
      <c r="A256" s="941" t="s">
        <v>5989</v>
      </c>
      <c r="B256" s="943" t="s">
        <v>5990</v>
      </c>
      <c r="C256" s="943" t="s">
        <v>4849</v>
      </c>
      <c r="D256" s="943" t="s">
        <v>5999</v>
      </c>
      <c r="E256" s="943" t="s">
        <v>6000</v>
      </c>
      <c r="F256" s="947"/>
      <c r="G256" s="947"/>
      <c r="H256" s="947"/>
      <c r="I256" s="947"/>
      <c r="J256" s="947"/>
      <c r="K256" s="947"/>
      <c r="L256" s="947"/>
      <c r="M256" s="947"/>
      <c r="N256" s="947">
        <v>11</v>
      </c>
      <c r="O256" s="947">
        <v>407</v>
      </c>
      <c r="P256" s="944"/>
      <c r="Q256" s="948">
        <v>37</v>
      </c>
    </row>
    <row r="257" spans="1:17" ht="14.4" customHeight="1" x14ac:dyDescent="0.3">
      <c r="A257" s="941" t="s">
        <v>5989</v>
      </c>
      <c r="B257" s="943" t="s">
        <v>5990</v>
      </c>
      <c r="C257" s="943" t="s">
        <v>4849</v>
      </c>
      <c r="D257" s="943" t="s">
        <v>6001</v>
      </c>
      <c r="E257" s="943" t="s">
        <v>6002</v>
      </c>
      <c r="F257" s="947">
        <v>6</v>
      </c>
      <c r="G257" s="947">
        <v>2667</v>
      </c>
      <c r="H257" s="947">
        <v>1</v>
      </c>
      <c r="I257" s="947">
        <v>444.5</v>
      </c>
      <c r="J257" s="947"/>
      <c r="K257" s="947"/>
      <c r="L257" s="947"/>
      <c r="M257" s="947"/>
      <c r="N257" s="947">
        <v>3</v>
      </c>
      <c r="O257" s="947">
        <v>1338</v>
      </c>
      <c r="P257" s="944">
        <v>0.50168728908886384</v>
      </c>
      <c r="Q257" s="948">
        <v>446</v>
      </c>
    </row>
    <row r="258" spans="1:17" ht="14.4" customHeight="1" x14ac:dyDescent="0.3">
      <c r="A258" s="941" t="s">
        <v>5989</v>
      </c>
      <c r="B258" s="943" t="s">
        <v>5990</v>
      </c>
      <c r="C258" s="943" t="s">
        <v>4849</v>
      </c>
      <c r="D258" s="943" t="s">
        <v>6003</v>
      </c>
      <c r="E258" s="943" t="s">
        <v>6004</v>
      </c>
      <c r="F258" s="947">
        <v>1</v>
      </c>
      <c r="G258" s="947">
        <v>41</v>
      </c>
      <c r="H258" s="947">
        <v>1</v>
      </c>
      <c r="I258" s="947">
        <v>41</v>
      </c>
      <c r="J258" s="947"/>
      <c r="K258" s="947"/>
      <c r="L258" s="947"/>
      <c r="M258" s="947"/>
      <c r="N258" s="947">
        <v>1</v>
      </c>
      <c r="O258" s="947">
        <v>42</v>
      </c>
      <c r="P258" s="944">
        <v>1.024390243902439</v>
      </c>
      <c r="Q258" s="948">
        <v>42</v>
      </c>
    </row>
    <row r="259" spans="1:17" ht="14.4" customHeight="1" x14ac:dyDescent="0.3">
      <c r="A259" s="941" t="s">
        <v>5989</v>
      </c>
      <c r="B259" s="943" t="s">
        <v>5990</v>
      </c>
      <c r="C259" s="943" t="s">
        <v>4849</v>
      </c>
      <c r="D259" s="943" t="s">
        <v>6005</v>
      </c>
      <c r="E259" s="943" t="s">
        <v>6006</v>
      </c>
      <c r="F259" s="947">
        <v>14</v>
      </c>
      <c r="G259" s="947">
        <v>6869</v>
      </c>
      <c r="H259" s="947">
        <v>1</v>
      </c>
      <c r="I259" s="947">
        <v>490.64285714285717</v>
      </c>
      <c r="J259" s="947">
        <v>40</v>
      </c>
      <c r="K259" s="947">
        <v>19640</v>
      </c>
      <c r="L259" s="947">
        <v>2.859222594264085</v>
      </c>
      <c r="M259" s="947">
        <v>491</v>
      </c>
      <c r="N259" s="947">
        <v>28</v>
      </c>
      <c r="O259" s="947">
        <v>13776</v>
      </c>
      <c r="P259" s="944">
        <v>2.005532100742466</v>
      </c>
      <c r="Q259" s="948">
        <v>492</v>
      </c>
    </row>
    <row r="260" spans="1:17" ht="14.4" customHeight="1" x14ac:dyDescent="0.3">
      <c r="A260" s="941" t="s">
        <v>5989</v>
      </c>
      <c r="B260" s="943" t="s">
        <v>5990</v>
      </c>
      <c r="C260" s="943" t="s">
        <v>4849</v>
      </c>
      <c r="D260" s="943" t="s">
        <v>6007</v>
      </c>
      <c r="E260" s="943" t="s">
        <v>6008</v>
      </c>
      <c r="F260" s="947">
        <v>7</v>
      </c>
      <c r="G260" s="947">
        <v>217</v>
      </c>
      <c r="H260" s="947">
        <v>1</v>
      </c>
      <c r="I260" s="947">
        <v>31</v>
      </c>
      <c r="J260" s="947">
        <v>4</v>
      </c>
      <c r="K260" s="947">
        <v>124</v>
      </c>
      <c r="L260" s="947">
        <v>0.5714285714285714</v>
      </c>
      <c r="M260" s="947">
        <v>31</v>
      </c>
      <c r="N260" s="947">
        <v>23</v>
      </c>
      <c r="O260" s="947">
        <v>713</v>
      </c>
      <c r="P260" s="944">
        <v>3.2857142857142856</v>
      </c>
      <c r="Q260" s="948">
        <v>31</v>
      </c>
    </row>
    <row r="261" spans="1:17" ht="14.4" customHeight="1" x14ac:dyDescent="0.3">
      <c r="A261" s="941" t="s">
        <v>5989</v>
      </c>
      <c r="B261" s="943" t="s">
        <v>5990</v>
      </c>
      <c r="C261" s="943" t="s">
        <v>4849</v>
      </c>
      <c r="D261" s="943" t="s">
        <v>6009</v>
      </c>
      <c r="E261" s="943" t="s">
        <v>6010</v>
      </c>
      <c r="F261" s="947"/>
      <c r="G261" s="947"/>
      <c r="H261" s="947"/>
      <c r="I261" s="947"/>
      <c r="J261" s="947">
        <v>1</v>
      </c>
      <c r="K261" s="947">
        <v>207</v>
      </c>
      <c r="L261" s="947"/>
      <c r="M261" s="947">
        <v>207</v>
      </c>
      <c r="N261" s="947"/>
      <c r="O261" s="947"/>
      <c r="P261" s="944"/>
      <c r="Q261" s="948"/>
    </row>
    <row r="262" spans="1:17" ht="14.4" customHeight="1" x14ac:dyDescent="0.3">
      <c r="A262" s="941" t="s">
        <v>5989</v>
      </c>
      <c r="B262" s="943" t="s">
        <v>5990</v>
      </c>
      <c r="C262" s="943" t="s">
        <v>4849</v>
      </c>
      <c r="D262" s="943" t="s">
        <v>6011</v>
      </c>
      <c r="E262" s="943" t="s">
        <v>6012</v>
      </c>
      <c r="F262" s="947"/>
      <c r="G262" s="947"/>
      <c r="H262" s="947"/>
      <c r="I262" s="947"/>
      <c r="J262" s="947">
        <v>1</v>
      </c>
      <c r="K262" s="947">
        <v>380</v>
      </c>
      <c r="L262" s="947"/>
      <c r="M262" s="947">
        <v>380</v>
      </c>
      <c r="N262" s="947"/>
      <c r="O262" s="947"/>
      <c r="P262" s="944"/>
      <c r="Q262" s="948"/>
    </row>
    <row r="263" spans="1:17" ht="14.4" customHeight="1" x14ac:dyDescent="0.3">
      <c r="A263" s="941" t="s">
        <v>5989</v>
      </c>
      <c r="B263" s="943" t="s">
        <v>5990</v>
      </c>
      <c r="C263" s="943" t="s">
        <v>4849</v>
      </c>
      <c r="D263" s="943" t="s">
        <v>6013</v>
      </c>
      <c r="E263" s="943" t="s">
        <v>6014</v>
      </c>
      <c r="F263" s="947">
        <v>377</v>
      </c>
      <c r="G263" s="947">
        <v>43057</v>
      </c>
      <c r="H263" s="947">
        <v>1</v>
      </c>
      <c r="I263" s="947">
        <v>114.20954907161804</v>
      </c>
      <c r="J263" s="947">
        <v>348</v>
      </c>
      <c r="K263" s="947">
        <v>40368</v>
      </c>
      <c r="L263" s="947">
        <v>0.93754790161878443</v>
      </c>
      <c r="M263" s="947">
        <v>116</v>
      </c>
      <c r="N263" s="947">
        <v>492</v>
      </c>
      <c r="O263" s="947">
        <v>57564</v>
      </c>
      <c r="P263" s="944">
        <v>1.3369254708874283</v>
      </c>
      <c r="Q263" s="948">
        <v>117</v>
      </c>
    </row>
    <row r="264" spans="1:17" ht="14.4" customHeight="1" x14ac:dyDescent="0.3">
      <c r="A264" s="941" t="s">
        <v>5989</v>
      </c>
      <c r="B264" s="943" t="s">
        <v>5990</v>
      </c>
      <c r="C264" s="943" t="s">
        <v>4849</v>
      </c>
      <c r="D264" s="943" t="s">
        <v>6015</v>
      </c>
      <c r="E264" s="943" t="s">
        <v>6016</v>
      </c>
      <c r="F264" s="947">
        <v>67</v>
      </c>
      <c r="G264" s="947">
        <v>5675</v>
      </c>
      <c r="H264" s="947">
        <v>1</v>
      </c>
      <c r="I264" s="947">
        <v>84.701492537313428</v>
      </c>
      <c r="J264" s="947">
        <v>49</v>
      </c>
      <c r="K264" s="947">
        <v>4165</v>
      </c>
      <c r="L264" s="947">
        <v>0.73392070484581495</v>
      </c>
      <c r="M264" s="947">
        <v>85</v>
      </c>
      <c r="N264" s="947">
        <v>103</v>
      </c>
      <c r="O264" s="947">
        <v>9373</v>
      </c>
      <c r="P264" s="944">
        <v>1.6516299559471366</v>
      </c>
      <c r="Q264" s="948">
        <v>91</v>
      </c>
    </row>
    <row r="265" spans="1:17" ht="14.4" customHeight="1" x14ac:dyDescent="0.3">
      <c r="A265" s="941" t="s">
        <v>5989</v>
      </c>
      <c r="B265" s="943" t="s">
        <v>5990</v>
      </c>
      <c r="C265" s="943" t="s">
        <v>4849</v>
      </c>
      <c r="D265" s="943" t="s">
        <v>6017</v>
      </c>
      <c r="E265" s="943" t="s">
        <v>6018</v>
      </c>
      <c r="F265" s="947">
        <v>1</v>
      </c>
      <c r="G265" s="947">
        <v>97</v>
      </c>
      <c r="H265" s="947">
        <v>1</v>
      </c>
      <c r="I265" s="947">
        <v>97</v>
      </c>
      <c r="J265" s="947"/>
      <c r="K265" s="947"/>
      <c r="L265" s="947"/>
      <c r="M265" s="947"/>
      <c r="N265" s="947"/>
      <c r="O265" s="947"/>
      <c r="P265" s="944"/>
      <c r="Q265" s="948"/>
    </row>
    <row r="266" spans="1:17" ht="14.4" customHeight="1" x14ac:dyDescent="0.3">
      <c r="A266" s="941" t="s">
        <v>5989</v>
      </c>
      <c r="B266" s="943" t="s">
        <v>5990</v>
      </c>
      <c r="C266" s="943" t="s">
        <v>4849</v>
      </c>
      <c r="D266" s="943" t="s">
        <v>6019</v>
      </c>
      <c r="E266" s="943" t="s">
        <v>6020</v>
      </c>
      <c r="F266" s="947">
        <v>60</v>
      </c>
      <c r="G266" s="947">
        <v>1260</v>
      </c>
      <c r="H266" s="947">
        <v>1</v>
      </c>
      <c r="I266" s="947">
        <v>21</v>
      </c>
      <c r="J266" s="947">
        <v>22</v>
      </c>
      <c r="K266" s="947">
        <v>462</v>
      </c>
      <c r="L266" s="947">
        <v>0.36666666666666664</v>
      </c>
      <c r="M266" s="947">
        <v>21</v>
      </c>
      <c r="N266" s="947">
        <v>19</v>
      </c>
      <c r="O266" s="947">
        <v>399</v>
      </c>
      <c r="P266" s="944">
        <v>0.31666666666666665</v>
      </c>
      <c r="Q266" s="948">
        <v>21</v>
      </c>
    </row>
    <row r="267" spans="1:17" ht="14.4" customHeight="1" x14ac:dyDescent="0.3">
      <c r="A267" s="941" t="s">
        <v>5989</v>
      </c>
      <c r="B267" s="943" t="s">
        <v>5990</v>
      </c>
      <c r="C267" s="943" t="s">
        <v>4849</v>
      </c>
      <c r="D267" s="943" t="s">
        <v>6021</v>
      </c>
      <c r="E267" s="943" t="s">
        <v>6022</v>
      </c>
      <c r="F267" s="947">
        <v>106</v>
      </c>
      <c r="G267" s="947">
        <v>51567</v>
      </c>
      <c r="H267" s="947">
        <v>1</v>
      </c>
      <c r="I267" s="947">
        <v>486.48113207547169</v>
      </c>
      <c r="J267" s="947">
        <v>64</v>
      </c>
      <c r="K267" s="947">
        <v>31168</v>
      </c>
      <c r="L267" s="947">
        <v>0.60441755386196594</v>
      </c>
      <c r="M267" s="947">
        <v>487</v>
      </c>
      <c r="N267" s="947">
        <v>142</v>
      </c>
      <c r="O267" s="947">
        <v>69296</v>
      </c>
      <c r="P267" s="944">
        <v>1.3438051467023484</v>
      </c>
      <c r="Q267" s="948">
        <v>488</v>
      </c>
    </row>
    <row r="268" spans="1:17" ht="14.4" customHeight="1" x14ac:dyDescent="0.3">
      <c r="A268" s="941" t="s">
        <v>5989</v>
      </c>
      <c r="B268" s="943" t="s">
        <v>5990</v>
      </c>
      <c r="C268" s="943" t="s">
        <v>4849</v>
      </c>
      <c r="D268" s="943" t="s">
        <v>6023</v>
      </c>
      <c r="E268" s="943" t="s">
        <v>6024</v>
      </c>
      <c r="F268" s="947">
        <v>26</v>
      </c>
      <c r="G268" s="947">
        <v>1058</v>
      </c>
      <c r="H268" s="947">
        <v>1</v>
      </c>
      <c r="I268" s="947">
        <v>40.692307692307693</v>
      </c>
      <c r="J268" s="947">
        <v>13</v>
      </c>
      <c r="K268" s="947">
        <v>533</v>
      </c>
      <c r="L268" s="947">
        <v>0.50378071833648397</v>
      </c>
      <c r="M268" s="947">
        <v>41</v>
      </c>
      <c r="N268" s="947">
        <v>40</v>
      </c>
      <c r="O268" s="947">
        <v>1640</v>
      </c>
      <c r="P268" s="944">
        <v>1.550094517958412</v>
      </c>
      <c r="Q268" s="948">
        <v>41</v>
      </c>
    </row>
    <row r="269" spans="1:17" ht="14.4" customHeight="1" x14ac:dyDescent="0.3">
      <c r="A269" s="941" t="s">
        <v>5989</v>
      </c>
      <c r="B269" s="943" t="s">
        <v>5990</v>
      </c>
      <c r="C269" s="943" t="s">
        <v>4849</v>
      </c>
      <c r="D269" s="943" t="s">
        <v>6025</v>
      </c>
      <c r="E269" s="943" t="s">
        <v>6026</v>
      </c>
      <c r="F269" s="947"/>
      <c r="G269" s="947"/>
      <c r="H269" s="947"/>
      <c r="I269" s="947"/>
      <c r="J269" s="947">
        <v>1</v>
      </c>
      <c r="K269" s="947">
        <v>762</v>
      </c>
      <c r="L269" s="947"/>
      <c r="M269" s="947">
        <v>762</v>
      </c>
      <c r="N269" s="947">
        <v>2</v>
      </c>
      <c r="O269" s="947">
        <v>1526</v>
      </c>
      <c r="P269" s="944"/>
      <c r="Q269" s="948">
        <v>763</v>
      </c>
    </row>
    <row r="270" spans="1:17" ht="14.4" customHeight="1" x14ac:dyDescent="0.3">
      <c r="A270" s="941" t="s">
        <v>5989</v>
      </c>
      <c r="B270" s="943" t="s">
        <v>5990</v>
      </c>
      <c r="C270" s="943" t="s">
        <v>4849</v>
      </c>
      <c r="D270" s="943" t="s">
        <v>6027</v>
      </c>
      <c r="E270" s="943" t="s">
        <v>6028</v>
      </c>
      <c r="F270" s="947">
        <v>1</v>
      </c>
      <c r="G270" s="947">
        <v>2059</v>
      </c>
      <c r="H270" s="947">
        <v>1</v>
      </c>
      <c r="I270" s="947">
        <v>2059</v>
      </c>
      <c r="J270" s="947">
        <v>1</v>
      </c>
      <c r="K270" s="947">
        <v>2072</v>
      </c>
      <c r="L270" s="947">
        <v>1.0063137445361827</v>
      </c>
      <c r="M270" s="947">
        <v>2072</v>
      </c>
      <c r="N270" s="947">
        <v>2</v>
      </c>
      <c r="O270" s="947">
        <v>4224</v>
      </c>
      <c r="P270" s="944">
        <v>2.0514813016027196</v>
      </c>
      <c r="Q270" s="948">
        <v>2112</v>
      </c>
    </row>
    <row r="271" spans="1:17" ht="14.4" customHeight="1" x14ac:dyDescent="0.3">
      <c r="A271" s="941" t="s">
        <v>5989</v>
      </c>
      <c r="B271" s="943" t="s">
        <v>5990</v>
      </c>
      <c r="C271" s="943" t="s">
        <v>4849</v>
      </c>
      <c r="D271" s="943" t="s">
        <v>6029</v>
      </c>
      <c r="E271" s="943" t="s">
        <v>6030</v>
      </c>
      <c r="F271" s="947">
        <v>61</v>
      </c>
      <c r="G271" s="947">
        <v>36952</v>
      </c>
      <c r="H271" s="947">
        <v>1</v>
      </c>
      <c r="I271" s="947">
        <v>605.77049180327867</v>
      </c>
      <c r="J271" s="947">
        <v>38</v>
      </c>
      <c r="K271" s="947">
        <v>23104</v>
      </c>
      <c r="L271" s="947">
        <v>0.62524355921195063</v>
      </c>
      <c r="M271" s="947">
        <v>608</v>
      </c>
      <c r="N271" s="947">
        <v>41</v>
      </c>
      <c r="O271" s="947">
        <v>25174</v>
      </c>
      <c r="P271" s="944">
        <v>0.68126217796059751</v>
      </c>
      <c r="Q271" s="948">
        <v>614</v>
      </c>
    </row>
    <row r="272" spans="1:17" ht="14.4" customHeight="1" x14ac:dyDescent="0.3">
      <c r="A272" s="941" t="s">
        <v>5989</v>
      </c>
      <c r="B272" s="943" t="s">
        <v>5990</v>
      </c>
      <c r="C272" s="943" t="s">
        <v>4849</v>
      </c>
      <c r="D272" s="943" t="s">
        <v>6031</v>
      </c>
      <c r="E272" s="943" t="s">
        <v>6032</v>
      </c>
      <c r="F272" s="947">
        <v>12</v>
      </c>
      <c r="G272" s="947">
        <v>1824</v>
      </c>
      <c r="H272" s="947">
        <v>1</v>
      </c>
      <c r="I272" s="947">
        <v>152</v>
      </c>
      <c r="J272" s="947"/>
      <c r="K272" s="947"/>
      <c r="L272" s="947"/>
      <c r="M272" s="947"/>
      <c r="N272" s="947"/>
      <c r="O272" s="947"/>
      <c r="P272" s="944"/>
      <c r="Q272" s="948"/>
    </row>
    <row r="273" spans="1:17" ht="14.4" customHeight="1" x14ac:dyDescent="0.3">
      <c r="A273" s="941" t="s">
        <v>6033</v>
      </c>
      <c r="B273" s="943" t="s">
        <v>5790</v>
      </c>
      <c r="C273" s="943" t="s">
        <v>4849</v>
      </c>
      <c r="D273" s="943" t="s">
        <v>6034</v>
      </c>
      <c r="E273" s="943" t="s">
        <v>6035</v>
      </c>
      <c r="F273" s="947"/>
      <c r="G273" s="947"/>
      <c r="H273" s="947"/>
      <c r="I273" s="947"/>
      <c r="J273" s="947">
        <v>1</v>
      </c>
      <c r="K273" s="947">
        <v>1184</v>
      </c>
      <c r="L273" s="947"/>
      <c r="M273" s="947">
        <v>1184</v>
      </c>
      <c r="N273" s="947"/>
      <c r="O273" s="947"/>
      <c r="P273" s="944"/>
      <c r="Q273" s="948"/>
    </row>
    <row r="274" spans="1:17" ht="14.4" customHeight="1" x14ac:dyDescent="0.3">
      <c r="A274" s="941" t="s">
        <v>6033</v>
      </c>
      <c r="B274" s="943" t="s">
        <v>5790</v>
      </c>
      <c r="C274" s="943" t="s">
        <v>4849</v>
      </c>
      <c r="D274" s="943" t="s">
        <v>6036</v>
      </c>
      <c r="E274" s="943" t="s">
        <v>6037</v>
      </c>
      <c r="F274" s="947"/>
      <c r="G274" s="947"/>
      <c r="H274" s="947"/>
      <c r="I274" s="947"/>
      <c r="J274" s="947"/>
      <c r="K274" s="947"/>
      <c r="L274" s="947"/>
      <c r="M274" s="947"/>
      <c r="N274" s="947">
        <v>1</v>
      </c>
      <c r="O274" s="947">
        <v>168</v>
      </c>
      <c r="P274" s="944"/>
      <c r="Q274" s="948">
        <v>168</v>
      </c>
    </row>
    <row r="275" spans="1:17" ht="14.4" customHeight="1" x14ac:dyDescent="0.3">
      <c r="A275" s="941" t="s">
        <v>6033</v>
      </c>
      <c r="B275" s="943" t="s">
        <v>5790</v>
      </c>
      <c r="C275" s="943" t="s">
        <v>4849</v>
      </c>
      <c r="D275" s="943" t="s">
        <v>6038</v>
      </c>
      <c r="E275" s="943" t="s">
        <v>6039</v>
      </c>
      <c r="F275" s="947">
        <v>1</v>
      </c>
      <c r="G275" s="947">
        <v>172</v>
      </c>
      <c r="H275" s="947">
        <v>1</v>
      </c>
      <c r="I275" s="947">
        <v>172</v>
      </c>
      <c r="J275" s="947"/>
      <c r="K275" s="947"/>
      <c r="L275" s="947"/>
      <c r="M275" s="947"/>
      <c r="N275" s="947"/>
      <c r="O275" s="947"/>
      <c r="P275" s="944"/>
      <c r="Q275" s="948"/>
    </row>
    <row r="276" spans="1:17" ht="14.4" customHeight="1" x14ac:dyDescent="0.3">
      <c r="A276" s="941" t="s">
        <v>6033</v>
      </c>
      <c r="B276" s="943" t="s">
        <v>5790</v>
      </c>
      <c r="C276" s="943" t="s">
        <v>4849</v>
      </c>
      <c r="D276" s="943" t="s">
        <v>6040</v>
      </c>
      <c r="E276" s="943" t="s">
        <v>6041</v>
      </c>
      <c r="F276" s="947"/>
      <c r="G276" s="947"/>
      <c r="H276" s="947"/>
      <c r="I276" s="947"/>
      <c r="J276" s="947">
        <v>1</v>
      </c>
      <c r="K276" s="947">
        <v>351</v>
      </c>
      <c r="L276" s="947"/>
      <c r="M276" s="947">
        <v>351</v>
      </c>
      <c r="N276" s="947"/>
      <c r="O276" s="947"/>
      <c r="P276" s="944"/>
      <c r="Q276" s="948"/>
    </row>
    <row r="277" spans="1:17" ht="14.4" customHeight="1" x14ac:dyDescent="0.3">
      <c r="A277" s="941" t="s">
        <v>6033</v>
      </c>
      <c r="B277" s="943" t="s">
        <v>5790</v>
      </c>
      <c r="C277" s="943" t="s">
        <v>4849</v>
      </c>
      <c r="D277" s="943" t="s">
        <v>6042</v>
      </c>
      <c r="E277" s="943" t="s">
        <v>6043</v>
      </c>
      <c r="F277" s="947">
        <v>2</v>
      </c>
      <c r="G277" s="947">
        <v>1090</v>
      </c>
      <c r="H277" s="947">
        <v>1</v>
      </c>
      <c r="I277" s="947">
        <v>545</v>
      </c>
      <c r="J277" s="947"/>
      <c r="K277" s="947"/>
      <c r="L277" s="947"/>
      <c r="M277" s="947"/>
      <c r="N277" s="947"/>
      <c r="O277" s="947"/>
      <c r="P277" s="944"/>
      <c r="Q277" s="948"/>
    </row>
    <row r="278" spans="1:17" ht="14.4" customHeight="1" x14ac:dyDescent="0.3">
      <c r="A278" s="941" t="s">
        <v>6033</v>
      </c>
      <c r="B278" s="943" t="s">
        <v>5790</v>
      </c>
      <c r="C278" s="943" t="s">
        <v>4849</v>
      </c>
      <c r="D278" s="943" t="s">
        <v>6044</v>
      </c>
      <c r="E278" s="943" t="s">
        <v>6045</v>
      </c>
      <c r="F278" s="947">
        <v>1</v>
      </c>
      <c r="G278" s="947">
        <v>674</v>
      </c>
      <c r="H278" s="947">
        <v>1</v>
      </c>
      <c r="I278" s="947">
        <v>674</v>
      </c>
      <c r="J278" s="947"/>
      <c r="K278" s="947"/>
      <c r="L278" s="947"/>
      <c r="M278" s="947"/>
      <c r="N278" s="947"/>
      <c r="O278" s="947"/>
      <c r="P278" s="944"/>
      <c r="Q278" s="948"/>
    </row>
    <row r="279" spans="1:17" ht="14.4" customHeight="1" x14ac:dyDescent="0.3">
      <c r="A279" s="941" t="s">
        <v>6033</v>
      </c>
      <c r="B279" s="943" t="s">
        <v>5790</v>
      </c>
      <c r="C279" s="943" t="s">
        <v>4849</v>
      </c>
      <c r="D279" s="943" t="s">
        <v>6046</v>
      </c>
      <c r="E279" s="943" t="s">
        <v>6047</v>
      </c>
      <c r="F279" s="947"/>
      <c r="G279" s="947"/>
      <c r="H279" s="947"/>
      <c r="I279" s="947"/>
      <c r="J279" s="947">
        <v>1</v>
      </c>
      <c r="K279" s="947">
        <v>511</v>
      </c>
      <c r="L279" s="947"/>
      <c r="M279" s="947">
        <v>511</v>
      </c>
      <c r="N279" s="947"/>
      <c r="O279" s="947"/>
      <c r="P279" s="944"/>
      <c r="Q279" s="948"/>
    </row>
    <row r="280" spans="1:17" ht="14.4" customHeight="1" x14ac:dyDescent="0.3">
      <c r="A280" s="941" t="s">
        <v>6033</v>
      </c>
      <c r="B280" s="943" t="s">
        <v>5790</v>
      </c>
      <c r="C280" s="943" t="s">
        <v>4849</v>
      </c>
      <c r="D280" s="943" t="s">
        <v>6048</v>
      </c>
      <c r="E280" s="943" t="s">
        <v>6049</v>
      </c>
      <c r="F280" s="947"/>
      <c r="G280" s="947"/>
      <c r="H280" s="947"/>
      <c r="I280" s="947"/>
      <c r="J280" s="947">
        <v>1</v>
      </c>
      <c r="K280" s="947">
        <v>421</v>
      </c>
      <c r="L280" s="947"/>
      <c r="M280" s="947">
        <v>421</v>
      </c>
      <c r="N280" s="947"/>
      <c r="O280" s="947"/>
      <c r="P280" s="944"/>
      <c r="Q280" s="948"/>
    </row>
    <row r="281" spans="1:17" ht="14.4" customHeight="1" x14ac:dyDescent="0.3">
      <c r="A281" s="941" t="s">
        <v>6033</v>
      </c>
      <c r="B281" s="943" t="s">
        <v>5790</v>
      </c>
      <c r="C281" s="943" t="s">
        <v>4849</v>
      </c>
      <c r="D281" s="943" t="s">
        <v>6050</v>
      </c>
      <c r="E281" s="943" t="s">
        <v>6051</v>
      </c>
      <c r="F281" s="947">
        <v>2</v>
      </c>
      <c r="G281" s="947">
        <v>688</v>
      </c>
      <c r="H281" s="947">
        <v>1</v>
      </c>
      <c r="I281" s="947">
        <v>344</v>
      </c>
      <c r="J281" s="947"/>
      <c r="K281" s="947"/>
      <c r="L281" s="947"/>
      <c r="M281" s="947"/>
      <c r="N281" s="947"/>
      <c r="O281" s="947"/>
      <c r="P281" s="944"/>
      <c r="Q281" s="948"/>
    </row>
    <row r="282" spans="1:17" ht="14.4" customHeight="1" x14ac:dyDescent="0.3">
      <c r="A282" s="941" t="s">
        <v>6033</v>
      </c>
      <c r="B282" s="943" t="s">
        <v>5790</v>
      </c>
      <c r="C282" s="943" t="s">
        <v>4849</v>
      </c>
      <c r="D282" s="943" t="s">
        <v>6052</v>
      </c>
      <c r="E282" s="943" t="s">
        <v>6053</v>
      </c>
      <c r="F282" s="947">
        <v>1</v>
      </c>
      <c r="G282" s="947">
        <v>110</v>
      </c>
      <c r="H282" s="947">
        <v>1</v>
      </c>
      <c r="I282" s="947">
        <v>110</v>
      </c>
      <c r="J282" s="947">
        <v>1</v>
      </c>
      <c r="K282" s="947">
        <v>111</v>
      </c>
      <c r="L282" s="947">
        <v>1.009090909090909</v>
      </c>
      <c r="M282" s="947">
        <v>111</v>
      </c>
      <c r="N282" s="947"/>
      <c r="O282" s="947"/>
      <c r="P282" s="944"/>
      <c r="Q282" s="948"/>
    </row>
    <row r="283" spans="1:17" ht="14.4" customHeight="1" x14ac:dyDescent="0.3">
      <c r="A283" s="941" t="s">
        <v>6033</v>
      </c>
      <c r="B283" s="943" t="s">
        <v>5790</v>
      </c>
      <c r="C283" s="943" t="s">
        <v>4849</v>
      </c>
      <c r="D283" s="943" t="s">
        <v>6054</v>
      </c>
      <c r="E283" s="943" t="s">
        <v>6055</v>
      </c>
      <c r="F283" s="947">
        <v>2</v>
      </c>
      <c r="G283" s="947">
        <v>408</v>
      </c>
      <c r="H283" s="947">
        <v>1</v>
      </c>
      <c r="I283" s="947">
        <v>204</v>
      </c>
      <c r="J283" s="947"/>
      <c r="K283" s="947"/>
      <c r="L283" s="947"/>
      <c r="M283" s="947"/>
      <c r="N283" s="947"/>
      <c r="O283" s="947"/>
      <c r="P283" s="944"/>
      <c r="Q283" s="948"/>
    </row>
    <row r="284" spans="1:17" ht="14.4" customHeight="1" x14ac:dyDescent="0.3">
      <c r="A284" s="941" t="s">
        <v>6033</v>
      </c>
      <c r="B284" s="943" t="s">
        <v>5790</v>
      </c>
      <c r="C284" s="943" t="s">
        <v>4849</v>
      </c>
      <c r="D284" s="943" t="s">
        <v>6056</v>
      </c>
      <c r="E284" s="943" t="s">
        <v>6057</v>
      </c>
      <c r="F284" s="947">
        <v>1</v>
      </c>
      <c r="G284" s="947">
        <v>38</v>
      </c>
      <c r="H284" s="947">
        <v>1</v>
      </c>
      <c r="I284" s="947">
        <v>38</v>
      </c>
      <c r="J284" s="947"/>
      <c r="K284" s="947"/>
      <c r="L284" s="947"/>
      <c r="M284" s="947"/>
      <c r="N284" s="947"/>
      <c r="O284" s="947"/>
      <c r="P284" s="944"/>
      <c r="Q284" s="948"/>
    </row>
    <row r="285" spans="1:17" ht="14.4" customHeight="1" x14ac:dyDescent="0.3">
      <c r="A285" s="941" t="s">
        <v>6033</v>
      </c>
      <c r="B285" s="943" t="s">
        <v>5790</v>
      </c>
      <c r="C285" s="943" t="s">
        <v>4849</v>
      </c>
      <c r="D285" s="943" t="s">
        <v>6058</v>
      </c>
      <c r="E285" s="943" t="s">
        <v>6059</v>
      </c>
      <c r="F285" s="947">
        <v>1</v>
      </c>
      <c r="G285" s="947">
        <v>4993</v>
      </c>
      <c r="H285" s="947">
        <v>1</v>
      </c>
      <c r="I285" s="947">
        <v>4993</v>
      </c>
      <c r="J285" s="947"/>
      <c r="K285" s="947"/>
      <c r="L285" s="947"/>
      <c r="M285" s="947"/>
      <c r="N285" s="947"/>
      <c r="O285" s="947"/>
      <c r="P285" s="944"/>
      <c r="Q285" s="948"/>
    </row>
    <row r="286" spans="1:17" ht="14.4" customHeight="1" x14ac:dyDescent="0.3">
      <c r="A286" s="941" t="s">
        <v>6033</v>
      </c>
      <c r="B286" s="943" t="s">
        <v>5790</v>
      </c>
      <c r="C286" s="943" t="s">
        <v>4849</v>
      </c>
      <c r="D286" s="943" t="s">
        <v>6060</v>
      </c>
      <c r="E286" s="943" t="s">
        <v>6061</v>
      </c>
      <c r="F286" s="947"/>
      <c r="G286" s="947"/>
      <c r="H286" s="947"/>
      <c r="I286" s="947"/>
      <c r="J286" s="947"/>
      <c r="K286" s="947"/>
      <c r="L286" s="947"/>
      <c r="M286" s="947"/>
      <c r="N286" s="947">
        <v>1</v>
      </c>
      <c r="O286" s="947">
        <v>171</v>
      </c>
      <c r="P286" s="944"/>
      <c r="Q286" s="948">
        <v>171</v>
      </c>
    </row>
    <row r="287" spans="1:17" ht="14.4" customHeight="1" x14ac:dyDescent="0.3">
      <c r="A287" s="941" t="s">
        <v>6033</v>
      </c>
      <c r="B287" s="943" t="s">
        <v>5790</v>
      </c>
      <c r="C287" s="943" t="s">
        <v>4849</v>
      </c>
      <c r="D287" s="943" t="s">
        <v>6062</v>
      </c>
      <c r="E287" s="943" t="s">
        <v>6063</v>
      </c>
      <c r="F287" s="947"/>
      <c r="G287" s="947"/>
      <c r="H287" s="947"/>
      <c r="I287" s="947"/>
      <c r="J287" s="947"/>
      <c r="K287" s="947"/>
      <c r="L287" s="947"/>
      <c r="M287" s="947"/>
      <c r="N287" s="947">
        <v>1</v>
      </c>
      <c r="O287" s="947">
        <v>174</v>
      </c>
      <c r="P287" s="944"/>
      <c r="Q287" s="948">
        <v>174</v>
      </c>
    </row>
    <row r="288" spans="1:17" ht="14.4" customHeight="1" x14ac:dyDescent="0.3">
      <c r="A288" s="941" t="s">
        <v>6033</v>
      </c>
      <c r="B288" s="943" t="s">
        <v>5790</v>
      </c>
      <c r="C288" s="943" t="s">
        <v>4849</v>
      </c>
      <c r="D288" s="943" t="s">
        <v>6064</v>
      </c>
      <c r="E288" s="943" t="s">
        <v>6065</v>
      </c>
      <c r="F288" s="947">
        <v>1</v>
      </c>
      <c r="G288" s="947">
        <v>674</v>
      </c>
      <c r="H288" s="947">
        <v>1</v>
      </c>
      <c r="I288" s="947">
        <v>674</v>
      </c>
      <c r="J288" s="947"/>
      <c r="K288" s="947"/>
      <c r="L288" s="947"/>
      <c r="M288" s="947"/>
      <c r="N288" s="947"/>
      <c r="O288" s="947"/>
      <c r="P288" s="944"/>
      <c r="Q288" s="948"/>
    </row>
    <row r="289" spans="1:17" ht="14.4" customHeight="1" x14ac:dyDescent="0.3">
      <c r="A289" s="941" t="s">
        <v>6033</v>
      </c>
      <c r="B289" s="943" t="s">
        <v>5790</v>
      </c>
      <c r="C289" s="943" t="s">
        <v>4849</v>
      </c>
      <c r="D289" s="943" t="s">
        <v>6066</v>
      </c>
      <c r="E289" s="943" t="s">
        <v>6067</v>
      </c>
      <c r="F289" s="947">
        <v>1</v>
      </c>
      <c r="G289" s="947">
        <v>473</v>
      </c>
      <c r="H289" s="947">
        <v>1</v>
      </c>
      <c r="I289" s="947">
        <v>473</v>
      </c>
      <c r="J289" s="947"/>
      <c r="K289" s="947"/>
      <c r="L289" s="947"/>
      <c r="M289" s="947"/>
      <c r="N289" s="947"/>
      <c r="O289" s="947"/>
      <c r="P289" s="944"/>
      <c r="Q289" s="948"/>
    </row>
    <row r="290" spans="1:17" ht="14.4" customHeight="1" x14ac:dyDescent="0.3">
      <c r="A290" s="941" t="s">
        <v>6033</v>
      </c>
      <c r="B290" s="943" t="s">
        <v>5790</v>
      </c>
      <c r="C290" s="943" t="s">
        <v>4849</v>
      </c>
      <c r="D290" s="943" t="s">
        <v>6068</v>
      </c>
      <c r="E290" s="943" t="s">
        <v>6069</v>
      </c>
      <c r="F290" s="947"/>
      <c r="G290" s="947"/>
      <c r="H290" s="947"/>
      <c r="I290" s="947"/>
      <c r="J290" s="947">
        <v>1</v>
      </c>
      <c r="K290" s="947">
        <v>289</v>
      </c>
      <c r="L290" s="947"/>
      <c r="M290" s="947">
        <v>289</v>
      </c>
      <c r="N290" s="947"/>
      <c r="O290" s="947"/>
      <c r="P290" s="944"/>
      <c r="Q290" s="948"/>
    </row>
    <row r="291" spans="1:17" ht="14.4" customHeight="1" x14ac:dyDescent="0.3">
      <c r="A291" s="941" t="s">
        <v>6033</v>
      </c>
      <c r="B291" s="943" t="s">
        <v>5790</v>
      </c>
      <c r="C291" s="943" t="s">
        <v>4849</v>
      </c>
      <c r="D291" s="943" t="s">
        <v>6070</v>
      </c>
      <c r="E291" s="943" t="s">
        <v>6071</v>
      </c>
      <c r="F291" s="947">
        <v>1</v>
      </c>
      <c r="G291" s="947">
        <v>166</v>
      </c>
      <c r="H291" s="947">
        <v>1</v>
      </c>
      <c r="I291" s="947">
        <v>166</v>
      </c>
      <c r="J291" s="947"/>
      <c r="K291" s="947"/>
      <c r="L291" s="947"/>
      <c r="M291" s="947"/>
      <c r="N291" s="947"/>
      <c r="O291" s="947"/>
      <c r="P291" s="944"/>
      <c r="Q291" s="948"/>
    </row>
    <row r="292" spans="1:17" ht="14.4" customHeight="1" x14ac:dyDescent="0.3">
      <c r="A292" s="941" t="s">
        <v>6072</v>
      </c>
      <c r="B292" s="943" t="s">
        <v>5570</v>
      </c>
      <c r="C292" s="943" t="s">
        <v>4849</v>
      </c>
      <c r="D292" s="943" t="s">
        <v>5969</v>
      </c>
      <c r="E292" s="943" t="s">
        <v>5970</v>
      </c>
      <c r="F292" s="947"/>
      <c r="G292" s="947"/>
      <c r="H292" s="947"/>
      <c r="I292" s="947"/>
      <c r="J292" s="947"/>
      <c r="K292" s="947"/>
      <c r="L292" s="947"/>
      <c r="M292" s="947"/>
      <c r="N292" s="947">
        <v>1</v>
      </c>
      <c r="O292" s="947">
        <v>1283</v>
      </c>
      <c r="P292" s="944"/>
      <c r="Q292" s="948">
        <v>1283</v>
      </c>
    </row>
    <row r="293" spans="1:17" ht="14.4" customHeight="1" x14ac:dyDescent="0.3">
      <c r="A293" s="941" t="s">
        <v>6072</v>
      </c>
      <c r="B293" s="943" t="s">
        <v>5570</v>
      </c>
      <c r="C293" s="943" t="s">
        <v>4849</v>
      </c>
      <c r="D293" s="943" t="s">
        <v>5571</v>
      </c>
      <c r="E293" s="943" t="s">
        <v>5572</v>
      </c>
      <c r="F293" s="947">
        <v>3</v>
      </c>
      <c r="G293" s="947">
        <v>28011</v>
      </c>
      <c r="H293" s="947">
        <v>1</v>
      </c>
      <c r="I293" s="947">
        <v>9337</v>
      </c>
      <c r="J293" s="947"/>
      <c r="K293" s="947"/>
      <c r="L293" s="947"/>
      <c r="M293" s="947"/>
      <c r="N293" s="947"/>
      <c r="O293" s="947"/>
      <c r="P293" s="944"/>
      <c r="Q293" s="948"/>
    </row>
    <row r="294" spans="1:17" ht="14.4" customHeight="1" x14ac:dyDescent="0.3">
      <c r="A294" s="941" t="s">
        <v>6072</v>
      </c>
      <c r="B294" s="943" t="s">
        <v>5570</v>
      </c>
      <c r="C294" s="943" t="s">
        <v>4849</v>
      </c>
      <c r="D294" s="943" t="s">
        <v>6073</v>
      </c>
      <c r="E294" s="943" t="s">
        <v>6074</v>
      </c>
      <c r="F294" s="947"/>
      <c r="G294" s="947"/>
      <c r="H294" s="947"/>
      <c r="I294" s="947"/>
      <c r="J294" s="947"/>
      <c r="K294" s="947"/>
      <c r="L294" s="947"/>
      <c r="M294" s="947"/>
      <c r="N294" s="947">
        <v>6</v>
      </c>
      <c r="O294" s="947">
        <v>45330</v>
      </c>
      <c r="P294" s="944"/>
      <c r="Q294" s="948">
        <v>7555</v>
      </c>
    </row>
    <row r="295" spans="1:17" ht="14.4" customHeight="1" x14ac:dyDescent="0.3">
      <c r="A295" s="941" t="s">
        <v>6072</v>
      </c>
      <c r="B295" s="943" t="s">
        <v>5570</v>
      </c>
      <c r="C295" s="943" t="s">
        <v>4849</v>
      </c>
      <c r="D295" s="943" t="s">
        <v>6075</v>
      </c>
      <c r="E295" s="943" t="s">
        <v>6076</v>
      </c>
      <c r="F295" s="947"/>
      <c r="G295" s="947"/>
      <c r="H295" s="947"/>
      <c r="I295" s="947"/>
      <c r="J295" s="947"/>
      <c r="K295" s="947"/>
      <c r="L295" s="947"/>
      <c r="M295" s="947"/>
      <c r="N295" s="947">
        <v>4</v>
      </c>
      <c r="O295" s="947">
        <v>0</v>
      </c>
      <c r="P295" s="944"/>
      <c r="Q295" s="948">
        <v>0</v>
      </c>
    </row>
    <row r="296" spans="1:17" ht="14.4" customHeight="1" thickBot="1" x14ac:dyDescent="0.35">
      <c r="A296" s="745" t="s">
        <v>6072</v>
      </c>
      <c r="B296" s="746" t="s">
        <v>5570</v>
      </c>
      <c r="C296" s="746" t="s">
        <v>4849</v>
      </c>
      <c r="D296" s="746" t="s">
        <v>6077</v>
      </c>
      <c r="E296" s="746" t="s">
        <v>6078</v>
      </c>
      <c r="F296" s="757"/>
      <c r="G296" s="757"/>
      <c r="H296" s="757"/>
      <c r="I296" s="757"/>
      <c r="J296" s="757"/>
      <c r="K296" s="757"/>
      <c r="L296" s="757"/>
      <c r="M296" s="757"/>
      <c r="N296" s="757">
        <v>4</v>
      </c>
      <c r="O296" s="757">
        <v>0</v>
      </c>
      <c r="P296" s="751"/>
      <c r="Q296" s="758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8" t="s">
        <v>181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</row>
    <row r="2" spans="1:14" ht="14.4" customHeight="1" thickBot="1" x14ac:dyDescent="0.35">
      <c r="A2" s="382" t="s">
        <v>307</v>
      </c>
      <c r="B2" s="193"/>
      <c r="C2" s="193"/>
      <c r="D2" s="193"/>
      <c r="E2" s="193"/>
      <c r="F2" s="193"/>
      <c r="G2" s="440"/>
      <c r="H2" s="440"/>
      <c r="I2" s="440"/>
      <c r="J2" s="193"/>
      <c r="K2" s="440"/>
      <c r="L2" s="440"/>
      <c r="M2" s="44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6104</v>
      </c>
      <c r="D3" s="197">
        <f>SUBTOTAL(9,D6:D1048576)</f>
        <v>6643</v>
      </c>
      <c r="E3" s="197">
        <f>SUBTOTAL(9,E6:E1048576)</f>
        <v>6080</v>
      </c>
      <c r="F3" s="198">
        <f>IF(OR(E3=0,C3=0),"",E3/C3)</f>
        <v>0.99606815203145482</v>
      </c>
      <c r="G3" s="441">
        <f>SUBTOTAL(9,G6:G1048576)</f>
        <v>6001.7364000000007</v>
      </c>
      <c r="H3" s="442">
        <f>SUBTOTAL(9,H6:H1048576)</f>
        <v>6527.4660000000003</v>
      </c>
      <c r="I3" s="442">
        <f>SUBTOTAL(9,I6:I1048576)</f>
        <v>6009.2450999999992</v>
      </c>
      <c r="J3" s="198">
        <f>IF(OR(I3=0,G3=0),"",I3/G3)</f>
        <v>1.0012510879351513</v>
      </c>
      <c r="K3" s="441">
        <f>SUBTOTAL(9,K6:K1048576)</f>
        <v>488.32</v>
      </c>
      <c r="L3" s="442">
        <f>SUBTOTAL(9,L6:L1048576)</f>
        <v>531.44000000000005</v>
      </c>
      <c r="M3" s="442">
        <f>SUBTOTAL(9,M6:M1048576)</f>
        <v>486.4</v>
      </c>
      <c r="N3" s="199">
        <f>IF(OR(M3=0,E3=0),"",M3/E3)</f>
        <v>0.08</v>
      </c>
    </row>
    <row r="4" spans="1:14" ht="14.4" customHeight="1" x14ac:dyDescent="0.3">
      <c r="A4" s="600" t="s">
        <v>90</v>
      </c>
      <c r="B4" s="601" t="s">
        <v>11</v>
      </c>
      <c r="C4" s="602" t="s">
        <v>91</v>
      </c>
      <c r="D4" s="602"/>
      <c r="E4" s="602"/>
      <c r="F4" s="603"/>
      <c r="G4" s="604" t="s">
        <v>14</v>
      </c>
      <c r="H4" s="602"/>
      <c r="I4" s="602"/>
      <c r="J4" s="603"/>
      <c r="K4" s="604" t="s">
        <v>92</v>
      </c>
      <c r="L4" s="602"/>
      <c r="M4" s="602"/>
      <c r="N4" s="605"/>
    </row>
    <row r="5" spans="1:14" ht="14.4" customHeight="1" thickBot="1" x14ac:dyDescent="0.35">
      <c r="A5" s="949"/>
      <c r="B5" s="950"/>
      <c r="C5" s="953">
        <v>2014</v>
      </c>
      <c r="D5" s="953">
        <v>2015</v>
      </c>
      <c r="E5" s="953">
        <v>2016</v>
      </c>
      <c r="F5" s="954" t="s">
        <v>2</v>
      </c>
      <c r="G5" s="958">
        <v>2014</v>
      </c>
      <c r="H5" s="953">
        <v>2015</v>
      </c>
      <c r="I5" s="953">
        <v>2016</v>
      </c>
      <c r="J5" s="954" t="s">
        <v>2</v>
      </c>
      <c r="K5" s="958">
        <v>2014</v>
      </c>
      <c r="L5" s="953">
        <v>2015</v>
      </c>
      <c r="M5" s="953">
        <v>2016</v>
      </c>
      <c r="N5" s="959" t="s">
        <v>93</v>
      </c>
    </row>
    <row r="6" spans="1:14" ht="14.4" customHeight="1" thickBot="1" x14ac:dyDescent="0.35">
      <c r="A6" s="951" t="s">
        <v>5015</v>
      </c>
      <c r="B6" s="952" t="s">
        <v>6080</v>
      </c>
      <c r="C6" s="955">
        <v>6104</v>
      </c>
      <c r="D6" s="956">
        <v>6643</v>
      </c>
      <c r="E6" s="956">
        <v>6080</v>
      </c>
      <c r="F6" s="957">
        <v>0.99606815203145482</v>
      </c>
      <c r="G6" s="955">
        <v>6001.7364000000007</v>
      </c>
      <c r="H6" s="956">
        <v>6527.4660000000003</v>
      </c>
      <c r="I6" s="956">
        <v>6009.2450999999992</v>
      </c>
      <c r="J6" s="957">
        <v>1.0012510879351513</v>
      </c>
      <c r="K6" s="955">
        <v>488.32</v>
      </c>
      <c r="L6" s="956">
        <v>531.44000000000005</v>
      </c>
      <c r="M6" s="956">
        <v>486.4</v>
      </c>
      <c r="N6" s="960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68" t="s">
        <v>128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x14ac:dyDescent="0.3">
      <c r="A2" s="382" t="s">
        <v>307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0.77520962072480815</v>
      </c>
      <c r="C4" s="330">
        <f t="shared" ref="C4:M4" si="0">(C10+C8)/C6</f>
        <v>1.0780529268670156</v>
      </c>
      <c r="D4" s="330">
        <f t="shared" si="0"/>
        <v>1.2716394887565114</v>
      </c>
      <c r="E4" s="330">
        <f t="shared" si="0"/>
        <v>1.4934699993263565</v>
      </c>
      <c r="F4" s="330">
        <f t="shared" si="0"/>
        <v>1.6560763343811074</v>
      </c>
      <c r="G4" s="330">
        <f t="shared" si="0"/>
        <v>1.6373479602265131</v>
      </c>
      <c r="H4" s="330">
        <f t="shared" si="0"/>
        <v>7.2071280777966035E-3</v>
      </c>
      <c r="I4" s="330">
        <f t="shared" si="0"/>
        <v>7.2071280777966035E-3</v>
      </c>
      <c r="J4" s="330">
        <f t="shared" si="0"/>
        <v>7.2071280777966035E-3</v>
      </c>
      <c r="K4" s="330">
        <f t="shared" si="0"/>
        <v>7.2071280777966035E-3</v>
      </c>
      <c r="L4" s="330">
        <f t="shared" si="0"/>
        <v>7.2071280777966035E-3</v>
      </c>
      <c r="M4" s="330">
        <f t="shared" si="0"/>
        <v>7.2071280777966035E-3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2638.1754500000002</v>
      </c>
      <c r="C5" s="330">
        <f>IF(ISERROR(VLOOKUP($A5,'Man Tab'!$A:$Q,COLUMN()+2,0)),0,VLOOKUP($A5,'Man Tab'!$A:$Q,COLUMN()+2,0))</f>
        <v>2562.8242599999999</v>
      </c>
      <c r="D5" s="330">
        <f>IF(ISERROR(VLOOKUP($A5,'Man Tab'!$A:$Q,COLUMN()+2,0)),0,VLOOKUP($A5,'Man Tab'!$A:$Q,COLUMN()+2,0))</f>
        <v>2816.2932099999998</v>
      </c>
      <c r="E5" s="330">
        <f>IF(ISERROR(VLOOKUP($A5,'Man Tab'!$A:$Q,COLUMN()+2,0)),0,VLOOKUP($A5,'Man Tab'!$A:$Q,COLUMN()+2,0))</f>
        <v>2517.65852</v>
      </c>
      <c r="F5" s="330">
        <f>IF(ISERROR(VLOOKUP($A5,'Man Tab'!$A:$Q,COLUMN()+2,0)),0,VLOOKUP($A5,'Man Tab'!$A:$Q,COLUMN()+2,0))</f>
        <v>2612.06286</v>
      </c>
      <c r="G5" s="330">
        <f>IF(ISERROR(VLOOKUP($A5,'Man Tab'!$A:$Q,COLUMN()+2,0)),0,VLOOKUP($A5,'Man Tab'!$A:$Q,COLUMN()+2,0))</f>
        <v>2656.7245499999999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2638.1754500000002</v>
      </c>
      <c r="C6" s="332">
        <f t="shared" ref="C6:M6" si="1">C5+B6</f>
        <v>5200.9997100000001</v>
      </c>
      <c r="D6" s="332">
        <f t="shared" si="1"/>
        <v>8017.2929199999999</v>
      </c>
      <c r="E6" s="332">
        <f t="shared" si="1"/>
        <v>10534.951440000001</v>
      </c>
      <c r="F6" s="332">
        <f t="shared" si="1"/>
        <v>13147.014300000001</v>
      </c>
      <c r="G6" s="332">
        <f t="shared" si="1"/>
        <v>15803.738850000002</v>
      </c>
      <c r="H6" s="332">
        <f t="shared" si="1"/>
        <v>15803.738850000002</v>
      </c>
      <c r="I6" s="332">
        <f t="shared" si="1"/>
        <v>15803.738850000002</v>
      </c>
      <c r="J6" s="332">
        <f t="shared" si="1"/>
        <v>15803.738850000002</v>
      </c>
      <c r="K6" s="332">
        <f t="shared" si="1"/>
        <v>15803.738850000002</v>
      </c>
      <c r="L6" s="332">
        <f t="shared" si="1"/>
        <v>15803.738850000002</v>
      </c>
      <c r="M6" s="332">
        <f t="shared" si="1"/>
        <v>15803.738850000002</v>
      </c>
    </row>
    <row r="7" spans="1:13" ht="14.4" customHeight="1" x14ac:dyDescent="0.3">
      <c r="A7" s="331" t="s">
        <v>126</v>
      </c>
      <c r="B7" s="331">
        <v>67.563000000000002</v>
      </c>
      <c r="C7" s="331">
        <v>185.751</v>
      </c>
      <c r="D7" s="331">
        <v>338.03699999999998</v>
      </c>
      <c r="E7" s="331">
        <v>521.779</v>
      </c>
      <c r="F7" s="331">
        <v>722.41800000000001</v>
      </c>
      <c r="G7" s="331">
        <v>858.74400000000003</v>
      </c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2026.89</v>
      </c>
      <c r="C8" s="332">
        <f t="shared" ref="C8:M8" si="2">C7*30</f>
        <v>5572.53</v>
      </c>
      <c r="D8" s="332">
        <f t="shared" si="2"/>
        <v>10141.109999999999</v>
      </c>
      <c r="E8" s="332">
        <f t="shared" si="2"/>
        <v>15653.369999999999</v>
      </c>
      <c r="F8" s="332">
        <f t="shared" si="2"/>
        <v>21672.54</v>
      </c>
      <c r="G8" s="332">
        <f t="shared" si="2"/>
        <v>25762.32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18248.989999999998</v>
      </c>
      <c r="C9" s="331">
        <v>16173.97</v>
      </c>
      <c r="D9" s="331">
        <v>19573.310000000001</v>
      </c>
      <c r="E9" s="331">
        <v>26267.65</v>
      </c>
      <c r="F9" s="331">
        <v>19655.330000000002</v>
      </c>
      <c r="G9" s="331">
        <v>13980.32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18.248989999999999</v>
      </c>
      <c r="C10" s="332">
        <f t="shared" ref="C10:M10" si="3">C9/1000+B10</f>
        <v>34.422960000000003</v>
      </c>
      <c r="D10" s="332">
        <f t="shared" si="3"/>
        <v>53.99627000000001</v>
      </c>
      <c r="E10" s="332">
        <f t="shared" si="3"/>
        <v>80.263920000000013</v>
      </c>
      <c r="F10" s="332">
        <f t="shared" si="3"/>
        <v>99.919250000000019</v>
      </c>
      <c r="G10" s="332">
        <f t="shared" si="3"/>
        <v>113.89957000000001</v>
      </c>
      <c r="H10" s="332">
        <f t="shared" si="3"/>
        <v>113.89957000000001</v>
      </c>
      <c r="I10" s="332">
        <f t="shared" si="3"/>
        <v>113.89957000000001</v>
      </c>
      <c r="J10" s="332">
        <f t="shared" si="3"/>
        <v>113.89957000000001</v>
      </c>
      <c r="K10" s="332">
        <f t="shared" si="3"/>
        <v>113.89957000000001</v>
      </c>
      <c r="L10" s="332">
        <f t="shared" si="3"/>
        <v>113.89957000000001</v>
      </c>
      <c r="M10" s="332">
        <f t="shared" si="3"/>
        <v>113.89957000000001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6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1.3802760286347899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1.3802760286347899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77" t="s">
        <v>310</v>
      </c>
      <c r="B1" s="477"/>
      <c r="C1" s="477"/>
      <c r="D1" s="477"/>
      <c r="E1" s="477"/>
      <c r="F1" s="477"/>
      <c r="G1" s="477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s="333" customFormat="1" ht="14.4" customHeight="1" thickBot="1" x14ac:dyDescent="0.3">
      <c r="A2" s="382" t="s">
        <v>307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78" t="s">
        <v>29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282</v>
      </c>
      <c r="E4" s="242" t="s">
        <v>283</v>
      </c>
      <c r="F4" s="242" t="s">
        <v>284</v>
      </c>
      <c r="G4" s="242" t="s">
        <v>285</v>
      </c>
      <c r="H4" s="242" t="s">
        <v>286</v>
      </c>
      <c r="I4" s="242" t="s">
        <v>287</v>
      </c>
      <c r="J4" s="242" t="s">
        <v>288</v>
      </c>
      <c r="K4" s="242" t="s">
        <v>289</v>
      </c>
      <c r="L4" s="242" t="s">
        <v>290</v>
      </c>
      <c r="M4" s="242" t="s">
        <v>291</v>
      </c>
      <c r="N4" s="242" t="s">
        <v>292</v>
      </c>
      <c r="O4" s="242" t="s">
        <v>293</v>
      </c>
      <c r="P4" s="480" t="s">
        <v>3</v>
      </c>
      <c r="Q4" s="48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308</v>
      </c>
    </row>
    <row r="7" spans="1:17" ht="14.4" customHeight="1" x14ac:dyDescent="0.3">
      <c r="A7" s="19" t="s">
        <v>35</v>
      </c>
      <c r="B7" s="55">
        <v>2523.3691985832202</v>
      </c>
      <c r="C7" s="56">
        <v>210.28076654860101</v>
      </c>
      <c r="D7" s="56">
        <v>251.62970999999999</v>
      </c>
      <c r="E7" s="56">
        <v>239.96292</v>
      </c>
      <c r="F7" s="56">
        <v>214.66650999999999</v>
      </c>
      <c r="G7" s="56">
        <v>179.73211000000001</v>
      </c>
      <c r="H7" s="56">
        <v>165.94983999999999</v>
      </c>
      <c r="I7" s="56">
        <v>224.52683999999999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1276.46793</v>
      </c>
      <c r="Q7" s="189">
        <v>1.0117171365299999</v>
      </c>
    </row>
    <row r="8" spans="1:17" ht="14.4" customHeight="1" x14ac:dyDescent="0.3">
      <c r="A8" s="19" t="s">
        <v>36</v>
      </c>
      <c r="B8" s="55">
        <v>107.81637451837</v>
      </c>
      <c r="C8" s="56">
        <v>8.9846978765299994</v>
      </c>
      <c r="D8" s="56">
        <v>12</v>
      </c>
      <c r="E8" s="56">
        <v>8</v>
      </c>
      <c r="F8" s="56">
        <v>6</v>
      </c>
      <c r="G8" s="56">
        <v>10</v>
      </c>
      <c r="H8" s="56">
        <v>8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44</v>
      </c>
      <c r="Q8" s="189">
        <v>0.81620255172800005</v>
      </c>
    </row>
    <row r="9" spans="1:17" ht="14.4" customHeight="1" x14ac:dyDescent="0.3">
      <c r="A9" s="19" t="s">
        <v>37</v>
      </c>
      <c r="B9" s="55">
        <v>797.21598374949701</v>
      </c>
      <c r="C9" s="56">
        <v>66.434665312457994</v>
      </c>
      <c r="D9" s="56">
        <v>55.734749999999998</v>
      </c>
      <c r="E9" s="56">
        <v>66.015929999999997</v>
      </c>
      <c r="F9" s="56">
        <v>90.096729999999994</v>
      </c>
      <c r="G9" s="56">
        <v>35.88655</v>
      </c>
      <c r="H9" s="56">
        <v>65.480440000000002</v>
      </c>
      <c r="I9" s="56">
        <v>67.035929999999993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380.25033000000002</v>
      </c>
      <c r="Q9" s="189">
        <v>0.95394557497800003</v>
      </c>
    </row>
    <row r="10" spans="1:17" ht="14.4" customHeight="1" x14ac:dyDescent="0.3">
      <c r="A10" s="19" t="s">
        <v>38</v>
      </c>
      <c r="B10" s="55">
        <v>985.11825646945204</v>
      </c>
      <c r="C10" s="56">
        <v>82.093188039121003</v>
      </c>
      <c r="D10" s="56">
        <v>76.468940000000003</v>
      </c>
      <c r="E10" s="56">
        <v>77.642949999999999</v>
      </c>
      <c r="F10" s="56">
        <v>87.754000000000005</v>
      </c>
      <c r="G10" s="56">
        <v>84.773009999999999</v>
      </c>
      <c r="H10" s="56">
        <v>85.537660000000002</v>
      </c>
      <c r="I10" s="56">
        <v>90.242040000000003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502.41860000000003</v>
      </c>
      <c r="Q10" s="189">
        <v>1.020016828843</v>
      </c>
    </row>
    <row r="11" spans="1:17" ht="14.4" customHeight="1" x14ac:dyDescent="0.3">
      <c r="A11" s="19" t="s">
        <v>39</v>
      </c>
      <c r="B11" s="55">
        <v>426.13915908052002</v>
      </c>
      <c r="C11" s="56">
        <v>35.511596590042998</v>
      </c>
      <c r="D11" s="56">
        <v>30.196149999999999</v>
      </c>
      <c r="E11" s="56">
        <v>41.386270000000003</v>
      </c>
      <c r="F11" s="56">
        <v>26.83907</v>
      </c>
      <c r="G11" s="56">
        <v>26.231359999999999</v>
      </c>
      <c r="H11" s="56">
        <v>48.611490000000003</v>
      </c>
      <c r="I11" s="56">
        <v>30.395230000000002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203.65957</v>
      </c>
      <c r="Q11" s="189">
        <v>0.95583597827199995</v>
      </c>
    </row>
    <row r="12" spans="1:17" ht="14.4" customHeight="1" x14ac:dyDescent="0.3">
      <c r="A12" s="19" t="s">
        <v>40</v>
      </c>
      <c r="B12" s="55">
        <v>11.527805484642</v>
      </c>
      <c r="C12" s="56">
        <v>0.96065045705300001</v>
      </c>
      <c r="D12" s="56">
        <v>1.19103</v>
      </c>
      <c r="E12" s="56">
        <v>2.0720299999999998</v>
      </c>
      <c r="F12" s="56">
        <v>1.0186999999999999</v>
      </c>
      <c r="G12" s="56">
        <v>0.48720000000000002</v>
      </c>
      <c r="H12" s="56">
        <v>1.78101</v>
      </c>
      <c r="I12" s="56">
        <v>0.1275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6.6774699999999996</v>
      </c>
      <c r="Q12" s="189">
        <v>1.158498034842</v>
      </c>
    </row>
    <row r="13" spans="1:17" ht="14.4" customHeight="1" x14ac:dyDescent="0.3">
      <c r="A13" s="19" t="s">
        <v>41</v>
      </c>
      <c r="B13" s="55">
        <v>327.10683003636399</v>
      </c>
      <c r="C13" s="56">
        <v>27.258902503030001</v>
      </c>
      <c r="D13" s="56">
        <v>28.481269999999999</v>
      </c>
      <c r="E13" s="56">
        <v>15.92778</v>
      </c>
      <c r="F13" s="56">
        <v>34.211150000000004</v>
      </c>
      <c r="G13" s="56">
        <v>35.683779999999999</v>
      </c>
      <c r="H13" s="56">
        <v>32.02807</v>
      </c>
      <c r="I13" s="56">
        <v>36.662289999999999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182.99433999999999</v>
      </c>
      <c r="Q13" s="189">
        <v>1.1188659067719999</v>
      </c>
    </row>
    <row r="14" spans="1:17" ht="14.4" customHeight="1" x14ac:dyDescent="0.3">
      <c r="A14" s="19" t="s">
        <v>42</v>
      </c>
      <c r="B14" s="55">
        <v>907.07652403414795</v>
      </c>
      <c r="C14" s="56">
        <v>75.589710336178996</v>
      </c>
      <c r="D14" s="56">
        <v>119.39700000000001</v>
      </c>
      <c r="E14" s="56">
        <v>90.427999999999997</v>
      </c>
      <c r="F14" s="56">
        <v>97.64</v>
      </c>
      <c r="G14" s="56">
        <v>75.215999999999994</v>
      </c>
      <c r="H14" s="56">
        <v>59.838999999999999</v>
      </c>
      <c r="I14" s="56">
        <v>52.984999999999999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495.505</v>
      </c>
      <c r="Q14" s="189">
        <v>1.0925318578330001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308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308</v>
      </c>
    </row>
    <row r="17" spans="1:17" ht="14.4" customHeight="1" x14ac:dyDescent="0.3">
      <c r="A17" s="19" t="s">
        <v>45</v>
      </c>
      <c r="B17" s="55">
        <v>187.67911733918501</v>
      </c>
      <c r="C17" s="56">
        <v>15.639926444932</v>
      </c>
      <c r="D17" s="56">
        <v>11.88475</v>
      </c>
      <c r="E17" s="56">
        <v>25.475490000000001</v>
      </c>
      <c r="F17" s="56">
        <v>16.332519999999999</v>
      </c>
      <c r="G17" s="56">
        <v>10.42525</v>
      </c>
      <c r="H17" s="56">
        <v>10.439349999999999</v>
      </c>
      <c r="I17" s="56">
        <v>11.557510000000001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86.114869999999996</v>
      </c>
      <c r="Q17" s="189">
        <v>0.91768195866299995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1.1719999999999999</v>
      </c>
      <c r="E18" s="56">
        <v>2.4700000000000002</v>
      </c>
      <c r="F18" s="56">
        <v>6.6079999999999997</v>
      </c>
      <c r="G18" s="56">
        <v>4.7430000000000003</v>
      </c>
      <c r="H18" s="56">
        <v>0.14000000000000001</v>
      </c>
      <c r="I18" s="56">
        <v>8.2479999999999993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23.381</v>
      </c>
      <c r="Q18" s="189" t="s">
        <v>308</v>
      </c>
    </row>
    <row r="19" spans="1:17" ht="14.4" customHeight="1" x14ac:dyDescent="0.3">
      <c r="A19" s="19" t="s">
        <v>47</v>
      </c>
      <c r="B19" s="55">
        <v>1077.8980419475199</v>
      </c>
      <c r="C19" s="56">
        <v>89.824836828960002</v>
      </c>
      <c r="D19" s="56">
        <v>89.105599999999995</v>
      </c>
      <c r="E19" s="56">
        <v>74.858549999999994</v>
      </c>
      <c r="F19" s="56">
        <v>87.926469999999995</v>
      </c>
      <c r="G19" s="56">
        <v>86.687299999999993</v>
      </c>
      <c r="H19" s="56">
        <v>86.146339999999995</v>
      </c>
      <c r="I19" s="56">
        <v>82.794460000000001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507.51871999999997</v>
      </c>
      <c r="Q19" s="189">
        <v>0.94168223755699998</v>
      </c>
    </row>
    <row r="20" spans="1:17" ht="14.4" customHeight="1" x14ac:dyDescent="0.3">
      <c r="A20" s="19" t="s">
        <v>48</v>
      </c>
      <c r="B20" s="55">
        <v>23762.0065501303</v>
      </c>
      <c r="C20" s="56">
        <v>1980.1672125108601</v>
      </c>
      <c r="D20" s="56">
        <v>1932.5562399999999</v>
      </c>
      <c r="E20" s="56">
        <v>1886.4953399999999</v>
      </c>
      <c r="F20" s="56">
        <v>2114.1214300000001</v>
      </c>
      <c r="G20" s="56">
        <v>1915.39402</v>
      </c>
      <c r="H20" s="56">
        <v>2017.8746599999999</v>
      </c>
      <c r="I20" s="56">
        <v>2020.3674599999999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11886.809149999999</v>
      </c>
      <c r="Q20" s="189">
        <v>1.000488668742</v>
      </c>
    </row>
    <row r="21" spans="1:17" ht="14.4" customHeight="1" x14ac:dyDescent="0.3">
      <c r="A21" s="20" t="s">
        <v>49</v>
      </c>
      <c r="B21" s="55">
        <v>337.000840692417</v>
      </c>
      <c r="C21" s="56">
        <v>28.083403391034</v>
      </c>
      <c r="D21" s="56">
        <v>28.084</v>
      </c>
      <c r="E21" s="56">
        <v>28.084</v>
      </c>
      <c r="F21" s="56">
        <v>28.084</v>
      </c>
      <c r="G21" s="56">
        <v>28.084</v>
      </c>
      <c r="H21" s="56">
        <v>29.63</v>
      </c>
      <c r="I21" s="56">
        <v>29.63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171.596</v>
      </c>
      <c r="Q21" s="189">
        <v>1.0183713467740001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3.63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3.63</v>
      </c>
      <c r="Q22" s="189" t="s">
        <v>308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308</v>
      </c>
    </row>
    <row r="24" spans="1:17" ht="14.4" customHeight="1" x14ac:dyDescent="0.3">
      <c r="A24" s="20" t="s">
        <v>52</v>
      </c>
      <c r="B24" s="55">
        <v>7.2759576141834308E-12</v>
      </c>
      <c r="C24" s="56">
        <v>9.0949470177292804E-13</v>
      </c>
      <c r="D24" s="56">
        <v>0.274009999999</v>
      </c>
      <c r="E24" s="56">
        <v>4.0049999999989998</v>
      </c>
      <c r="F24" s="56">
        <v>4.9946299999989998</v>
      </c>
      <c r="G24" s="56">
        <v>20.684940000000001</v>
      </c>
      <c r="H24" s="56">
        <v>0.604999999999</v>
      </c>
      <c r="I24" s="56">
        <v>2.1522899999990002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32.715869999996997</v>
      </c>
      <c r="Q24" s="189"/>
    </row>
    <row r="25" spans="1:17" ht="14.4" customHeight="1" x14ac:dyDescent="0.3">
      <c r="A25" s="21" t="s">
        <v>53</v>
      </c>
      <c r="B25" s="58">
        <v>31449.9546820656</v>
      </c>
      <c r="C25" s="59">
        <v>2620.8295568387998</v>
      </c>
      <c r="D25" s="59">
        <v>2638.1754500000002</v>
      </c>
      <c r="E25" s="59">
        <v>2562.8242599999999</v>
      </c>
      <c r="F25" s="59">
        <v>2816.2932099999998</v>
      </c>
      <c r="G25" s="59">
        <v>2517.65852</v>
      </c>
      <c r="H25" s="59">
        <v>2612.06286</v>
      </c>
      <c r="I25" s="59">
        <v>2656.7245499999999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15803.73885</v>
      </c>
      <c r="Q25" s="190">
        <v>1.005008688232</v>
      </c>
    </row>
    <row r="26" spans="1:17" ht="14.4" customHeight="1" x14ac:dyDescent="0.3">
      <c r="A26" s="19" t="s">
        <v>54</v>
      </c>
      <c r="B26" s="55">
        <v>4475.2318877610596</v>
      </c>
      <c r="C26" s="56">
        <v>372.93599064675499</v>
      </c>
      <c r="D26" s="56">
        <v>410.31394</v>
      </c>
      <c r="E26" s="56">
        <v>389.96863999999999</v>
      </c>
      <c r="F26" s="56">
        <v>464.52222</v>
      </c>
      <c r="G26" s="56">
        <v>408.03687000000002</v>
      </c>
      <c r="H26" s="56">
        <v>365.70289000000002</v>
      </c>
      <c r="I26" s="56">
        <v>537.36148000000003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2575.9060399999998</v>
      </c>
      <c r="Q26" s="189">
        <v>1.1511832703210001</v>
      </c>
    </row>
    <row r="27" spans="1:17" ht="14.4" customHeight="1" x14ac:dyDescent="0.3">
      <c r="A27" s="22" t="s">
        <v>55</v>
      </c>
      <c r="B27" s="58">
        <v>35925.186569826699</v>
      </c>
      <c r="C27" s="59">
        <v>2993.7655474855601</v>
      </c>
      <c r="D27" s="59">
        <v>3048.4893900000002</v>
      </c>
      <c r="E27" s="59">
        <v>2952.7928999999999</v>
      </c>
      <c r="F27" s="59">
        <v>3280.8154300000001</v>
      </c>
      <c r="G27" s="59">
        <v>2925.6953899999999</v>
      </c>
      <c r="H27" s="59">
        <v>2977.76575</v>
      </c>
      <c r="I27" s="59">
        <v>3194.0860299999999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18379.64489</v>
      </c>
      <c r="Q27" s="190">
        <v>1.023217783672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0.249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0.249</v>
      </c>
      <c r="Q28" s="189" t="s">
        <v>309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308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0.27400999999999998</v>
      </c>
      <c r="E31" s="62">
        <v>0</v>
      </c>
      <c r="F31" s="62">
        <v>0.29899999999999999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0.57301000000000002</v>
      </c>
      <c r="Q31" s="191" t="s">
        <v>308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77" t="s">
        <v>61</v>
      </c>
      <c r="B1" s="477"/>
      <c r="C1" s="477"/>
      <c r="D1" s="477"/>
      <c r="E1" s="477"/>
      <c r="F1" s="477"/>
      <c r="G1" s="477"/>
      <c r="H1" s="482"/>
      <c r="I1" s="482"/>
      <c r="J1" s="482"/>
      <c r="K1" s="482"/>
    </row>
    <row r="2" spans="1:11" s="64" customFormat="1" ht="14.4" customHeight="1" thickBot="1" x14ac:dyDescent="0.35">
      <c r="A2" s="382" t="s">
        <v>307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8" t="s">
        <v>62</v>
      </c>
      <c r="C3" s="479"/>
      <c r="D3" s="479"/>
      <c r="E3" s="479"/>
      <c r="F3" s="485" t="s">
        <v>63</v>
      </c>
      <c r="G3" s="479"/>
      <c r="H3" s="479"/>
      <c r="I3" s="479"/>
      <c r="J3" s="479"/>
      <c r="K3" s="486"/>
    </row>
    <row r="4" spans="1:11" ht="14.4" customHeight="1" x14ac:dyDescent="0.3">
      <c r="A4" s="102"/>
      <c r="B4" s="483"/>
      <c r="C4" s="484"/>
      <c r="D4" s="484"/>
      <c r="E4" s="484"/>
      <c r="F4" s="487" t="s">
        <v>299</v>
      </c>
      <c r="G4" s="489" t="s">
        <v>64</v>
      </c>
      <c r="H4" s="266" t="s">
        <v>183</v>
      </c>
      <c r="I4" s="487" t="s">
        <v>65</v>
      </c>
      <c r="J4" s="489" t="s">
        <v>271</v>
      </c>
      <c r="K4" s="490" t="s">
        <v>301</v>
      </c>
    </row>
    <row r="5" spans="1:11" ht="42" thickBot="1" x14ac:dyDescent="0.35">
      <c r="A5" s="103"/>
      <c r="B5" s="28" t="s">
        <v>295</v>
      </c>
      <c r="C5" s="29" t="s">
        <v>296</v>
      </c>
      <c r="D5" s="30" t="s">
        <v>297</v>
      </c>
      <c r="E5" s="30" t="s">
        <v>298</v>
      </c>
      <c r="F5" s="488"/>
      <c r="G5" s="488"/>
      <c r="H5" s="29" t="s">
        <v>300</v>
      </c>
      <c r="I5" s="488"/>
      <c r="J5" s="488"/>
      <c r="K5" s="491"/>
    </row>
    <row r="6" spans="1:11" ht="14.4" customHeight="1" thickBot="1" x14ac:dyDescent="0.35">
      <c r="A6" s="624" t="s">
        <v>311</v>
      </c>
      <c r="B6" s="606">
        <v>30909.093259698398</v>
      </c>
      <c r="C6" s="606">
        <v>31662.444159999999</v>
      </c>
      <c r="D6" s="607">
        <v>753.35090030158597</v>
      </c>
      <c r="E6" s="608">
        <v>1.0243731155089999</v>
      </c>
      <c r="F6" s="606">
        <v>31449.9546820656</v>
      </c>
      <c r="G6" s="607">
        <v>15724.9773410328</v>
      </c>
      <c r="H6" s="609">
        <v>2656.7245499999999</v>
      </c>
      <c r="I6" s="606">
        <v>15803.73885</v>
      </c>
      <c r="J6" s="607">
        <v>78.761508967189997</v>
      </c>
      <c r="K6" s="610">
        <v>0.50250434411599998</v>
      </c>
    </row>
    <row r="7" spans="1:11" ht="14.4" customHeight="1" thickBot="1" x14ac:dyDescent="0.35">
      <c r="A7" s="625" t="s">
        <v>312</v>
      </c>
      <c r="B7" s="606">
        <v>5838.8077963363003</v>
      </c>
      <c r="C7" s="606">
        <v>5846.6325900000002</v>
      </c>
      <c r="D7" s="607">
        <v>7.824793663696</v>
      </c>
      <c r="E7" s="608">
        <v>1.0013401355089999</v>
      </c>
      <c r="F7" s="606">
        <v>6085.3701319562097</v>
      </c>
      <c r="G7" s="607">
        <v>3042.6850659780998</v>
      </c>
      <c r="H7" s="609">
        <v>501.97483</v>
      </c>
      <c r="I7" s="606">
        <v>3092.5462499999999</v>
      </c>
      <c r="J7" s="607">
        <v>49.861184021896001</v>
      </c>
      <c r="K7" s="610">
        <v>0.50819361566099996</v>
      </c>
    </row>
    <row r="8" spans="1:11" ht="14.4" customHeight="1" thickBot="1" x14ac:dyDescent="0.35">
      <c r="A8" s="626" t="s">
        <v>313</v>
      </c>
      <c r="B8" s="606">
        <v>4890.8530044340996</v>
      </c>
      <c r="C8" s="606">
        <v>4925.2855900000004</v>
      </c>
      <c r="D8" s="607">
        <v>34.432585565901</v>
      </c>
      <c r="E8" s="608">
        <v>1.0070402004579999</v>
      </c>
      <c r="F8" s="606">
        <v>5178.2936079220599</v>
      </c>
      <c r="G8" s="607">
        <v>2589.1468039610299</v>
      </c>
      <c r="H8" s="609">
        <v>448.98982999999998</v>
      </c>
      <c r="I8" s="606">
        <v>2597.0412500000002</v>
      </c>
      <c r="J8" s="607">
        <v>7.8944460389689999</v>
      </c>
      <c r="K8" s="610">
        <v>0.50152452654000002</v>
      </c>
    </row>
    <row r="9" spans="1:11" ht="14.4" customHeight="1" thickBot="1" x14ac:dyDescent="0.35">
      <c r="A9" s="627" t="s">
        <v>314</v>
      </c>
      <c r="B9" s="611">
        <v>0</v>
      </c>
      <c r="C9" s="611">
        <v>5.1999999999999995E-4</v>
      </c>
      <c r="D9" s="612">
        <v>5.1999999999999995E-4</v>
      </c>
      <c r="E9" s="613" t="s">
        <v>308</v>
      </c>
      <c r="F9" s="611">
        <v>0</v>
      </c>
      <c r="G9" s="612">
        <v>0</v>
      </c>
      <c r="H9" s="614">
        <v>0</v>
      </c>
      <c r="I9" s="611">
        <v>0</v>
      </c>
      <c r="J9" s="612">
        <v>0</v>
      </c>
      <c r="K9" s="615" t="s">
        <v>308</v>
      </c>
    </row>
    <row r="10" spans="1:11" ht="14.4" customHeight="1" thickBot="1" x14ac:dyDescent="0.35">
      <c r="A10" s="628" t="s">
        <v>315</v>
      </c>
      <c r="B10" s="606">
        <v>0</v>
      </c>
      <c r="C10" s="606">
        <v>5.1999999999999995E-4</v>
      </c>
      <c r="D10" s="607">
        <v>5.1999999999999995E-4</v>
      </c>
      <c r="E10" s="616" t="s">
        <v>308</v>
      </c>
      <c r="F10" s="606">
        <v>0</v>
      </c>
      <c r="G10" s="607">
        <v>0</v>
      </c>
      <c r="H10" s="609">
        <v>0</v>
      </c>
      <c r="I10" s="606">
        <v>0</v>
      </c>
      <c r="J10" s="607">
        <v>0</v>
      </c>
      <c r="K10" s="617" t="s">
        <v>308</v>
      </c>
    </row>
    <row r="11" spans="1:11" ht="14.4" customHeight="1" thickBot="1" x14ac:dyDescent="0.35">
      <c r="A11" s="627" t="s">
        <v>316</v>
      </c>
      <c r="B11" s="611">
        <v>2372.64103537347</v>
      </c>
      <c r="C11" s="611">
        <v>2309.77594</v>
      </c>
      <c r="D11" s="612">
        <v>-62.865095373472002</v>
      </c>
      <c r="E11" s="618">
        <v>0.97350416922000005</v>
      </c>
      <c r="F11" s="611">
        <v>2523.3691985832202</v>
      </c>
      <c r="G11" s="612">
        <v>1261.6845992916101</v>
      </c>
      <c r="H11" s="614">
        <v>224.52683999999999</v>
      </c>
      <c r="I11" s="611">
        <v>1276.46793</v>
      </c>
      <c r="J11" s="612">
        <v>14.783330708391</v>
      </c>
      <c r="K11" s="619">
        <v>0.50585856826499997</v>
      </c>
    </row>
    <row r="12" spans="1:11" ht="14.4" customHeight="1" thickBot="1" x14ac:dyDescent="0.35">
      <c r="A12" s="628" t="s">
        <v>317</v>
      </c>
      <c r="B12" s="606">
        <v>1760.9604636240199</v>
      </c>
      <c r="C12" s="606">
        <v>1739.95631</v>
      </c>
      <c r="D12" s="607">
        <v>-21.004153624021001</v>
      </c>
      <c r="E12" s="608">
        <v>0.98807233094699998</v>
      </c>
      <c r="F12" s="606">
        <v>1790.0004934236499</v>
      </c>
      <c r="G12" s="607">
        <v>895.00024671182598</v>
      </c>
      <c r="H12" s="609">
        <v>148.11497</v>
      </c>
      <c r="I12" s="606">
        <v>870.94851000000006</v>
      </c>
      <c r="J12" s="607">
        <v>-24.051736711825999</v>
      </c>
      <c r="K12" s="610">
        <v>0.48656327928300003</v>
      </c>
    </row>
    <row r="13" spans="1:11" ht="14.4" customHeight="1" thickBot="1" x14ac:dyDescent="0.35">
      <c r="A13" s="628" t="s">
        <v>318</v>
      </c>
      <c r="B13" s="606">
        <v>45</v>
      </c>
      <c r="C13" s="606">
        <v>56.052579999999999</v>
      </c>
      <c r="D13" s="607">
        <v>11.052580000000001</v>
      </c>
      <c r="E13" s="608">
        <v>1.245612888888</v>
      </c>
      <c r="F13" s="606">
        <v>87.000023982043004</v>
      </c>
      <c r="G13" s="607">
        <v>43.500011991020997</v>
      </c>
      <c r="H13" s="609">
        <v>17.82583</v>
      </c>
      <c r="I13" s="606">
        <v>40.869610000000002</v>
      </c>
      <c r="J13" s="607">
        <v>-2.6304019910209999</v>
      </c>
      <c r="K13" s="610">
        <v>0.46976550269</v>
      </c>
    </row>
    <row r="14" spans="1:11" ht="14.4" customHeight="1" thickBot="1" x14ac:dyDescent="0.35">
      <c r="A14" s="628" t="s">
        <v>319</v>
      </c>
      <c r="B14" s="606">
        <v>128</v>
      </c>
      <c r="C14" s="606">
        <v>124.16782000000001</v>
      </c>
      <c r="D14" s="607">
        <v>-3.8321800000000001</v>
      </c>
      <c r="E14" s="608">
        <v>0.97006109375000005</v>
      </c>
      <c r="F14" s="606">
        <v>177.014492247193</v>
      </c>
      <c r="G14" s="607">
        <v>88.507246123596005</v>
      </c>
      <c r="H14" s="609">
        <v>15.50019</v>
      </c>
      <c r="I14" s="606">
        <v>110.03364999999999</v>
      </c>
      <c r="J14" s="607">
        <v>21.526403876402998</v>
      </c>
      <c r="K14" s="610">
        <v>0.621608144074</v>
      </c>
    </row>
    <row r="15" spans="1:11" ht="14.4" customHeight="1" thickBot="1" x14ac:dyDescent="0.35">
      <c r="A15" s="628" t="s">
        <v>320</v>
      </c>
      <c r="B15" s="606">
        <v>17.217311066657</v>
      </c>
      <c r="C15" s="606">
        <v>0</v>
      </c>
      <c r="D15" s="607">
        <v>-17.217311066657</v>
      </c>
      <c r="E15" s="608">
        <v>0</v>
      </c>
      <c r="F15" s="606">
        <v>0</v>
      </c>
      <c r="G15" s="607">
        <v>0</v>
      </c>
      <c r="H15" s="609">
        <v>3.8610000000000002</v>
      </c>
      <c r="I15" s="606">
        <v>3.8610000000000002</v>
      </c>
      <c r="J15" s="607">
        <v>3.8610000000000002</v>
      </c>
      <c r="K15" s="617" t="s">
        <v>309</v>
      </c>
    </row>
    <row r="16" spans="1:11" ht="14.4" customHeight="1" thickBot="1" x14ac:dyDescent="0.35">
      <c r="A16" s="628" t="s">
        <v>321</v>
      </c>
      <c r="B16" s="606">
        <v>329.99035355252602</v>
      </c>
      <c r="C16" s="606">
        <v>264.95330999999999</v>
      </c>
      <c r="D16" s="607">
        <v>-65.037043552525006</v>
      </c>
      <c r="E16" s="608">
        <v>0.80291228863999997</v>
      </c>
      <c r="F16" s="606">
        <v>370.356300333771</v>
      </c>
      <c r="G16" s="607">
        <v>185.17815016688601</v>
      </c>
      <c r="H16" s="609">
        <v>35.895769999999999</v>
      </c>
      <c r="I16" s="606">
        <v>217.46974</v>
      </c>
      <c r="J16" s="607">
        <v>32.291589833114003</v>
      </c>
      <c r="K16" s="610">
        <v>0.58719060484100005</v>
      </c>
    </row>
    <row r="17" spans="1:11" ht="14.4" customHeight="1" thickBot="1" x14ac:dyDescent="0.35">
      <c r="A17" s="628" t="s">
        <v>322</v>
      </c>
      <c r="B17" s="606">
        <v>55.478355254451998</v>
      </c>
      <c r="C17" s="606">
        <v>91.199219999999997</v>
      </c>
      <c r="D17" s="607">
        <v>35.720864745547999</v>
      </c>
      <c r="E17" s="608">
        <v>1.6438702910659999</v>
      </c>
      <c r="F17" s="606">
        <v>64.997879224263002</v>
      </c>
      <c r="G17" s="607">
        <v>32.498939612130997</v>
      </c>
      <c r="H17" s="609">
        <v>1.16408</v>
      </c>
      <c r="I17" s="606">
        <v>14.97856</v>
      </c>
      <c r="J17" s="607">
        <v>-17.520379612130998</v>
      </c>
      <c r="K17" s="610">
        <v>0.23044690347999999</v>
      </c>
    </row>
    <row r="18" spans="1:11" ht="14.4" customHeight="1" thickBot="1" x14ac:dyDescent="0.35">
      <c r="A18" s="628" t="s">
        <v>323</v>
      </c>
      <c r="B18" s="606">
        <v>35.994551875814999</v>
      </c>
      <c r="C18" s="606">
        <v>33.4467</v>
      </c>
      <c r="D18" s="607">
        <v>-2.5478518758150002</v>
      </c>
      <c r="E18" s="608">
        <v>0.92921562450299999</v>
      </c>
      <c r="F18" s="606">
        <v>34.000009372291998</v>
      </c>
      <c r="G18" s="607">
        <v>17.000004686145999</v>
      </c>
      <c r="H18" s="609">
        <v>2.165</v>
      </c>
      <c r="I18" s="606">
        <v>18.30686</v>
      </c>
      <c r="J18" s="607">
        <v>1.3068553138529999</v>
      </c>
      <c r="K18" s="610">
        <v>0.53843691039999997</v>
      </c>
    </row>
    <row r="19" spans="1:11" ht="14.4" customHeight="1" thickBot="1" x14ac:dyDescent="0.35">
      <c r="A19" s="627" t="s">
        <v>324</v>
      </c>
      <c r="B19" s="611">
        <v>86.537765246438994</v>
      </c>
      <c r="C19" s="611">
        <v>100.17</v>
      </c>
      <c r="D19" s="612">
        <v>13.632234753560001</v>
      </c>
      <c r="E19" s="618">
        <v>1.157529313528</v>
      </c>
      <c r="F19" s="611">
        <v>107.81637451837</v>
      </c>
      <c r="G19" s="612">
        <v>53.908187259183997</v>
      </c>
      <c r="H19" s="614">
        <v>0</v>
      </c>
      <c r="I19" s="611">
        <v>44</v>
      </c>
      <c r="J19" s="612">
        <v>-9.9081872591840003</v>
      </c>
      <c r="K19" s="619">
        <v>0.40810127586400002</v>
      </c>
    </row>
    <row r="20" spans="1:11" ht="14.4" customHeight="1" thickBot="1" x14ac:dyDescent="0.35">
      <c r="A20" s="628" t="s">
        <v>325</v>
      </c>
      <c r="B20" s="606">
        <v>79.252901456238007</v>
      </c>
      <c r="C20" s="606">
        <v>98.07</v>
      </c>
      <c r="D20" s="607">
        <v>18.817098543760999</v>
      </c>
      <c r="E20" s="608">
        <v>1.237431036567</v>
      </c>
      <c r="F20" s="606">
        <v>105.80575571006401</v>
      </c>
      <c r="G20" s="607">
        <v>52.902877855031001</v>
      </c>
      <c r="H20" s="609">
        <v>0</v>
      </c>
      <c r="I20" s="606">
        <v>44</v>
      </c>
      <c r="J20" s="607">
        <v>-8.9028778550310008</v>
      </c>
      <c r="K20" s="610">
        <v>0.41585639367799998</v>
      </c>
    </row>
    <row r="21" spans="1:11" ht="14.4" customHeight="1" thickBot="1" x14ac:dyDescent="0.35">
      <c r="A21" s="628" t="s">
        <v>326</v>
      </c>
      <c r="B21" s="606">
        <v>7.2848637902000002</v>
      </c>
      <c r="C21" s="606">
        <v>2.1</v>
      </c>
      <c r="D21" s="607">
        <v>-5.1848637901999997</v>
      </c>
      <c r="E21" s="608">
        <v>0.28826894510000001</v>
      </c>
      <c r="F21" s="606">
        <v>2.0106188083049998</v>
      </c>
      <c r="G21" s="607">
        <v>1.0053094041520001</v>
      </c>
      <c r="H21" s="609">
        <v>0</v>
      </c>
      <c r="I21" s="606">
        <v>0</v>
      </c>
      <c r="J21" s="607">
        <v>-1.0053094041520001</v>
      </c>
      <c r="K21" s="610">
        <v>0</v>
      </c>
    </row>
    <row r="22" spans="1:11" ht="14.4" customHeight="1" thickBot="1" x14ac:dyDescent="0.35">
      <c r="A22" s="627" t="s">
        <v>327</v>
      </c>
      <c r="B22" s="611">
        <v>697.12203804234503</v>
      </c>
      <c r="C22" s="611">
        <v>700.10703999999998</v>
      </c>
      <c r="D22" s="612">
        <v>2.9850019576540001</v>
      </c>
      <c r="E22" s="618">
        <v>1.0042818929749999</v>
      </c>
      <c r="F22" s="611">
        <v>797.21598374949701</v>
      </c>
      <c r="G22" s="612">
        <v>398.607991874748</v>
      </c>
      <c r="H22" s="614">
        <v>67.035929999999993</v>
      </c>
      <c r="I22" s="611">
        <v>380.25033000000002</v>
      </c>
      <c r="J22" s="612">
        <v>-18.357661874748</v>
      </c>
      <c r="K22" s="619">
        <v>0.47697278748900002</v>
      </c>
    </row>
    <row r="23" spans="1:11" ht="14.4" customHeight="1" thickBot="1" x14ac:dyDescent="0.35">
      <c r="A23" s="628" t="s">
        <v>328</v>
      </c>
      <c r="B23" s="606">
        <v>7.9999997480190004</v>
      </c>
      <c r="C23" s="606">
        <v>8.1400299999999994</v>
      </c>
      <c r="D23" s="607">
        <v>0.14003025197999999</v>
      </c>
      <c r="E23" s="608">
        <v>1.017503782048</v>
      </c>
      <c r="F23" s="606">
        <v>8.0000022052449999</v>
      </c>
      <c r="G23" s="607">
        <v>4.0000011026219999</v>
      </c>
      <c r="H23" s="609">
        <v>3.3465400000000001</v>
      </c>
      <c r="I23" s="606">
        <v>7.3936400000000004</v>
      </c>
      <c r="J23" s="607">
        <v>3.393638897377</v>
      </c>
      <c r="K23" s="610">
        <v>0.92420474523700002</v>
      </c>
    </row>
    <row r="24" spans="1:11" ht="14.4" customHeight="1" thickBot="1" x14ac:dyDescent="0.35">
      <c r="A24" s="628" t="s">
        <v>329</v>
      </c>
      <c r="B24" s="606">
        <v>0.99999996850200001</v>
      </c>
      <c r="C24" s="606">
        <v>0.79088999999999998</v>
      </c>
      <c r="D24" s="607">
        <v>-0.209109968502</v>
      </c>
      <c r="E24" s="608">
        <v>0.79089002491100002</v>
      </c>
      <c r="F24" s="606">
        <v>0.79089021801299997</v>
      </c>
      <c r="G24" s="607">
        <v>0.395445109006</v>
      </c>
      <c r="H24" s="609">
        <v>0</v>
      </c>
      <c r="I24" s="606">
        <v>0.47915999999999997</v>
      </c>
      <c r="J24" s="607">
        <v>8.3714890993000002E-2</v>
      </c>
      <c r="K24" s="610">
        <v>0.60584893969599996</v>
      </c>
    </row>
    <row r="25" spans="1:11" ht="14.4" customHeight="1" thickBot="1" x14ac:dyDescent="0.35">
      <c r="A25" s="628" t="s">
        <v>330</v>
      </c>
      <c r="B25" s="606">
        <v>255.12205196427399</v>
      </c>
      <c r="C25" s="606">
        <v>260.23865000000001</v>
      </c>
      <c r="D25" s="607">
        <v>5.1165980357259997</v>
      </c>
      <c r="E25" s="608">
        <v>1.020055491073</v>
      </c>
      <c r="F25" s="606">
        <v>251.000069189573</v>
      </c>
      <c r="G25" s="607">
        <v>125.500034594787</v>
      </c>
      <c r="H25" s="609">
        <v>23.968129999999999</v>
      </c>
      <c r="I25" s="606">
        <v>135.71252999999999</v>
      </c>
      <c r="J25" s="607">
        <v>10.212495405213</v>
      </c>
      <c r="K25" s="610">
        <v>0.54068722147399995</v>
      </c>
    </row>
    <row r="26" spans="1:11" ht="14.4" customHeight="1" thickBot="1" x14ac:dyDescent="0.35">
      <c r="A26" s="628" t="s">
        <v>331</v>
      </c>
      <c r="B26" s="606">
        <v>248.999992157104</v>
      </c>
      <c r="C26" s="606">
        <v>260.63128</v>
      </c>
      <c r="D26" s="607">
        <v>11.631287842896</v>
      </c>
      <c r="E26" s="608">
        <v>1.0467120008399999</v>
      </c>
      <c r="F26" s="606">
        <v>350.26957054621698</v>
      </c>
      <c r="G26" s="607">
        <v>175.134785273109</v>
      </c>
      <c r="H26" s="609">
        <v>22.301259999999999</v>
      </c>
      <c r="I26" s="606">
        <v>149.65395000000001</v>
      </c>
      <c r="J26" s="607">
        <v>-25.480835273107999</v>
      </c>
      <c r="K26" s="610">
        <v>0.42725364286299999</v>
      </c>
    </row>
    <row r="27" spans="1:11" ht="14.4" customHeight="1" thickBot="1" x14ac:dyDescent="0.35">
      <c r="A27" s="628" t="s">
        <v>332</v>
      </c>
      <c r="B27" s="606">
        <v>49.999998425120999</v>
      </c>
      <c r="C27" s="606">
        <v>44.666600000000003</v>
      </c>
      <c r="D27" s="607">
        <v>-5.3333984251209996</v>
      </c>
      <c r="E27" s="608">
        <v>0.89333202813699997</v>
      </c>
      <c r="F27" s="606">
        <v>50.000013782783</v>
      </c>
      <c r="G27" s="607">
        <v>25.000006891390999</v>
      </c>
      <c r="H27" s="609">
        <v>4.9020000000000001</v>
      </c>
      <c r="I27" s="606">
        <v>22.055</v>
      </c>
      <c r="J27" s="607">
        <v>-2.9450068913909999</v>
      </c>
      <c r="K27" s="610">
        <v>0.44109987840800002</v>
      </c>
    </row>
    <row r="28" spans="1:11" ht="14.4" customHeight="1" thickBot="1" x14ac:dyDescent="0.35">
      <c r="A28" s="628" t="s">
        <v>333</v>
      </c>
      <c r="B28" s="606">
        <v>0.99999996850200001</v>
      </c>
      <c r="C28" s="606">
        <v>0</v>
      </c>
      <c r="D28" s="607">
        <v>-0.99999996850200001</v>
      </c>
      <c r="E28" s="608">
        <v>0</v>
      </c>
      <c r="F28" s="606">
        <v>0</v>
      </c>
      <c r="G28" s="607">
        <v>0</v>
      </c>
      <c r="H28" s="609">
        <v>0</v>
      </c>
      <c r="I28" s="606">
        <v>0.98099999999999998</v>
      </c>
      <c r="J28" s="607">
        <v>0.98099999999999998</v>
      </c>
      <c r="K28" s="617" t="s">
        <v>309</v>
      </c>
    </row>
    <row r="29" spans="1:11" ht="14.4" customHeight="1" thickBot="1" x14ac:dyDescent="0.35">
      <c r="A29" s="628" t="s">
        <v>334</v>
      </c>
      <c r="B29" s="606">
        <v>3.9999998740090001</v>
      </c>
      <c r="C29" s="606">
        <v>11.79354</v>
      </c>
      <c r="D29" s="607">
        <v>7.7935401259899999</v>
      </c>
      <c r="E29" s="608">
        <v>2.9483850928659998</v>
      </c>
      <c r="F29" s="606">
        <v>10.000002756556</v>
      </c>
      <c r="G29" s="607">
        <v>5.0000013782780002</v>
      </c>
      <c r="H29" s="609">
        <v>1.1579999999999999</v>
      </c>
      <c r="I29" s="606">
        <v>5.7439999999999998</v>
      </c>
      <c r="J29" s="607">
        <v>0.74399862172099995</v>
      </c>
      <c r="K29" s="610">
        <v>0.57439984166299995</v>
      </c>
    </row>
    <row r="30" spans="1:11" ht="14.4" customHeight="1" thickBot="1" x14ac:dyDescent="0.35">
      <c r="A30" s="628" t="s">
        <v>335</v>
      </c>
      <c r="B30" s="606">
        <v>121.999996157296</v>
      </c>
      <c r="C30" s="606">
        <v>108.33499999999999</v>
      </c>
      <c r="D30" s="607">
        <v>-13.664996157295001</v>
      </c>
      <c r="E30" s="608">
        <v>0.88799183124799996</v>
      </c>
      <c r="F30" s="606">
        <v>122.000033629992</v>
      </c>
      <c r="G30" s="607">
        <v>61.000016814996002</v>
      </c>
      <c r="H30" s="609">
        <v>11.36</v>
      </c>
      <c r="I30" s="606">
        <v>56.658000000000001</v>
      </c>
      <c r="J30" s="607">
        <v>-4.3420168149949996</v>
      </c>
      <c r="K30" s="610">
        <v>0.46440970804800003</v>
      </c>
    </row>
    <row r="31" spans="1:11" ht="14.4" customHeight="1" thickBot="1" x14ac:dyDescent="0.35">
      <c r="A31" s="628" t="s">
        <v>336</v>
      </c>
      <c r="B31" s="606">
        <v>6.9999997795160001</v>
      </c>
      <c r="C31" s="606">
        <v>5.3556499999999998</v>
      </c>
      <c r="D31" s="607">
        <v>-1.644349779516</v>
      </c>
      <c r="E31" s="608">
        <v>0.76509288124099994</v>
      </c>
      <c r="F31" s="606">
        <v>5.0000013782780002</v>
      </c>
      <c r="G31" s="607">
        <v>2.5000006891390001</v>
      </c>
      <c r="H31" s="609">
        <v>0</v>
      </c>
      <c r="I31" s="606">
        <v>1.3389</v>
      </c>
      <c r="J31" s="607">
        <v>-1.1611006891390001</v>
      </c>
      <c r="K31" s="610">
        <v>0.26777992618399998</v>
      </c>
    </row>
    <row r="32" spans="1:11" ht="14.4" customHeight="1" thickBot="1" x14ac:dyDescent="0.35">
      <c r="A32" s="628" t="s">
        <v>337</v>
      </c>
      <c r="B32" s="606">
        <v>0</v>
      </c>
      <c r="C32" s="606">
        <v>0.15540000000000001</v>
      </c>
      <c r="D32" s="607">
        <v>0.15540000000000001</v>
      </c>
      <c r="E32" s="616" t="s">
        <v>309</v>
      </c>
      <c r="F32" s="606">
        <v>0.15540004283600001</v>
      </c>
      <c r="G32" s="607">
        <v>7.7700021418000004E-2</v>
      </c>
      <c r="H32" s="609">
        <v>0</v>
      </c>
      <c r="I32" s="606">
        <v>0.23415</v>
      </c>
      <c r="J32" s="607">
        <v>0.15644997858099999</v>
      </c>
      <c r="K32" s="610">
        <v>1.50675634141</v>
      </c>
    </row>
    <row r="33" spans="1:11" ht="14.4" customHeight="1" thickBot="1" x14ac:dyDescent="0.35">
      <c r="A33" s="627" t="s">
        <v>338</v>
      </c>
      <c r="B33" s="611">
        <v>892.99997187266399</v>
      </c>
      <c r="C33" s="611">
        <v>973.46187999999995</v>
      </c>
      <c r="D33" s="612">
        <v>80.461908127334993</v>
      </c>
      <c r="E33" s="618">
        <v>1.090102923473</v>
      </c>
      <c r="F33" s="611">
        <v>985.11825646945204</v>
      </c>
      <c r="G33" s="612">
        <v>492.55912823472602</v>
      </c>
      <c r="H33" s="614">
        <v>90.242040000000003</v>
      </c>
      <c r="I33" s="611">
        <v>502.41860000000003</v>
      </c>
      <c r="J33" s="612">
        <v>9.8594717652739998</v>
      </c>
      <c r="K33" s="619">
        <v>0.51000841442099998</v>
      </c>
    </row>
    <row r="34" spans="1:11" ht="14.4" customHeight="1" thickBot="1" x14ac:dyDescent="0.35">
      <c r="A34" s="628" t="s">
        <v>339</v>
      </c>
      <c r="B34" s="606">
        <v>764.99997590435396</v>
      </c>
      <c r="C34" s="606">
        <v>735.71100000000001</v>
      </c>
      <c r="D34" s="607">
        <v>-29.288975904354</v>
      </c>
      <c r="E34" s="608">
        <v>0.96171375578100005</v>
      </c>
      <c r="F34" s="606">
        <v>816.68345343536305</v>
      </c>
      <c r="G34" s="607">
        <v>408.34172671768101</v>
      </c>
      <c r="H34" s="609">
        <v>69.537760000000006</v>
      </c>
      <c r="I34" s="606">
        <v>382.90406000000002</v>
      </c>
      <c r="J34" s="607">
        <v>-25.437666717681001</v>
      </c>
      <c r="K34" s="610">
        <v>0.46885247691600002</v>
      </c>
    </row>
    <row r="35" spans="1:11" ht="14.4" customHeight="1" thickBot="1" x14ac:dyDescent="0.35">
      <c r="A35" s="628" t="s">
        <v>340</v>
      </c>
      <c r="B35" s="606">
        <v>127.99999596831</v>
      </c>
      <c r="C35" s="606">
        <v>237.75088</v>
      </c>
      <c r="D35" s="607">
        <v>109.75088403169001</v>
      </c>
      <c r="E35" s="608">
        <v>1.8574288085040001</v>
      </c>
      <c r="F35" s="606">
        <v>168.43480303408899</v>
      </c>
      <c r="G35" s="607">
        <v>84.217401517043996</v>
      </c>
      <c r="H35" s="609">
        <v>20.704280000000001</v>
      </c>
      <c r="I35" s="606">
        <v>119.51454</v>
      </c>
      <c r="J35" s="607">
        <v>35.297138482954999</v>
      </c>
      <c r="K35" s="610">
        <v>0.70955965066000004</v>
      </c>
    </row>
    <row r="36" spans="1:11" ht="14.4" customHeight="1" thickBot="1" x14ac:dyDescent="0.35">
      <c r="A36" s="627" t="s">
        <v>341</v>
      </c>
      <c r="B36" s="611">
        <v>433.46991867229099</v>
      </c>
      <c r="C36" s="611">
        <v>432.78593000000001</v>
      </c>
      <c r="D36" s="612">
        <v>-0.68398867229100002</v>
      </c>
      <c r="E36" s="618">
        <v>0.99842206196299998</v>
      </c>
      <c r="F36" s="611">
        <v>426.13915908052002</v>
      </c>
      <c r="G36" s="612">
        <v>213.06957954026001</v>
      </c>
      <c r="H36" s="614">
        <v>30.395230000000002</v>
      </c>
      <c r="I36" s="611">
        <v>203.65957</v>
      </c>
      <c r="J36" s="612">
        <v>-9.4100095402590007</v>
      </c>
      <c r="K36" s="619">
        <v>0.47791798913599998</v>
      </c>
    </row>
    <row r="37" spans="1:11" ht="14.4" customHeight="1" thickBot="1" x14ac:dyDescent="0.35">
      <c r="A37" s="628" t="s">
        <v>342</v>
      </c>
      <c r="B37" s="606">
        <v>2</v>
      </c>
      <c r="C37" s="606">
        <v>29.49972</v>
      </c>
      <c r="D37" s="607">
        <v>27.49972</v>
      </c>
      <c r="E37" s="608">
        <v>14.74986</v>
      </c>
      <c r="F37" s="606">
        <v>27.428831827591999</v>
      </c>
      <c r="G37" s="607">
        <v>13.714415913796</v>
      </c>
      <c r="H37" s="609">
        <v>0</v>
      </c>
      <c r="I37" s="606">
        <v>1.998</v>
      </c>
      <c r="J37" s="607">
        <v>-11.716415913796</v>
      </c>
      <c r="K37" s="610">
        <v>7.2843058448E-2</v>
      </c>
    </row>
    <row r="38" spans="1:11" ht="14.4" customHeight="1" thickBot="1" x14ac:dyDescent="0.35">
      <c r="A38" s="628" t="s">
        <v>343</v>
      </c>
      <c r="B38" s="606">
        <v>39.999998740095997</v>
      </c>
      <c r="C38" s="606">
        <v>38.330869999999997</v>
      </c>
      <c r="D38" s="607">
        <v>-1.669128740096</v>
      </c>
      <c r="E38" s="608">
        <v>0.95827178018299997</v>
      </c>
      <c r="F38" s="606">
        <v>41.000011301881997</v>
      </c>
      <c r="G38" s="607">
        <v>20.500005650940999</v>
      </c>
      <c r="H38" s="609">
        <v>4.1618199999999996</v>
      </c>
      <c r="I38" s="606">
        <v>23.441379999999999</v>
      </c>
      <c r="J38" s="607">
        <v>2.941374349058</v>
      </c>
      <c r="K38" s="610">
        <v>0.57174081800599996</v>
      </c>
    </row>
    <row r="39" spans="1:11" ht="14.4" customHeight="1" thickBot="1" x14ac:dyDescent="0.35">
      <c r="A39" s="628" t="s">
        <v>344</v>
      </c>
      <c r="B39" s="606">
        <v>199.99999370048499</v>
      </c>
      <c r="C39" s="606">
        <v>189.52134000000001</v>
      </c>
      <c r="D39" s="607">
        <v>-10.478653700483999</v>
      </c>
      <c r="E39" s="608">
        <v>0.94760672984700001</v>
      </c>
      <c r="F39" s="606">
        <v>198.077870590467</v>
      </c>
      <c r="G39" s="607">
        <v>99.038935295233003</v>
      </c>
      <c r="H39" s="609">
        <v>12.961119999999999</v>
      </c>
      <c r="I39" s="606">
        <v>100.66293</v>
      </c>
      <c r="J39" s="607">
        <v>1.6239947047659999</v>
      </c>
      <c r="K39" s="610">
        <v>0.50819876899799998</v>
      </c>
    </row>
    <row r="40" spans="1:11" ht="14.4" customHeight="1" thickBot="1" x14ac:dyDescent="0.35">
      <c r="A40" s="628" t="s">
        <v>345</v>
      </c>
      <c r="B40" s="606">
        <v>49.606060271994998</v>
      </c>
      <c r="C40" s="606">
        <v>58.26003</v>
      </c>
      <c r="D40" s="607">
        <v>8.6539697280040002</v>
      </c>
      <c r="E40" s="608">
        <v>1.174453880847</v>
      </c>
      <c r="F40" s="606">
        <v>55.091718994257</v>
      </c>
      <c r="G40" s="607">
        <v>27.545859497127999</v>
      </c>
      <c r="H40" s="609">
        <v>4.9872100000000001</v>
      </c>
      <c r="I40" s="606">
        <v>23.645569999999999</v>
      </c>
      <c r="J40" s="607">
        <v>-3.900289497128</v>
      </c>
      <c r="K40" s="610">
        <v>0.42920370668500002</v>
      </c>
    </row>
    <row r="41" spans="1:11" ht="14.4" customHeight="1" thickBot="1" x14ac:dyDescent="0.35">
      <c r="A41" s="628" t="s">
        <v>346</v>
      </c>
      <c r="B41" s="606">
        <v>13.999999559034</v>
      </c>
      <c r="C41" s="606">
        <v>14.379049999999999</v>
      </c>
      <c r="D41" s="607">
        <v>0.37905044096599999</v>
      </c>
      <c r="E41" s="608">
        <v>1.02707503235</v>
      </c>
      <c r="F41" s="606">
        <v>16.047509731178</v>
      </c>
      <c r="G41" s="607">
        <v>8.0237548655889999</v>
      </c>
      <c r="H41" s="609">
        <v>0</v>
      </c>
      <c r="I41" s="606">
        <v>2.0617399999999999</v>
      </c>
      <c r="J41" s="607">
        <v>-5.9620148655890004</v>
      </c>
      <c r="K41" s="610">
        <v>0.12847725500900001</v>
      </c>
    </row>
    <row r="42" spans="1:11" ht="14.4" customHeight="1" thickBot="1" x14ac:dyDescent="0.35">
      <c r="A42" s="628" t="s">
        <v>347</v>
      </c>
      <c r="B42" s="606">
        <v>9.6639414285999994E-2</v>
      </c>
      <c r="C42" s="606">
        <v>0</v>
      </c>
      <c r="D42" s="607">
        <v>-9.6639414285999994E-2</v>
      </c>
      <c r="E42" s="608">
        <v>0</v>
      </c>
      <c r="F42" s="606">
        <v>0</v>
      </c>
      <c r="G42" s="607">
        <v>0</v>
      </c>
      <c r="H42" s="609">
        <v>0</v>
      </c>
      <c r="I42" s="606">
        <v>0</v>
      </c>
      <c r="J42" s="607">
        <v>0</v>
      </c>
      <c r="K42" s="610">
        <v>0</v>
      </c>
    </row>
    <row r="43" spans="1:11" ht="14.4" customHeight="1" thickBot="1" x14ac:dyDescent="0.35">
      <c r="A43" s="628" t="s">
        <v>348</v>
      </c>
      <c r="B43" s="606">
        <v>1.7211983770399999</v>
      </c>
      <c r="C43" s="606">
        <v>2.9105599999999998</v>
      </c>
      <c r="D43" s="607">
        <v>1.1893616229590001</v>
      </c>
      <c r="E43" s="608">
        <v>1.6910078691829999</v>
      </c>
      <c r="F43" s="606">
        <v>1.5279906662739999</v>
      </c>
      <c r="G43" s="607">
        <v>0.76399533313699997</v>
      </c>
      <c r="H43" s="609">
        <v>0.35699999999999998</v>
      </c>
      <c r="I43" s="606">
        <v>0.78788999999999998</v>
      </c>
      <c r="J43" s="607">
        <v>2.3894666862000001E-2</v>
      </c>
      <c r="K43" s="610">
        <v>0.515637966507</v>
      </c>
    </row>
    <row r="44" spans="1:11" ht="14.4" customHeight="1" thickBot="1" x14ac:dyDescent="0.35">
      <c r="A44" s="628" t="s">
        <v>349</v>
      </c>
      <c r="B44" s="606">
        <v>18.546028735343999</v>
      </c>
      <c r="C44" s="606">
        <v>13.25637</v>
      </c>
      <c r="D44" s="607">
        <v>-5.2896587353440001</v>
      </c>
      <c r="E44" s="608">
        <v>0.71478213417900005</v>
      </c>
      <c r="F44" s="606">
        <v>18.195952846602999</v>
      </c>
      <c r="G44" s="607">
        <v>9.0979764233010005</v>
      </c>
      <c r="H44" s="609">
        <v>1.6103099999999999</v>
      </c>
      <c r="I44" s="606">
        <v>10.13646</v>
      </c>
      <c r="J44" s="607">
        <v>1.0384835766980001</v>
      </c>
      <c r="K44" s="610">
        <v>0.55707222839299997</v>
      </c>
    </row>
    <row r="45" spans="1:11" ht="14.4" customHeight="1" thickBot="1" x14ac:dyDescent="0.35">
      <c r="A45" s="628" t="s">
        <v>350</v>
      </c>
      <c r="B45" s="606">
        <v>0</v>
      </c>
      <c r="C45" s="606">
        <v>0</v>
      </c>
      <c r="D45" s="607">
        <v>0</v>
      </c>
      <c r="E45" s="608">
        <v>1</v>
      </c>
      <c r="F45" s="606">
        <v>0</v>
      </c>
      <c r="G45" s="607">
        <v>0</v>
      </c>
      <c r="H45" s="609">
        <v>0</v>
      </c>
      <c r="I45" s="606">
        <v>5.5469999999999997</v>
      </c>
      <c r="J45" s="607">
        <v>5.5469999999999997</v>
      </c>
      <c r="K45" s="617" t="s">
        <v>309</v>
      </c>
    </row>
    <row r="46" spans="1:11" ht="14.4" customHeight="1" thickBot="1" x14ac:dyDescent="0.35">
      <c r="A46" s="628" t="s">
        <v>351</v>
      </c>
      <c r="B46" s="606">
        <v>107.49999987401</v>
      </c>
      <c r="C46" s="606">
        <v>86.627989999999997</v>
      </c>
      <c r="D46" s="607">
        <v>-20.872009874008999</v>
      </c>
      <c r="E46" s="608">
        <v>0.80584176838599997</v>
      </c>
      <c r="F46" s="606">
        <v>68.769273122263002</v>
      </c>
      <c r="G46" s="607">
        <v>34.384636561131003</v>
      </c>
      <c r="H46" s="609">
        <v>6.3177700000000003</v>
      </c>
      <c r="I46" s="606">
        <v>35.378599999999999</v>
      </c>
      <c r="J46" s="607">
        <v>0.99396343886799998</v>
      </c>
      <c r="K46" s="610">
        <v>0.514453598151</v>
      </c>
    </row>
    <row r="47" spans="1:11" ht="14.4" customHeight="1" thickBot="1" x14ac:dyDescent="0.35">
      <c r="A47" s="627" t="s">
        <v>352</v>
      </c>
      <c r="B47" s="611">
        <v>29.082287164467999</v>
      </c>
      <c r="C47" s="611">
        <v>12.79189</v>
      </c>
      <c r="D47" s="612">
        <v>-16.290397164468001</v>
      </c>
      <c r="E47" s="618">
        <v>0.43985158139899999</v>
      </c>
      <c r="F47" s="611">
        <v>11.527805484642</v>
      </c>
      <c r="G47" s="612">
        <v>5.7639027423210001</v>
      </c>
      <c r="H47" s="614">
        <v>0.1275</v>
      </c>
      <c r="I47" s="611">
        <v>6.6774699999999996</v>
      </c>
      <c r="J47" s="612">
        <v>0.91356725767799996</v>
      </c>
      <c r="K47" s="619">
        <v>0.57924901742099999</v>
      </c>
    </row>
    <row r="48" spans="1:11" ht="14.4" customHeight="1" thickBot="1" x14ac:dyDescent="0.35">
      <c r="A48" s="628" t="s">
        <v>353</v>
      </c>
      <c r="B48" s="606">
        <v>0</v>
      </c>
      <c r="C48" s="606">
        <v>0.25503999999999999</v>
      </c>
      <c r="D48" s="607">
        <v>0.25503999999999999</v>
      </c>
      <c r="E48" s="616" t="s">
        <v>308</v>
      </c>
      <c r="F48" s="606">
        <v>0.18492195578599999</v>
      </c>
      <c r="G48" s="607">
        <v>9.2460977892999993E-2</v>
      </c>
      <c r="H48" s="609">
        <v>0.1275</v>
      </c>
      <c r="I48" s="606">
        <v>0.1275</v>
      </c>
      <c r="J48" s="607">
        <v>3.5039022106000003E-2</v>
      </c>
      <c r="K48" s="610">
        <v>0.68948005366800003</v>
      </c>
    </row>
    <row r="49" spans="1:11" ht="14.4" customHeight="1" thickBot="1" x14ac:dyDescent="0.35">
      <c r="A49" s="628" t="s">
        <v>354</v>
      </c>
      <c r="B49" s="606">
        <v>0</v>
      </c>
      <c r="C49" s="606">
        <v>2.4137200000000001</v>
      </c>
      <c r="D49" s="607">
        <v>2.4137200000000001</v>
      </c>
      <c r="E49" s="616" t="s">
        <v>308</v>
      </c>
      <c r="F49" s="606">
        <v>1.9988832162879999</v>
      </c>
      <c r="G49" s="607">
        <v>0.99944160814399996</v>
      </c>
      <c r="H49" s="609">
        <v>0</v>
      </c>
      <c r="I49" s="606">
        <v>0.31501000000000001</v>
      </c>
      <c r="J49" s="607">
        <v>-0.68443160814399995</v>
      </c>
      <c r="K49" s="610">
        <v>0.15759299864599999</v>
      </c>
    </row>
    <row r="50" spans="1:11" ht="14.4" customHeight="1" thickBot="1" x14ac:dyDescent="0.35">
      <c r="A50" s="628" t="s">
        <v>355</v>
      </c>
      <c r="B50" s="606">
        <v>2.1774600441610001</v>
      </c>
      <c r="C50" s="606">
        <v>2.5</v>
      </c>
      <c r="D50" s="607">
        <v>0.32253995583799999</v>
      </c>
      <c r="E50" s="608">
        <v>1.148126693164</v>
      </c>
      <c r="F50" s="606">
        <v>2.2508687086669998</v>
      </c>
      <c r="G50" s="607">
        <v>1.1254343543330001</v>
      </c>
      <c r="H50" s="609">
        <v>0</v>
      </c>
      <c r="I50" s="606">
        <v>0</v>
      </c>
      <c r="J50" s="607">
        <v>-1.1254343543330001</v>
      </c>
      <c r="K50" s="610">
        <v>0</v>
      </c>
    </row>
    <row r="51" spans="1:11" ht="14.4" customHeight="1" thickBot="1" x14ac:dyDescent="0.35">
      <c r="A51" s="628" t="s">
        <v>356</v>
      </c>
      <c r="B51" s="606">
        <v>20.904827309291999</v>
      </c>
      <c r="C51" s="606">
        <v>1.90937</v>
      </c>
      <c r="D51" s="607">
        <v>-18.995457309292</v>
      </c>
      <c r="E51" s="608">
        <v>9.1336320159000006E-2</v>
      </c>
      <c r="F51" s="606">
        <v>0.22452105393300001</v>
      </c>
      <c r="G51" s="607">
        <v>0.112260526966</v>
      </c>
      <c r="H51" s="609">
        <v>0</v>
      </c>
      <c r="I51" s="606">
        <v>2.3264</v>
      </c>
      <c r="J51" s="607">
        <v>2.2141394730330002</v>
      </c>
      <c r="K51" s="610">
        <v>0</v>
      </c>
    </row>
    <row r="52" spans="1:11" ht="14.4" customHeight="1" thickBot="1" x14ac:dyDescent="0.35">
      <c r="A52" s="628" t="s">
        <v>357</v>
      </c>
      <c r="B52" s="606">
        <v>5.9999998110139998</v>
      </c>
      <c r="C52" s="606">
        <v>5.7137599999999997</v>
      </c>
      <c r="D52" s="607">
        <v>-0.28623981101399998</v>
      </c>
      <c r="E52" s="608">
        <v>0.95229336332799996</v>
      </c>
      <c r="F52" s="606">
        <v>6.8686105499660002</v>
      </c>
      <c r="G52" s="607">
        <v>3.4343052749830001</v>
      </c>
      <c r="H52" s="609">
        <v>0</v>
      </c>
      <c r="I52" s="606">
        <v>3.90856</v>
      </c>
      <c r="J52" s="607">
        <v>0.47425472501600002</v>
      </c>
      <c r="K52" s="610">
        <v>0.56904667568</v>
      </c>
    </row>
    <row r="53" spans="1:11" ht="14.4" customHeight="1" thickBot="1" x14ac:dyDescent="0.35">
      <c r="A53" s="627" t="s">
        <v>358</v>
      </c>
      <c r="B53" s="611">
        <v>378.99998806241803</v>
      </c>
      <c r="C53" s="611">
        <v>384.36338999999998</v>
      </c>
      <c r="D53" s="612">
        <v>5.363401937581</v>
      </c>
      <c r="E53" s="618">
        <v>1.0141514567450001</v>
      </c>
      <c r="F53" s="611">
        <v>327.10683003636399</v>
      </c>
      <c r="G53" s="612">
        <v>163.55341501818199</v>
      </c>
      <c r="H53" s="614">
        <v>36.662289999999999</v>
      </c>
      <c r="I53" s="611">
        <v>182.99433999999999</v>
      </c>
      <c r="J53" s="612">
        <v>19.440924981818</v>
      </c>
      <c r="K53" s="619">
        <v>0.55943295338599996</v>
      </c>
    </row>
    <row r="54" spans="1:11" ht="14.4" customHeight="1" thickBot="1" x14ac:dyDescent="0.35">
      <c r="A54" s="628" t="s">
        <v>359</v>
      </c>
      <c r="B54" s="606">
        <v>29.999999055071999</v>
      </c>
      <c r="C54" s="606">
        <v>35.421190000000003</v>
      </c>
      <c r="D54" s="607">
        <v>5.4211909449269999</v>
      </c>
      <c r="E54" s="608">
        <v>1.180706370522</v>
      </c>
      <c r="F54" s="606">
        <v>0</v>
      </c>
      <c r="G54" s="607">
        <v>0</v>
      </c>
      <c r="H54" s="609">
        <v>5.0540399999999996</v>
      </c>
      <c r="I54" s="606">
        <v>20.722239999999999</v>
      </c>
      <c r="J54" s="607">
        <v>20.722239999999999</v>
      </c>
      <c r="K54" s="617" t="s">
        <v>308</v>
      </c>
    </row>
    <row r="55" spans="1:11" ht="14.4" customHeight="1" thickBot="1" x14ac:dyDescent="0.35">
      <c r="A55" s="628" t="s">
        <v>360</v>
      </c>
      <c r="B55" s="606">
        <v>3.9999998740090001</v>
      </c>
      <c r="C55" s="606">
        <v>0</v>
      </c>
      <c r="D55" s="607">
        <v>-3.9999998740090001</v>
      </c>
      <c r="E55" s="608">
        <v>0</v>
      </c>
      <c r="F55" s="606">
        <v>0</v>
      </c>
      <c r="G55" s="607">
        <v>0</v>
      </c>
      <c r="H55" s="609">
        <v>0</v>
      </c>
      <c r="I55" s="606">
        <v>0</v>
      </c>
      <c r="J55" s="607">
        <v>0</v>
      </c>
      <c r="K55" s="610">
        <v>0</v>
      </c>
    </row>
    <row r="56" spans="1:11" ht="14.4" customHeight="1" thickBot="1" x14ac:dyDescent="0.35">
      <c r="A56" s="628" t="s">
        <v>361</v>
      </c>
      <c r="B56" s="606">
        <v>9.9999996850239992</v>
      </c>
      <c r="C56" s="606">
        <v>15.23765</v>
      </c>
      <c r="D56" s="607">
        <v>5.2376503149750002</v>
      </c>
      <c r="E56" s="608">
        <v>1.5237650479939999</v>
      </c>
      <c r="F56" s="606">
        <v>0</v>
      </c>
      <c r="G56" s="607">
        <v>0</v>
      </c>
      <c r="H56" s="609">
        <v>3.52</v>
      </c>
      <c r="I56" s="606">
        <v>7.0049999999999999</v>
      </c>
      <c r="J56" s="607">
        <v>7.0049999999999999</v>
      </c>
      <c r="K56" s="617" t="s">
        <v>308</v>
      </c>
    </row>
    <row r="57" spans="1:11" ht="14.4" customHeight="1" thickBot="1" x14ac:dyDescent="0.35">
      <c r="A57" s="628" t="s">
        <v>362</v>
      </c>
      <c r="B57" s="606">
        <v>13.999999559033</v>
      </c>
      <c r="C57" s="606">
        <v>13.550840000000001</v>
      </c>
      <c r="D57" s="607">
        <v>-0.44915955903299998</v>
      </c>
      <c r="E57" s="608">
        <v>0.96791717334399996</v>
      </c>
      <c r="F57" s="606">
        <v>12.113721306787999</v>
      </c>
      <c r="G57" s="607">
        <v>6.0568606533939997</v>
      </c>
      <c r="H57" s="609">
        <v>2.5146999999999999</v>
      </c>
      <c r="I57" s="606">
        <v>6.81731</v>
      </c>
      <c r="J57" s="607">
        <v>0.76044934660499997</v>
      </c>
      <c r="K57" s="610">
        <v>0.56277586608899999</v>
      </c>
    </row>
    <row r="58" spans="1:11" ht="14.4" customHeight="1" thickBot="1" x14ac:dyDescent="0.35">
      <c r="A58" s="628" t="s">
        <v>363</v>
      </c>
      <c r="B58" s="606">
        <v>0.99999996850200001</v>
      </c>
      <c r="C58" s="606">
        <v>0</v>
      </c>
      <c r="D58" s="607">
        <v>-0.99999996850200001</v>
      </c>
      <c r="E58" s="608">
        <v>0</v>
      </c>
      <c r="F58" s="606">
        <v>0</v>
      </c>
      <c r="G58" s="607">
        <v>0</v>
      </c>
      <c r="H58" s="609">
        <v>0</v>
      </c>
      <c r="I58" s="606">
        <v>0</v>
      </c>
      <c r="J58" s="607">
        <v>0</v>
      </c>
      <c r="K58" s="610">
        <v>0</v>
      </c>
    </row>
    <row r="59" spans="1:11" ht="14.4" customHeight="1" thickBot="1" x14ac:dyDescent="0.35">
      <c r="A59" s="628" t="s">
        <v>364</v>
      </c>
      <c r="B59" s="606">
        <v>319.99998992077599</v>
      </c>
      <c r="C59" s="606">
        <v>320.15370999999999</v>
      </c>
      <c r="D59" s="607">
        <v>0.15372007922399999</v>
      </c>
      <c r="E59" s="608">
        <v>1.000480375262</v>
      </c>
      <c r="F59" s="606">
        <v>314.993108729575</v>
      </c>
      <c r="G59" s="607">
        <v>157.49655436478699</v>
      </c>
      <c r="H59" s="609">
        <v>25.573550000000001</v>
      </c>
      <c r="I59" s="606">
        <v>148.44979000000001</v>
      </c>
      <c r="J59" s="607">
        <v>-9.0467643647870002</v>
      </c>
      <c r="K59" s="610">
        <v>0.47127948480699999</v>
      </c>
    </row>
    <row r="60" spans="1:11" ht="14.4" customHeight="1" thickBot="1" x14ac:dyDescent="0.35">
      <c r="A60" s="627" t="s">
        <v>365</v>
      </c>
      <c r="B60" s="611">
        <v>0</v>
      </c>
      <c r="C60" s="611">
        <v>11.829000000000001</v>
      </c>
      <c r="D60" s="612">
        <v>11.829000000000001</v>
      </c>
      <c r="E60" s="613" t="s">
        <v>309</v>
      </c>
      <c r="F60" s="611">
        <v>0</v>
      </c>
      <c r="G60" s="612">
        <v>0</v>
      </c>
      <c r="H60" s="614">
        <v>0</v>
      </c>
      <c r="I60" s="611">
        <v>0.57301000000000002</v>
      </c>
      <c r="J60" s="612">
        <v>0.57301000000000002</v>
      </c>
      <c r="K60" s="615" t="s">
        <v>308</v>
      </c>
    </row>
    <row r="61" spans="1:11" ht="14.4" customHeight="1" thickBot="1" x14ac:dyDescent="0.35">
      <c r="A61" s="628" t="s">
        <v>366</v>
      </c>
      <c r="B61" s="606">
        <v>0</v>
      </c>
      <c r="C61" s="606">
        <v>11.829000000000001</v>
      </c>
      <c r="D61" s="607">
        <v>11.829000000000001</v>
      </c>
      <c r="E61" s="616" t="s">
        <v>309</v>
      </c>
      <c r="F61" s="606">
        <v>0</v>
      </c>
      <c r="G61" s="607">
        <v>0</v>
      </c>
      <c r="H61" s="609">
        <v>0</v>
      </c>
      <c r="I61" s="606">
        <v>0.57301000000000002</v>
      </c>
      <c r="J61" s="607">
        <v>0.57301000000000002</v>
      </c>
      <c r="K61" s="617" t="s">
        <v>308</v>
      </c>
    </row>
    <row r="62" spans="1:11" ht="14.4" customHeight="1" thickBot="1" x14ac:dyDescent="0.35">
      <c r="A62" s="626" t="s">
        <v>42</v>
      </c>
      <c r="B62" s="606">
        <v>947.95479190220601</v>
      </c>
      <c r="C62" s="606">
        <v>921.34699999999998</v>
      </c>
      <c r="D62" s="607">
        <v>-26.607791902205999</v>
      </c>
      <c r="E62" s="608">
        <v>0.97193137043</v>
      </c>
      <c r="F62" s="606">
        <v>907.07652403414795</v>
      </c>
      <c r="G62" s="607">
        <v>453.53826201707398</v>
      </c>
      <c r="H62" s="609">
        <v>52.984999999999999</v>
      </c>
      <c r="I62" s="606">
        <v>495.505</v>
      </c>
      <c r="J62" s="607">
        <v>41.966737982924997</v>
      </c>
      <c r="K62" s="610">
        <v>0.54626592891600001</v>
      </c>
    </row>
    <row r="63" spans="1:11" ht="14.4" customHeight="1" thickBot="1" x14ac:dyDescent="0.35">
      <c r="A63" s="627" t="s">
        <v>367</v>
      </c>
      <c r="B63" s="611">
        <v>947.95479190220601</v>
      </c>
      <c r="C63" s="611">
        <v>921.34699999999998</v>
      </c>
      <c r="D63" s="612">
        <v>-26.607791902205999</v>
      </c>
      <c r="E63" s="618">
        <v>0.97193137043</v>
      </c>
      <c r="F63" s="611">
        <v>907.07652403414795</v>
      </c>
      <c r="G63" s="612">
        <v>453.53826201707398</v>
      </c>
      <c r="H63" s="614">
        <v>52.984999999999999</v>
      </c>
      <c r="I63" s="611">
        <v>495.505</v>
      </c>
      <c r="J63" s="612">
        <v>41.966737982924997</v>
      </c>
      <c r="K63" s="619">
        <v>0.54626592891600001</v>
      </c>
    </row>
    <row r="64" spans="1:11" ht="14.4" customHeight="1" thickBot="1" x14ac:dyDescent="0.35">
      <c r="A64" s="628" t="s">
        <v>368</v>
      </c>
      <c r="B64" s="606">
        <v>228.95481454896199</v>
      </c>
      <c r="C64" s="606">
        <v>229.65299999999999</v>
      </c>
      <c r="D64" s="607">
        <v>0.698185451038</v>
      </c>
      <c r="E64" s="608">
        <v>1.0030494464699999</v>
      </c>
      <c r="F64" s="606">
        <v>226.57994885952999</v>
      </c>
      <c r="G64" s="607">
        <v>113.289974429765</v>
      </c>
      <c r="H64" s="609">
        <v>17.971</v>
      </c>
      <c r="I64" s="606">
        <v>102.489</v>
      </c>
      <c r="J64" s="607">
        <v>-10.800974429765001</v>
      </c>
      <c r="K64" s="610">
        <v>0.45233040485600001</v>
      </c>
    </row>
    <row r="65" spans="1:11" ht="14.4" customHeight="1" thickBot="1" x14ac:dyDescent="0.35">
      <c r="A65" s="628" t="s">
        <v>369</v>
      </c>
      <c r="B65" s="606">
        <v>229.999992755557</v>
      </c>
      <c r="C65" s="606">
        <v>205.36099999999999</v>
      </c>
      <c r="D65" s="607">
        <v>-24.638992755556998</v>
      </c>
      <c r="E65" s="608">
        <v>0.89287394116600005</v>
      </c>
      <c r="F65" s="606">
        <v>200.541024920887</v>
      </c>
      <c r="G65" s="607">
        <v>100.270512460443</v>
      </c>
      <c r="H65" s="609">
        <v>19.114999999999998</v>
      </c>
      <c r="I65" s="606">
        <v>111.785</v>
      </c>
      <c r="J65" s="607">
        <v>11.514487539556001</v>
      </c>
      <c r="K65" s="610">
        <v>0.55741711724099996</v>
      </c>
    </row>
    <row r="66" spans="1:11" ht="14.4" customHeight="1" thickBot="1" x14ac:dyDescent="0.35">
      <c r="A66" s="628" t="s">
        <v>370</v>
      </c>
      <c r="B66" s="606">
        <v>488.99998459768801</v>
      </c>
      <c r="C66" s="606">
        <v>486.33300000000003</v>
      </c>
      <c r="D66" s="607">
        <v>-2.6669845976870001</v>
      </c>
      <c r="E66" s="608">
        <v>0.99454604359499998</v>
      </c>
      <c r="F66" s="606">
        <v>479.95555025373102</v>
      </c>
      <c r="G66" s="607">
        <v>239.97777512686599</v>
      </c>
      <c r="H66" s="609">
        <v>15.898999999999999</v>
      </c>
      <c r="I66" s="606">
        <v>281.23099999999999</v>
      </c>
      <c r="J66" s="607">
        <v>41.253224873134002</v>
      </c>
      <c r="K66" s="610">
        <v>0.58595217796999999</v>
      </c>
    </row>
    <row r="67" spans="1:11" ht="14.4" customHeight="1" thickBot="1" x14ac:dyDescent="0.35">
      <c r="A67" s="629" t="s">
        <v>371</v>
      </c>
      <c r="B67" s="611">
        <v>1312.2867507691501</v>
      </c>
      <c r="C67" s="611">
        <v>1301.8689099999999</v>
      </c>
      <c r="D67" s="612">
        <v>-10.417840769146</v>
      </c>
      <c r="E67" s="618">
        <v>0.992061307665</v>
      </c>
      <c r="F67" s="611">
        <v>1265.5771592867</v>
      </c>
      <c r="G67" s="612">
        <v>632.78857964335202</v>
      </c>
      <c r="H67" s="614">
        <v>102.59997</v>
      </c>
      <c r="I67" s="611">
        <v>617.01459</v>
      </c>
      <c r="J67" s="612">
        <v>-15.773989643351999</v>
      </c>
      <c r="K67" s="619">
        <v>0.48753612963999998</v>
      </c>
    </row>
    <row r="68" spans="1:11" ht="14.4" customHeight="1" thickBot="1" x14ac:dyDescent="0.35">
      <c r="A68" s="626" t="s">
        <v>45</v>
      </c>
      <c r="B68" s="606">
        <v>263.13398647137501</v>
      </c>
      <c r="C68" s="606">
        <v>276.14695</v>
      </c>
      <c r="D68" s="607">
        <v>13.012963528624001</v>
      </c>
      <c r="E68" s="608">
        <v>1.0494537543519999</v>
      </c>
      <c r="F68" s="606">
        <v>187.67911733918501</v>
      </c>
      <c r="G68" s="607">
        <v>93.839558669591995</v>
      </c>
      <c r="H68" s="609">
        <v>11.557510000000001</v>
      </c>
      <c r="I68" s="606">
        <v>86.114869999999996</v>
      </c>
      <c r="J68" s="607">
        <v>-7.7246886695920001</v>
      </c>
      <c r="K68" s="610">
        <v>0.45884097933099999</v>
      </c>
    </row>
    <row r="69" spans="1:11" ht="14.4" customHeight="1" thickBot="1" x14ac:dyDescent="0.35">
      <c r="A69" s="630" t="s">
        <v>372</v>
      </c>
      <c r="B69" s="606">
        <v>263.13398647137501</v>
      </c>
      <c r="C69" s="606">
        <v>276.14695</v>
      </c>
      <c r="D69" s="607">
        <v>13.012963528624001</v>
      </c>
      <c r="E69" s="608">
        <v>1.0494537543519999</v>
      </c>
      <c r="F69" s="606">
        <v>187.67911733918501</v>
      </c>
      <c r="G69" s="607">
        <v>93.839558669591995</v>
      </c>
      <c r="H69" s="609">
        <v>11.557510000000001</v>
      </c>
      <c r="I69" s="606">
        <v>86.114869999999996</v>
      </c>
      <c r="J69" s="607">
        <v>-7.7246886695920001</v>
      </c>
      <c r="K69" s="610">
        <v>0.45884097933099999</v>
      </c>
    </row>
    <row r="70" spans="1:11" ht="14.4" customHeight="1" thickBot="1" x14ac:dyDescent="0.35">
      <c r="A70" s="628" t="s">
        <v>373</v>
      </c>
      <c r="B70" s="606">
        <v>27.065511159438</v>
      </c>
      <c r="C70" s="606">
        <v>104.42739</v>
      </c>
      <c r="D70" s="607">
        <v>77.361878840561999</v>
      </c>
      <c r="E70" s="608">
        <v>3.8583195190669999</v>
      </c>
      <c r="F70" s="606">
        <v>35.157670747301999</v>
      </c>
      <c r="G70" s="607">
        <v>17.578835373651</v>
      </c>
      <c r="H70" s="609">
        <v>3.2009300000000001</v>
      </c>
      <c r="I70" s="606">
        <v>5.8019299999999996</v>
      </c>
      <c r="J70" s="607">
        <v>-11.776905373650999</v>
      </c>
      <c r="K70" s="610">
        <v>0.165026006463</v>
      </c>
    </row>
    <row r="71" spans="1:11" ht="14.4" customHeight="1" thickBot="1" x14ac:dyDescent="0.35">
      <c r="A71" s="628" t="s">
        <v>374</v>
      </c>
      <c r="B71" s="606">
        <v>0</v>
      </c>
      <c r="C71" s="606">
        <v>0</v>
      </c>
      <c r="D71" s="607">
        <v>0</v>
      </c>
      <c r="E71" s="608">
        <v>1</v>
      </c>
      <c r="F71" s="606">
        <v>0</v>
      </c>
      <c r="G71" s="607">
        <v>0</v>
      </c>
      <c r="H71" s="609">
        <v>0</v>
      </c>
      <c r="I71" s="606">
        <v>1.9490000000000001</v>
      </c>
      <c r="J71" s="607">
        <v>1.9490000000000001</v>
      </c>
      <c r="K71" s="617" t="s">
        <v>309</v>
      </c>
    </row>
    <row r="72" spans="1:11" ht="14.4" customHeight="1" thickBot="1" x14ac:dyDescent="0.35">
      <c r="A72" s="628" t="s">
        <v>375</v>
      </c>
      <c r="B72" s="606">
        <v>4.6226865000309996</v>
      </c>
      <c r="C72" s="606">
        <v>13.954700000000001</v>
      </c>
      <c r="D72" s="607">
        <v>9.3320134999679993</v>
      </c>
      <c r="E72" s="608">
        <v>3.0187424563410001</v>
      </c>
      <c r="F72" s="606">
        <v>3.3200586340910001</v>
      </c>
      <c r="G72" s="607">
        <v>1.660029317045</v>
      </c>
      <c r="H72" s="609">
        <v>0</v>
      </c>
      <c r="I72" s="606">
        <v>0</v>
      </c>
      <c r="J72" s="607">
        <v>-1.660029317045</v>
      </c>
      <c r="K72" s="610">
        <v>0</v>
      </c>
    </row>
    <row r="73" spans="1:11" ht="14.4" customHeight="1" thickBot="1" x14ac:dyDescent="0.35">
      <c r="A73" s="628" t="s">
        <v>376</v>
      </c>
      <c r="B73" s="606">
        <v>167.999994708408</v>
      </c>
      <c r="C73" s="606">
        <v>71.416569999999993</v>
      </c>
      <c r="D73" s="607">
        <v>-96.583424708406994</v>
      </c>
      <c r="E73" s="608">
        <v>0.42509864434099998</v>
      </c>
      <c r="F73" s="606">
        <v>74.636183831059</v>
      </c>
      <c r="G73" s="607">
        <v>37.318091915529003</v>
      </c>
      <c r="H73" s="609">
        <v>0.59531999999999996</v>
      </c>
      <c r="I73" s="606">
        <v>23.200420000000001</v>
      </c>
      <c r="J73" s="607">
        <v>-14.117671915529</v>
      </c>
      <c r="K73" s="610">
        <v>0.31084681462899999</v>
      </c>
    </row>
    <row r="74" spans="1:11" ht="14.4" customHeight="1" thickBot="1" x14ac:dyDescent="0.35">
      <c r="A74" s="628" t="s">
        <v>377</v>
      </c>
      <c r="B74" s="606">
        <v>63.445794103498002</v>
      </c>
      <c r="C74" s="606">
        <v>86.348290000000006</v>
      </c>
      <c r="D74" s="607">
        <v>22.902495896501001</v>
      </c>
      <c r="E74" s="608">
        <v>1.360977370054</v>
      </c>
      <c r="F74" s="606">
        <v>74.565204126731004</v>
      </c>
      <c r="G74" s="607">
        <v>37.282602063364997</v>
      </c>
      <c r="H74" s="609">
        <v>7.76126</v>
      </c>
      <c r="I74" s="606">
        <v>55.163519999999998</v>
      </c>
      <c r="J74" s="607">
        <v>17.880917936633999</v>
      </c>
      <c r="K74" s="610">
        <v>0.73980244064300005</v>
      </c>
    </row>
    <row r="75" spans="1:11" ht="14.4" customHeight="1" thickBot="1" x14ac:dyDescent="0.35">
      <c r="A75" s="631" t="s">
        <v>46</v>
      </c>
      <c r="B75" s="611">
        <v>0</v>
      </c>
      <c r="C75" s="611">
        <v>38.619</v>
      </c>
      <c r="D75" s="612">
        <v>38.619</v>
      </c>
      <c r="E75" s="613" t="s">
        <v>308</v>
      </c>
      <c r="F75" s="611">
        <v>0</v>
      </c>
      <c r="G75" s="612">
        <v>0</v>
      </c>
      <c r="H75" s="614">
        <v>8.2479999999999993</v>
      </c>
      <c r="I75" s="611">
        <v>23.381</v>
      </c>
      <c r="J75" s="612">
        <v>23.381</v>
      </c>
      <c r="K75" s="615" t="s">
        <v>308</v>
      </c>
    </row>
    <row r="76" spans="1:11" ht="14.4" customHeight="1" thickBot="1" x14ac:dyDescent="0.35">
      <c r="A76" s="627" t="s">
        <v>378</v>
      </c>
      <c r="B76" s="611">
        <v>0</v>
      </c>
      <c r="C76" s="611">
        <v>17.75</v>
      </c>
      <c r="D76" s="612">
        <v>17.75</v>
      </c>
      <c r="E76" s="613" t="s">
        <v>308</v>
      </c>
      <c r="F76" s="611">
        <v>0</v>
      </c>
      <c r="G76" s="612">
        <v>0</v>
      </c>
      <c r="H76" s="614">
        <v>0.56200000000000006</v>
      </c>
      <c r="I76" s="611">
        <v>9.1020000000000003</v>
      </c>
      <c r="J76" s="612">
        <v>9.1020000000000003</v>
      </c>
      <c r="K76" s="615" t="s">
        <v>308</v>
      </c>
    </row>
    <row r="77" spans="1:11" ht="14.4" customHeight="1" thickBot="1" x14ac:dyDescent="0.35">
      <c r="A77" s="628" t="s">
        <v>379</v>
      </c>
      <c r="B77" s="606">
        <v>0</v>
      </c>
      <c r="C77" s="606">
        <v>17.364999999999998</v>
      </c>
      <c r="D77" s="607">
        <v>17.364999999999998</v>
      </c>
      <c r="E77" s="616" t="s">
        <v>308</v>
      </c>
      <c r="F77" s="606">
        <v>0</v>
      </c>
      <c r="G77" s="607">
        <v>0</v>
      </c>
      <c r="H77" s="609">
        <v>0.56200000000000006</v>
      </c>
      <c r="I77" s="606">
        <v>5.782</v>
      </c>
      <c r="J77" s="607">
        <v>5.782</v>
      </c>
      <c r="K77" s="617" t="s">
        <v>308</v>
      </c>
    </row>
    <row r="78" spans="1:11" ht="14.4" customHeight="1" thickBot="1" x14ac:dyDescent="0.35">
      <c r="A78" s="628" t="s">
        <v>380</v>
      </c>
      <c r="B78" s="606">
        <v>0</v>
      </c>
      <c r="C78" s="606">
        <v>0.38500000000000001</v>
      </c>
      <c r="D78" s="607">
        <v>0.38500000000000001</v>
      </c>
      <c r="E78" s="616" t="s">
        <v>308</v>
      </c>
      <c r="F78" s="606">
        <v>0</v>
      </c>
      <c r="G78" s="607">
        <v>0</v>
      </c>
      <c r="H78" s="609">
        <v>0</v>
      </c>
      <c r="I78" s="606">
        <v>3.32</v>
      </c>
      <c r="J78" s="607">
        <v>3.32</v>
      </c>
      <c r="K78" s="617" t="s">
        <v>309</v>
      </c>
    </row>
    <row r="79" spans="1:11" ht="14.4" customHeight="1" thickBot="1" x14ac:dyDescent="0.35">
      <c r="A79" s="627" t="s">
        <v>381</v>
      </c>
      <c r="B79" s="611">
        <v>0</v>
      </c>
      <c r="C79" s="611">
        <v>20.869</v>
      </c>
      <c r="D79" s="612">
        <v>20.869</v>
      </c>
      <c r="E79" s="613" t="s">
        <v>308</v>
      </c>
      <c r="F79" s="611">
        <v>0</v>
      </c>
      <c r="G79" s="612">
        <v>0</v>
      </c>
      <c r="H79" s="614">
        <v>7.6859999999999999</v>
      </c>
      <c r="I79" s="611">
        <v>14.279</v>
      </c>
      <c r="J79" s="612">
        <v>14.279</v>
      </c>
      <c r="K79" s="615" t="s">
        <v>308</v>
      </c>
    </row>
    <row r="80" spans="1:11" ht="14.4" customHeight="1" thickBot="1" x14ac:dyDescent="0.35">
      <c r="A80" s="628" t="s">
        <v>382</v>
      </c>
      <c r="B80" s="606">
        <v>0</v>
      </c>
      <c r="C80" s="606">
        <v>14.084</v>
      </c>
      <c r="D80" s="607">
        <v>14.084</v>
      </c>
      <c r="E80" s="616" t="s">
        <v>308</v>
      </c>
      <c r="F80" s="606">
        <v>0</v>
      </c>
      <c r="G80" s="607">
        <v>0</v>
      </c>
      <c r="H80" s="609">
        <v>7.6859999999999999</v>
      </c>
      <c r="I80" s="606">
        <v>8.0909999999999993</v>
      </c>
      <c r="J80" s="607">
        <v>8.0909999999999993</v>
      </c>
      <c r="K80" s="617" t="s">
        <v>308</v>
      </c>
    </row>
    <row r="81" spans="1:11" ht="14.4" customHeight="1" thickBot="1" x14ac:dyDescent="0.35">
      <c r="A81" s="628" t="s">
        <v>383</v>
      </c>
      <c r="B81" s="606">
        <v>0</v>
      </c>
      <c r="C81" s="606">
        <v>6.7850000000000001</v>
      </c>
      <c r="D81" s="607">
        <v>6.7850000000000001</v>
      </c>
      <c r="E81" s="616" t="s">
        <v>308</v>
      </c>
      <c r="F81" s="606">
        <v>0</v>
      </c>
      <c r="G81" s="607">
        <v>0</v>
      </c>
      <c r="H81" s="609">
        <v>0</v>
      </c>
      <c r="I81" s="606">
        <v>6.1879999999999997</v>
      </c>
      <c r="J81" s="607">
        <v>6.1879999999999997</v>
      </c>
      <c r="K81" s="617" t="s">
        <v>308</v>
      </c>
    </row>
    <row r="82" spans="1:11" ht="14.4" customHeight="1" thickBot="1" x14ac:dyDescent="0.35">
      <c r="A82" s="626" t="s">
        <v>47</v>
      </c>
      <c r="B82" s="606">
        <v>1049.1527642977701</v>
      </c>
      <c r="C82" s="606">
        <v>987.10296000000005</v>
      </c>
      <c r="D82" s="607">
        <v>-62.049804297770997</v>
      </c>
      <c r="E82" s="608">
        <v>0.94085722650699999</v>
      </c>
      <c r="F82" s="606">
        <v>1077.8980419475199</v>
      </c>
      <c r="G82" s="607">
        <v>538.94902097375996</v>
      </c>
      <c r="H82" s="609">
        <v>82.794460000000001</v>
      </c>
      <c r="I82" s="606">
        <v>507.51871999999997</v>
      </c>
      <c r="J82" s="607">
        <v>-31.430300973759</v>
      </c>
      <c r="K82" s="610">
        <v>0.470841118778</v>
      </c>
    </row>
    <row r="83" spans="1:11" ht="14.4" customHeight="1" thickBot="1" x14ac:dyDescent="0.35">
      <c r="A83" s="627" t="s">
        <v>384</v>
      </c>
      <c r="B83" s="611">
        <v>0.52536250866400003</v>
      </c>
      <c r="C83" s="611">
        <v>0</v>
      </c>
      <c r="D83" s="612">
        <v>-0.52536250866400003</v>
      </c>
      <c r="E83" s="618">
        <v>0</v>
      </c>
      <c r="F83" s="611">
        <v>0</v>
      </c>
      <c r="G83" s="612">
        <v>0</v>
      </c>
      <c r="H83" s="614">
        <v>0</v>
      </c>
      <c r="I83" s="611">
        <v>0</v>
      </c>
      <c r="J83" s="612">
        <v>0</v>
      </c>
      <c r="K83" s="619">
        <v>0</v>
      </c>
    </row>
    <row r="84" spans="1:11" ht="14.4" customHeight="1" thickBot="1" x14ac:dyDescent="0.35">
      <c r="A84" s="628" t="s">
        <v>385</v>
      </c>
      <c r="B84" s="606">
        <v>0.52536250866400003</v>
      </c>
      <c r="C84" s="606">
        <v>0</v>
      </c>
      <c r="D84" s="607">
        <v>-0.52536250866400003</v>
      </c>
      <c r="E84" s="608">
        <v>0</v>
      </c>
      <c r="F84" s="606">
        <v>0</v>
      </c>
      <c r="G84" s="607">
        <v>0</v>
      </c>
      <c r="H84" s="609">
        <v>0</v>
      </c>
      <c r="I84" s="606">
        <v>0</v>
      </c>
      <c r="J84" s="607">
        <v>0</v>
      </c>
      <c r="K84" s="610">
        <v>0</v>
      </c>
    </row>
    <row r="85" spans="1:11" ht="14.4" customHeight="1" thickBot="1" x14ac:dyDescent="0.35">
      <c r="A85" s="627" t="s">
        <v>386</v>
      </c>
      <c r="B85" s="611">
        <v>20.260038872479999</v>
      </c>
      <c r="C85" s="611">
        <v>23.08455</v>
      </c>
      <c r="D85" s="612">
        <v>2.824511127519</v>
      </c>
      <c r="E85" s="618">
        <v>1.139412917482</v>
      </c>
      <c r="F85" s="611">
        <v>21.122332854700002</v>
      </c>
      <c r="G85" s="612">
        <v>10.561166427350001</v>
      </c>
      <c r="H85" s="614">
        <v>2.0066000000000002</v>
      </c>
      <c r="I85" s="611">
        <v>12.56127</v>
      </c>
      <c r="J85" s="612">
        <v>2.000103572649</v>
      </c>
      <c r="K85" s="619">
        <v>0.59469141436200001</v>
      </c>
    </row>
    <row r="86" spans="1:11" ht="14.4" customHeight="1" thickBot="1" x14ac:dyDescent="0.35">
      <c r="A86" s="628" t="s">
        <v>387</v>
      </c>
      <c r="B86" s="606">
        <v>8.6874179541419991</v>
      </c>
      <c r="C86" s="606">
        <v>9.673</v>
      </c>
      <c r="D86" s="607">
        <v>0.98558204585700004</v>
      </c>
      <c r="E86" s="608">
        <v>1.1134493644779999</v>
      </c>
      <c r="F86" s="606">
        <v>6.4388949728240004</v>
      </c>
      <c r="G86" s="607">
        <v>3.2194474864120002</v>
      </c>
      <c r="H86" s="609">
        <v>0.8075</v>
      </c>
      <c r="I86" s="606">
        <v>4.5002000000000004</v>
      </c>
      <c r="J86" s="607">
        <v>1.2807525135869999</v>
      </c>
      <c r="K86" s="610">
        <v>0.69890874427799998</v>
      </c>
    </row>
    <row r="87" spans="1:11" ht="14.4" customHeight="1" thickBot="1" x14ac:dyDescent="0.35">
      <c r="A87" s="628" t="s">
        <v>388</v>
      </c>
      <c r="B87" s="606">
        <v>11.572620918338</v>
      </c>
      <c r="C87" s="606">
        <v>13.41155</v>
      </c>
      <c r="D87" s="607">
        <v>1.838929081661</v>
      </c>
      <c r="E87" s="608">
        <v>1.1589034234019999</v>
      </c>
      <c r="F87" s="606">
        <v>14.683437881875999</v>
      </c>
      <c r="G87" s="607">
        <v>7.3417189409379997</v>
      </c>
      <c r="H87" s="609">
        <v>1.1991000000000001</v>
      </c>
      <c r="I87" s="606">
        <v>8.0610700000000008</v>
      </c>
      <c r="J87" s="607">
        <v>0.71935105906100005</v>
      </c>
      <c r="K87" s="610">
        <v>0.54899064271200004</v>
      </c>
    </row>
    <row r="88" spans="1:11" ht="14.4" customHeight="1" thickBot="1" x14ac:dyDescent="0.35">
      <c r="A88" s="627" t="s">
        <v>389</v>
      </c>
      <c r="B88" s="611">
        <v>61.999998047148999</v>
      </c>
      <c r="C88" s="611">
        <v>52.793170000000003</v>
      </c>
      <c r="D88" s="612">
        <v>-9.2068280471489992</v>
      </c>
      <c r="E88" s="618">
        <v>0.85150276875499997</v>
      </c>
      <c r="F88" s="611">
        <v>53.662373798460997</v>
      </c>
      <c r="G88" s="612">
        <v>26.831186899230001</v>
      </c>
      <c r="H88" s="614">
        <v>0</v>
      </c>
      <c r="I88" s="611">
        <v>28.244330000000001</v>
      </c>
      <c r="J88" s="612">
        <v>1.4131431007690001</v>
      </c>
      <c r="K88" s="619">
        <v>0.52633396550900002</v>
      </c>
    </row>
    <row r="89" spans="1:11" ht="14.4" customHeight="1" thickBot="1" x14ac:dyDescent="0.35">
      <c r="A89" s="628" t="s">
        <v>390</v>
      </c>
      <c r="B89" s="606">
        <v>46.999998519613001</v>
      </c>
      <c r="C89" s="606">
        <v>45.63</v>
      </c>
      <c r="D89" s="607">
        <v>-1.369998519613</v>
      </c>
      <c r="E89" s="608">
        <v>0.97085109440899997</v>
      </c>
      <c r="F89" s="606">
        <v>45.000012404505</v>
      </c>
      <c r="G89" s="607">
        <v>22.500006202251999</v>
      </c>
      <c r="H89" s="609">
        <v>0</v>
      </c>
      <c r="I89" s="606">
        <v>22.274999999999999</v>
      </c>
      <c r="J89" s="607">
        <v>-0.22500620225199999</v>
      </c>
      <c r="K89" s="610">
        <v>0.49499986354999997</v>
      </c>
    </row>
    <row r="90" spans="1:11" ht="14.4" customHeight="1" thickBot="1" x14ac:dyDescent="0.35">
      <c r="A90" s="628" t="s">
        <v>391</v>
      </c>
      <c r="B90" s="606">
        <v>14.999999527536</v>
      </c>
      <c r="C90" s="606">
        <v>7.16317</v>
      </c>
      <c r="D90" s="607">
        <v>-7.8368295275359996</v>
      </c>
      <c r="E90" s="608">
        <v>0.47754468170800002</v>
      </c>
      <c r="F90" s="606">
        <v>8.6623613939559991</v>
      </c>
      <c r="G90" s="607">
        <v>4.3311806969779996</v>
      </c>
      <c r="H90" s="609">
        <v>0</v>
      </c>
      <c r="I90" s="606">
        <v>5.9693300000000002</v>
      </c>
      <c r="J90" s="607">
        <v>1.6381493030209999</v>
      </c>
      <c r="K90" s="610">
        <v>0.68911117055899995</v>
      </c>
    </row>
    <row r="91" spans="1:11" ht="14.4" customHeight="1" thickBot="1" x14ac:dyDescent="0.35">
      <c r="A91" s="627" t="s">
        <v>392</v>
      </c>
      <c r="B91" s="611">
        <v>907.49495653236795</v>
      </c>
      <c r="C91" s="611">
        <v>807.55520999999999</v>
      </c>
      <c r="D91" s="612">
        <v>-99.939746532368005</v>
      </c>
      <c r="E91" s="618">
        <v>0.88987294550399998</v>
      </c>
      <c r="F91" s="611">
        <v>838.63573747357702</v>
      </c>
      <c r="G91" s="612">
        <v>419.317868736788</v>
      </c>
      <c r="H91" s="614">
        <v>70.42371</v>
      </c>
      <c r="I91" s="611">
        <v>411.68329999999997</v>
      </c>
      <c r="J91" s="612">
        <v>-7.6345687367880002</v>
      </c>
      <c r="K91" s="619">
        <v>0.49089644240500002</v>
      </c>
    </row>
    <row r="92" spans="1:11" ht="14.4" customHeight="1" thickBot="1" x14ac:dyDescent="0.35">
      <c r="A92" s="628" t="s">
        <v>393</v>
      </c>
      <c r="B92" s="606">
        <v>865.73104297072405</v>
      </c>
      <c r="C92" s="606">
        <v>755.43925999999999</v>
      </c>
      <c r="D92" s="607">
        <v>-110.29178297072301</v>
      </c>
      <c r="E92" s="608">
        <v>0.87260271666699996</v>
      </c>
      <c r="F92" s="606">
        <v>786.160285267669</v>
      </c>
      <c r="G92" s="607">
        <v>393.08014263383399</v>
      </c>
      <c r="H92" s="609">
        <v>65.167450000000002</v>
      </c>
      <c r="I92" s="606">
        <v>387.93788000000001</v>
      </c>
      <c r="J92" s="607">
        <v>-5.1422626338340001</v>
      </c>
      <c r="K92" s="610">
        <v>0.49345901499900002</v>
      </c>
    </row>
    <row r="93" spans="1:11" ht="14.4" customHeight="1" thickBot="1" x14ac:dyDescent="0.35">
      <c r="A93" s="628" t="s">
        <v>394</v>
      </c>
      <c r="B93" s="606">
        <v>0</v>
      </c>
      <c r="C93" s="606">
        <v>0</v>
      </c>
      <c r="D93" s="607">
        <v>0</v>
      </c>
      <c r="E93" s="608">
        <v>1</v>
      </c>
      <c r="F93" s="606">
        <v>0</v>
      </c>
      <c r="G93" s="607">
        <v>0</v>
      </c>
      <c r="H93" s="609">
        <v>2.3957999999999999</v>
      </c>
      <c r="I93" s="606">
        <v>5.6410200000000001</v>
      </c>
      <c r="J93" s="607">
        <v>5.6410200000000001</v>
      </c>
      <c r="K93" s="617" t="s">
        <v>309</v>
      </c>
    </row>
    <row r="94" spans="1:11" ht="14.4" customHeight="1" thickBot="1" x14ac:dyDescent="0.35">
      <c r="A94" s="628" t="s">
        <v>395</v>
      </c>
      <c r="B94" s="606">
        <v>3.510378690769</v>
      </c>
      <c r="C94" s="606">
        <v>11.879</v>
      </c>
      <c r="D94" s="607">
        <v>8.3686213092300008</v>
      </c>
      <c r="E94" s="608">
        <v>3.383965391322</v>
      </c>
      <c r="F94" s="606">
        <v>17.657156052165</v>
      </c>
      <c r="G94" s="607">
        <v>8.8285780260820008</v>
      </c>
      <c r="H94" s="609">
        <v>0</v>
      </c>
      <c r="I94" s="606">
        <v>0.36299999999999999</v>
      </c>
      <c r="J94" s="607">
        <v>-8.4655780260819995</v>
      </c>
      <c r="K94" s="610">
        <v>2.0558237064E-2</v>
      </c>
    </row>
    <row r="95" spans="1:11" ht="14.4" customHeight="1" thickBot="1" x14ac:dyDescent="0.35">
      <c r="A95" s="628" t="s">
        <v>396</v>
      </c>
      <c r="B95" s="606">
        <v>38.253534870875001</v>
      </c>
      <c r="C95" s="606">
        <v>40.23695</v>
      </c>
      <c r="D95" s="607">
        <v>1.9834151291240001</v>
      </c>
      <c r="E95" s="608">
        <v>1.051849198664</v>
      </c>
      <c r="F95" s="606">
        <v>34.818296153741997</v>
      </c>
      <c r="G95" s="607">
        <v>17.409148076870999</v>
      </c>
      <c r="H95" s="609">
        <v>2.8604599999999998</v>
      </c>
      <c r="I95" s="606">
        <v>17.741399999999999</v>
      </c>
      <c r="J95" s="607">
        <v>0.332251923128</v>
      </c>
      <c r="K95" s="610">
        <v>0.50954245209600002</v>
      </c>
    </row>
    <row r="96" spans="1:11" ht="14.4" customHeight="1" thickBot="1" x14ac:dyDescent="0.35">
      <c r="A96" s="627" t="s">
        <v>397</v>
      </c>
      <c r="B96" s="611">
        <v>0</v>
      </c>
      <c r="C96" s="611">
        <v>8.0499999998999996E-2</v>
      </c>
      <c r="D96" s="612">
        <v>8.0499999998999996E-2</v>
      </c>
      <c r="E96" s="613" t="s">
        <v>309</v>
      </c>
      <c r="F96" s="611">
        <v>0</v>
      </c>
      <c r="G96" s="612">
        <v>0</v>
      </c>
      <c r="H96" s="614">
        <v>0</v>
      </c>
      <c r="I96" s="611">
        <v>0</v>
      </c>
      <c r="J96" s="612">
        <v>0</v>
      </c>
      <c r="K96" s="615" t="s">
        <v>308</v>
      </c>
    </row>
    <row r="97" spans="1:11" ht="14.4" customHeight="1" thickBot="1" x14ac:dyDescent="0.35">
      <c r="A97" s="628" t="s">
        <v>398</v>
      </c>
      <c r="B97" s="606">
        <v>0</v>
      </c>
      <c r="C97" s="606">
        <v>8.0499999998999996E-2</v>
      </c>
      <c r="D97" s="607">
        <v>8.0499999998999996E-2</v>
      </c>
      <c r="E97" s="616" t="s">
        <v>309</v>
      </c>
      <c r="F97" s="606">
        <v>0</v>
      </c>
      <c r="G97" s="607">
        <v>0</v>
      </c>
      <c r="H97" s="609">
        <v>0</v>
      </c>
      <c r="I97" s="606">
        <v>0</v>
      </c>
      <c r="J97" s="607">
        <v>0</v>
      </c>
      <c r="K97" s="617" t="s">
        <v>308</v>
      </c>
    </row>
    <row r="98" spans="1:11" ht="14.4" customHeight="1" thickBot="1" x14ac:dyDescent="0.35">
      <c r="A98" s="627" t="s">
        <v>399</v>
      </c>
      <c r="B98" s="611">
        <v>58.872408337109</v>
      </c>
      <c r="C98" s="611">
        <v>103.58953</v>
      </c>
      <c r="D98" s="612">
        <v>44.717121662890001</v>
      </c>
      <c r="E98" s="618">
        <v>1.7595599182349999</v>
      </c>
      <c r="F98" s="611">
        <v>164.47759782078001</v>
      </c>
      <c r="G98" s="612">
        <v>82.238798910390003</v>
      </c>
      <c r="H98" s="614">
        <v>10.36415</v>
      </c>
      <c r="I98" s="611">
        <v>55.029820000000001</v>
      </c>
      <c r="J98" s="612">
        <v>-27.208978910390002</v>
      </c>
      <c r="K98" s="619">
        <v>0.33457334450999998</v>
      </c>
    </row>
    <row r="99" spans="1:11" ht="14.4" customHeight="1" thickBot="1" x14ac:dyDescent="0.35">
      <c r="A99" s="628" t="s">
        <v>400</v>
      </c>
      <c r="B99" s="606">
        <v>0</v>
      </c>
      <c r="C99" s="606">
        <v>0</v>
      </c>
      <c r="D99" s="607">
        <v>0</v>
      </c>
      <c r="E99" s="616" t="s">
        <v>308</v>
      </c>
      <c r="F99" s="606">
        <v>35.000009647947998</v>
      </c>
      <c r="G99" s="607">
        <v>17.500004823973999</v>
      </c>
      <c r="H99" s="609">
        <v>0</v>
      </c>
      <c r="I99" s="606">
        <v>12.273</v>
      </c>
      <c r="J99" s="607">
        <v>-5.2270048239740001</v>
      </c>
      <c r="K99" s="610">
        <v>0.35065704619600002</v>
      </c>
    </row>
    <row r="100" spans="1:11" ht="14.4" customHeight="1" thickBot="1" x14ac:dyDescent="0.35">
      <c r="A100" s="628" t="s">
        <v>401</v>
      </c>
      <c r="B100" s="606">
        <v>24.005221120556001</v>
      </c>
      <c r="C100" s="606">
        <v>48.007950000000001</v>
      </c>
      <c r="D100" s="607">
        <v>24.002728879443001</v>
      </c>
      <c r="E100" s="608">
        <v>1.9998961792059999</v>
      </c>
      <c r="F100" s="606">
        <v>29.678216751571998</v>
      </c>
      <c r="G100" s="607">
        <v>14.839108375785999</v>
      </c>
      <c r="H100" s="609">
        <v>2.1651899999999999</v>
      </c>
      <c r="I100" s="606">
        <v>17.04701</v>
      </c>
      <c r="J100" s="607">
        <v>2.2079016242130001</v>
      </c>
      <c r="K100" s="610">
        <v>0.57439468626699997</v>
      </c>
    </row>
    <row r="101" spans="1:11" ht="14.4" customHeight="1" thickBot="1" x14ac:dyDescent="0.35">
      <c r="A101" s="628" t="s">
        <v>402</v>
      </c>
      <c r="B101" s="606">
        <v>5.9999998110139998</v>
      </c>
      <c r="C101" s="606">
        <v>4.2939999999999996</v>
      </c>
      <c r="D101" s="607">
        <v>-1.705999811014</v>
      </c>
      <c r="E101" s="608">
        <v>0.71566668920800003</v>
      </c>
      <c r="F101" s="606">
        <v>3.0000008269670002</v>
      </c>
      <c r="G101" s="607">
        <v>1.5000004134830001</v>
      </c>
      <c r="H101" s="609">
        <v>0</v>
      </c>
      <c r="I101" s="606">
        <v>0</v>
      </c>
      <c r="J101" s="607">
        <v>-1.5000004134830001</v>
      </c>
      <c r="K101" s="610">
        <v>0</v>
      </c>
    </row>
    <row r="102" spans="1:11" ht="14.4" customHeight="1" thickBot="1" x14ac:dyDescent="0.35">
      <c r="A102" s="628" t="s">
        <v>403</v>
      </c>
      <c r="B102" s="606">
        <v>4.9580693777890001</v>
      </c>
      <c r="C102" s="606">
        <v>18.638909999999999</v>
      </c>
      <c r="D102" s="607">
        <v>13.680840622210001</v>
      </c>
      <c r="E102" s="608">
        <v>3.759308024913</v>
      </c>
      <c r="F102" s="606">
        <v>38.915471013596999</v>
      </c>
      <c r="G102" s="607">
        <v>19.457735506797999</v>
      </c>
      <c r="H102" s="609">
        <v>1.9359999999999999</v>
      </c>
      <c r="I102" s="606">
        <v>1.9359999999999999</v>
      </c>
      <c r="J102" s="607">
        <v>-17.521735506797999</v>
      </c>
      <c r="K102" s="610">
        <v>4.9748851795E-2</v>
      </c>
    </row>
    <row r="103" spans="1:11" ht="14.4" customHeight="1" thickBot="1" x14ac:dyDescent="0.35">
      <c r="A103" s="628" t="s">
        <v>404</v>
      </c>
      <c r="B103" s="606">
        <v>23.909118027748001</v>
      </c>
      <c r="C103" s="606">
        <v>32.648670000000003</v>
      </c>
      <c r="D103" s="607">
        <v>8.7395519722510002</v>
      </c>
      <c r="E103" s="608">
        <v>1.365532177393</v>
      </c>
      <c r="F103" s="606">
        <v>57.883899580695001</v>
      </c>
      <c r="G103" s="607">
        <v>28.941949790347</v>
      </c>
      <c r="H103" s="609">
        <v>6.2629599999999996</v>
      </c>
      <c r="I103" s="606">
        <v>23.773810000000001</v>
      </c>
      <c r="J103" s="607">
        <v>-5.1681397903470003</v>
      </c>
      <c r="K103" s="610">
        <v>0.41071541779600002</v>
      </c>
    </row>
    <row r="104" spans="1:11" ht="14.4" customHeight="1" thickBot="1" x14ac:dyDescent="0.35">
      <c r="A104" s="625" t="s">
        <v>48</v>
      </c>
      <c r="B104" s="606">
        <v>23272.9992669569</v>
      </c>
      <c r="C104" s="606">
        <v>23936.878840000001</v>
      </c>
      <c r="D104" s="607">
        <v>663.879573043101</v>
      </c>
      <c r="E104" s="608">
        <v>1.0285257420160001</v>
      </c>
      <c r="F104" s="606">
        <v>23762.0065501303</v>
      </c>
      <c r="G104" s="607">
        <v>11881.003275065101</v>
      </c>
      <c r="H104" s="609">
        <v>2020.3674599999999</v>
      </c>
      <c r="I104" s="606">
        <v>11886.809149999999</v>
      </c>
      <c r="J104" s="607">
        <v>5.8058749348619996</v>
      </c>
      <c r="K104" s="610">
        <v>0.50024433437100002</v>
      </c>
    </row>
    <row r="105" spans="1:11" ht="14.4" customHeight="1" thickBot="1" x14ac:dyDescent="0.35">
      <c r="A105" s="631" t="s">
        <v>405</v>
      </c>
      <c r="B105" s="611">
        <v>17252.999456572299</v>
      </c>
      <c r="C105" s="611">
        <v>17742.745999999999</v>
      </c>
      <c r="D105" s="612">
        <v>489.74654342769298</v>
      </c>
      <c r="E105" s="618">
        <v>1.028386168136</v>
      </c>
      <c r="F105" s="611">
        <v>17550.004837757198</v>
      </c>
      <c r="G105" s="612">
        <v>8775.0024188785901</v>
      </c>
      <c r="H105" s="614">
        <v>1491.9269999999999</v>
      </c>
      <c r="I105" s="611">
        <v>8775.6620000000003</v>
      </c>
      <c r="J105" s="612">
        <v>0.659581121406</v>
      </c>
      <c r="K105" s="619">
        <v>0.50003758295900003</v>
      </c>
    </row>
    <row r="106" spans="1:11" ht="14.4" customHeight="1" thickBot="1" x14ac:dyDescent="0.35">
      <c r="A106" s="627" t="s">
        <v>406</v>
      </c>
      <c r="B106" s="611">
        <v>17199.999458241698</v>
      </c>
      <c r="C106" s="611">
        <v>17696.190999999999</v>
      </c>
      <c r="D106" s="612">
        <v>496.19154175832199</v>
      </c>
      <c r="E106" s="618">
        <v>1.0288483463589999</v>
      </c>
      <c r="F106" s="611">
        <v>17500.004823974399</v>
      </c>
      <c r="G106" s="612">
        <v>8750.0024119871996</v>
      </c>
      <c r="H106" s="614">
        <v>1488.4169999999999</v>
      </c>
      <c r="I106" s="611">
        <v>8763.2630000000008</v>
      </c>
      <c r="J106" s="612">
        <v>13.260588012796999</v>
      </c>
      <c r="K106" s="619">
        <v>0.50075774767699999</v>
      </c>
    </row>
    <row r="107" spans="1:11" ht="14.4" customHeight="1" thickBot="1" x14ac:dyDescent="0.35">
      <c r="A107" s="628" t="s">
        <v>407</v>
      </c>
      <c r="B107" s="606">
        <v>17199.999458241698</v>
      </c>
      <c r="C107" s="606">
        <v>17696.190999999999</v>
      </c>
      <c r="D107" s="607">
        <v>496.19154175832199</v>
      </c>
      <c r="E107" s="608">
        <v>1.0288483463589999</v>
      </c>
      <c r="F107" s="606">
        <v>17500.004823974399</v>
      </c>
      <c r="G107" s="607">
        <v>8750.0024119871996</v>
      </c>
      <c r="H107" s="609">
        <v>1488.4169999999999</v>
      </c>
      <c r="I107" s="606">
        <v>8763.2630000000008</v>
      </c>
      <c r="J107" s="607">
        <v>13.260588012796999</v>
      </c>
      <c r="K107" s="610">
        <v>0.50075774767699999</v>
      </c>
    </row>
    <row r="108" spans="1:11" ht="14.4" customHeight="1" thickBot="1" x14ac:dyDescent="0.35">
      <c r="A108" s="627" t="s">
        <v>408</v>
      </c>
      <c r="B108" s="611">
        <v>52.999998330628003</v>
      </c>
      <c r="C108" s="611">
        <v>46.555</v>
      </c>
      <c r="D108" s="612">
        <v>-6.4449983306279996</v>
      </c>
      <c r="E108" s="618">
        <v>0.87839625408199995</v>
      </c>
      <c r="F108" s="611">
        <v>50.000013782784002</v>
      </c>
      <c r="G108" s="612">
        <v>25.000006891392001</v>
      </c>
      <c r="H108" s="614">
        <v>3.51</v>
      </c>
      <c r="I108" s="611">
        <v>12.398999999999999</v>
      </c>
      <c r="J108" s="612">
        <v>-12.601006891392</v>
      </c>
      <c r="K108" s="619">
        <v>0.247979931642</v>
      </c>
    </row>
    <row r="109" spans="1:11" ht="14.4" customHeight="1" thickBot="1" x14ac:dyDescent="0.35">
      <c r="A109" s="628" t="s">
        <v>409</v>
      </c>
      <c r="B109" s="606">
        <v>52.999998330628003</v>
      </c>
      <c r="C109" s="606">
        <v>46.555</v>
      </c>
      <c r="D109" s="607">
        <v>-6.4449983306279996</v>
      </c>
      <c r="E109" s="608">
        <v>0.87839625408199995</v>
      </c>
      <c r="F109" s="606">
        <v>50.000013782784002</v>
      </c>
      <c r="G109" s="607">
        <v>25.000006891392001</v>
      </c>
      <c r="H109" s="609">
        <v>3.51</v>
      </c>
      <c r="I109" s="606">
        <v>12.398999999999999</v>
      </c>
      <c r="J109" s="607">
        <v>-12.601006891392</v>
      </c>
      <c r="K109" s="610">
        <v>0.247979931642</v>
      </c>
    </row>
    <row r="110" spans="1:11" ht="14.4" customHeight="1" thickBot="1" x14ac:dyDescent="0.35">
      <c r="A110" s="626" t="s">
        <v>410</v>
      </c>
      <c r="B110" s="606">
        <v>5847.9998158021699</v>
      </c>
      <c r="C110" s="606">
        <v>6016.7057299999997</v>
      </c>
      <c r="D110" s="607">
        <v>168.70591419782801</v>
      </c>
      <c r="E110" s="608">
        <v>1.0288484814479999</v>
      </c>
      <c r="F110" s="606">
        <v>5950.0016401513003</v>
      </c>
      <c r="G110" s="607">
        <v>2975.0008200756502</v>
      </c>
      <c r="H110" s="609">
        <v>506.06225000000001</v>
      </c>
      <c r="I110" s="606">
        <v>2979.5117500000001</v>
      </c>
      <c r="J110" s="607">
        <v>4.5109299243500001</v>
      </c>
      <c r="K110" s="610">
        <v>0.50075813927400004</v>
      </c>
    </row>
    <row r="111" spans="1:11" ht="14.4" customHeight="1" thickBot="1" x14ac:dyDescent="0.35">
      <c r="A111" s="627" t="s">
        <v>411</v>
      </c>
      <c r="B111" s="611">
        <v>1547.9999512417501</v>
      </c>
      <c r="C111" s="611">
        <v>1592.6579899999999</v>
      </c>
      <c r="D111" s="612">
        <v>44.658038758247997</v>
      </c>
      <c r="E111" s="618">
        <v>1.0288488631549999</v>
      </c>
      <c r="F111" s="611">
        <v>1575.0004341577001</v>
      </c>
      <c r="G111" s="612">
        <v>787.50021707884798</v>
      </c>
      <c r="H111" s="614">
        <v>133.958</v>
      </c>
      <c r="I111" s="611">
        <v>788.69600000000003</v>
      </c>
      <c r="J111" s="612">
        <v>1.195782921151</v>
      </c>
      <c r="K111" s="619">
        <v>0.50075922704200004</v>
      </c>
    </row>
    <row r="112" spans="1:11" ht="14.4" customHeight="1" thickBot="1" x14ac:dyDescent="0.35">
      <c r="A112" s="628" t="s">
        <v>412</v>
      </c>
      <c r="B112" s="606">
        <v>1547.9999512417501</v>
      </c>
      <c r="C112" s="606">
        <v>1592.6579899999999</v>
      </c>
      <c r="D112" s="607">
        <v>44.658038758247997</v>
      </c>
      <c r="E112" s="608">
        <v>1.0288488631549999</v>
      </c>
      <c r="F112" s="606">
        <v>1575.0004341577001</v>
      </c>
      <c r="G112" s="607">
        <v>787.50021707884798</v>
      </c>
      <c r="H112" s="609">
        <v>133.958</v>
      </c>
      <c r="I112" s="606">
        <v>788.69600000000003</v>
      </c>
      <c r="J112" s="607">
        <v>1.195782921151</v>
      </c>
      <c r="K112" s="610">
        <v>0.50075922704200004</v>
      </c>
    </row>
    <row r="113" spans="1:11" ht="14.4" customHeight="1" thickBot="1" x14ac:dyDescent="0.35">
      <c r="A113" s="627" t="s">
        <v>413</v>
      </c>
      <c r="B113" s="611">
        <v>4299.9998645604201</v>
      </c>
      <c r="C113" s="611">
        <v>4424.04774</v>
      </c>
      <c r="D113" s="612">
        <v>124.047875439579</v>
      </c>
      <c r="E113" s="618">
        <v>1.0288483440339999</v>
      </c>
      <c r="F113" s="611">
        <v>4375.0012059935998</v>
      </c>
      <c r="G113" s="612">
        <v>2187.5006029967999</v>
      </c>
      <c r="H113" s="614">
        <v>372.10424999999998</v>
      </c>
      <c r="I113" s="611">
        <v>2190.8157500000002</v>
      </c>
      <c r="J113" s="612">
        <v>3.3151470031989998</v>
      </c>
      <c r="K113" s="619">
        <v>0.50075774767699999</v>
      </c>
    </row>
    <row r="114" spans="1:11" ht="14.4" customHeight="1" thickBot="1" x14ac:dyDescent="0.35">
      <c r="A114" s="628" t="s">
        <v>414</v>
      </c>
      <c r="B114" s="606">
        <v>4299.9998645604201</v>
      </c>
      <c r="C114" s="606">
        <v>4424.04774</v>
      </c>
      <c r="D114" s="607">
        <v>124.047875439579</v>
      </c>
      <c r="E114" s="608">
        <v>1.0288483440339999</v>
      </c>
      <c r="F114" s="606">
        <v>4375.0012059935998</v>
      </c>
      <c r="G114" s="607">
        <v>2187.5006029967999</v>
      </c>
      <c r="H114" s="609">
        <v>372.10424999999998</v>
      </c>
      <c r="I114" s="606">
        <v>2190.8157500000002</v>
      </c>
      <c r="J114" s="607">
        <v>3.3151470031989998</v>
      </c>
      <c r="K114" s="610">
        <v>0.50075774767699999</v>
      </c>
    </row>
    <row r="115" spans="1:11" ht="14.4" customHeight="1" thickBot="1" x14ac:dyDescent="0.35">
      <c r="A115" s="626" t="s">
        <v>415</v>
      </c>
      <c r="B115" s="606">
        <v>171.999994582417</v>
      </c>
      <c r="C115" s="606">
        <v>177.42711</v>
      </c>
      <c r="D115" s="607">
        <v>5.4271154175829999</v>
      </c>
      <c r="E115" s="608">
        <v>1.0315529976069999</v>
      </c>
      <c r="F115" s="606">
        <v>262.000072221788</v>
      </c>
      <c r="G115" s="607">
        <v>131.000036110894</v>
      </c>
      <c r="H115" s="609">
        <v>22.378209999999999</v>
      </c>
      <c r="I115" s="606">
        <v>131.6354</v>
      </c>
      <c r="J115" s="607">
        <v>0.63536388910499997</v>
      </c>
      <c r="K115" s="610">
        <v>0.50242505234299994</v>
      </c>
    </row>
    <row r="116" spans="1:11" ht="14.4" customHeight="1" thickBot="1" x14ac:dyDescent="0.35">
      <c r="A116" s="627" t="s">
        <v>416</v>
      </c>
      <c r="B116" s="611">
        <v>171.999994582417</v>
      </c>
      <c r="C116" s="611">
        <v>177.42711</v>
      </c>
      <c r="D116" s="612">
        <v>5.4271154175829999</v>
      </c>
      <c r="E116" s="618">
        <v>1.0315529976069999</v>
      </c>
      <c r="F116" s="611">
        <v>262.000072221788</v>
      </c>
      <c r="G116" s="612">
        <v>131.000036110894</v>
      </c>
      <c r="H116" s="614">
        <v>22.378209999999999</v>
      </c>
      <c r="I116" s="611">
        <v>131.6354</v>
      </c>
      <c r="J116" s="612">
        <v>0.63536388910499997</v>
      </c>
      <c r="K116" s="619">
        <v>0.50242505234299994</v>
      </c>
    </row>
    <row r="117" spans="1:11" ht="14.4" customHeight="1" thickBot="1" x14ac:dyDescent="0.35">
      <c r="A117" s="628" t="s">
        <v>417</v>
      </c>
      <c r="B117" s="606">
        <v>171.999994582417</v>
      </c>
      <c r="C117" s="606">
        <v>177.42711</v>
      </c>
      <c r="D117" s="607">
        <v>5.4271154175829999</v>
      </c>
      <c r="E117" s="608">
        <v>1.0315529976069999</v>
      </c>
      <c r="F117" s="606">
        <v>262.000072221788</v>
      </c>
      <c r="G117" s="607">
        <v>131.000036110894</v>
      </c>
      <c r="H117" s="609">
        <v>22.378209999999999</v>
      </c>
      <c r="I117" s="606">
        <v>131.6354</v>
      </c>
      <c r="J117" s="607">
        <v>0.63536388910499997</v>
      </c>
      <c r="K117" s="610">
        <v>0.50242505234299994</v>
      </c>
    </row>
    <row r="118" spans="1:11" ht="14.4" customHeight="1" thickBot="1" x14ac:dyDescent="0.35">
      <c r="A118" s="625" t="s">
        <v>418</v>
      </c>
      <c r="B118" s="606">
        <v>0</v>
      </c>
      <c r="C118" s="606">
        <v>44.132660000000001</v>
      </c>
      <c r="D118" s="607">
        <v>44.132660000000001</v>
      </c>
      <c r="E118" s="616" t="s">
        <v>308</v>
      </c>
      <c r="F118" s="606">
        <v>0</v>
      </c>
      <c r="G118" s="607">
        <v>0</v>
      </c>
      <c r="H118" s="609">
        <v>1.7704500000000001</v>
      </c>
      <c r="I118" s="606">
        <v>31.430540000000001</v>
      </c>
      <c r="J118" s="607">
        <v>31.430540000000001</v>
      </c>
      <c r="K118" s="617" t="s">
        <v>308</v>
      </c>
    </row>
    <row r="119" spans="1:11" ht="14.4" customHeight="1" thickBot="1" x14ac:dyDescent="0.35">
      <c r="A119" s="626" t="s">
        <v>419</v>
      </c>
      <c r="B119" s="606">
        <v>0</v>
      </c>
      <c r="C119" s="606">
        <v>44.132660000000001</v>
      </c>
      <c r="D119" s="607">
        <v>44.132660000000001</v>
      </c>
      <c r="E119" s="616" t="s">
        <v>308</v>
      </c>
      <c r="F119" s="606">
        <v>0</v>
      </c>
      <c r="G119" s="607">
        <v>0</v>
      </c>
      <c r="H119" s="609">
        <v>1.7704500000000001</v>
      </c>
      <c r="I119" s="606">
        <v>31.430540000000001</v>
      </c>
      <c r="J119" s="607">
        <v>31.430540000000001</v>
      </c>
      <c r="K119" s="617" t="s">
        <v>308</v>
      </c>
    </row>
    <row r="120" spans="1:11" ht="14.4" customHeight="1" thickBot="1" x14ac:dyDescent="0.35">
      <c r="A120" s="627" t="s">
        <v>420</v>
      </c>
      <c r="B120" s="611">
        <v>0</v>
      </c>
      <c r="C120" s="611">
        <v>12.11666</v>
      </c>
      <c r="D120" s="612">
        <v>12.11666</v>
      </c>
      <c r="E120" s="613" t="s">
        <v>308</v>
      </c>
      <c r="F120" s="611">
        <v>0</v>
      </c>
      <c r="G120" s="612">
        <v>0</v>
      </c>
      <c r="H120" s="614">
        <v>0.32045000000000001</v>
      </c>
      <c r="I120" s="611">
        <v>23.13054</v>
      </c>
      <c r="J120" s="612">
        <v>23.13054</v>
      </c>
      <c r="K120" s="615" t="s">
        <v>308</v>
      </c>
    </row>
    <row r="121" spans="1:11" ht="14.4" customHeight="1" thickBot="1" x14ac:dyDescent="0.35">
      <c r="A121" s="628" t="s">
        <v>421</v>
      </c>
      <c r="B121" s="606">
        <v>0</v>
      </c>
      <c r="C121" s="606">
        <v>0</v>
      </c>
      <c r="D121" s="607">
        <v>0</v>
      </c>
      <c r="E121" s="616" t="s">
        <v>308</v>
      </c>
      <c r="F121" s="606">
        <v>0</v>
      </c>
      <c r="G121" s="607">
        <v>0</v>
      </c>
      <c r="H121" s="609">
        <v>0.32045000000000001</v>
      </c>
      <c r="I121" s="606">
        <v>0.32045000000000001</v>
      </c>
      <c r="J121" s="607">
        <v>0.32045000000000001</v>
      </c>
      <c r="K121" s="617" t="s">
        <v>309</v>
      </c>
    </row>
    <row r="122" spans="1:11" ht="14.4" customHeight="1" thickBot="1" x14ac:dyDescent="0.35">
      <c r="A122" s="628" t="s">
        <v>422</v>
      </c>
      <c r="B122" s="606">
        <v>0</v>
      </c>
      <c r="C122" s="606">
        <v>11.61666</v>
      </c>
      <c r="D122" s="607">
        <v>11.61666</v>
      </c>
      <c r="E122" s="616" t="s">
        <v>308</v>
      </c>
      <c r="F122" s="606">
        <v>0</v>
      </c>
      <c r="G122" s="607">
        <v>0</v>
      </c>
      <c r="H122" s="609">
        <v>0</v>
      </c>
      <c r="I122" s="606">
        <v>22.59009</v>
      </c>
      <c r="J122" s="607">
        <v>22.59009</v>
      </c>
      <c r="K122" s="617" t="s">
        <v>308</v>
      </c>
    </row>
    <row r="123" spans="1:11" ht="14.4" customHeight="1" thickBot="1" x14ac:dyDescent="0.35">
      <c r="A123" s="628" t="s">
        <v>423</v>
      </c>
      <c r="B123" s="606">
        <v>0</v>
      </c>
      <c r="C123" s="606">
        <v>0.5</v>
      </c>
      <c r="D123" s="607">
        <v>0.5</v>
      </c>
      <c r="E123" s="616" t="s">
        <v>308</v>
      </c>
      <c r="F123" s="606">
        <v>0</v>
      </c>
      <c r="G123" s="607">
        <v>0</v>
      </c>
      <c r="H123" s="609">
        <v>0</v>
      </c>
      <c r="I123" s="606">
        <v>0.22</v>
      </c>
      <c r="J123" s="607">
        <v>0.22</v>
      </c>
      <c r="K123" s="617" t="s">
        <v>308</v>
      </c>
    </row>
    <row r="124" spans="1:11" ht="14.4" customHeight="1" thickBot="1" x14ac:dyDescent="0.35">
      <c r="A124" s="630" t="s">
        <v>424</v>
      </c>
      <c r="B124" s="606">
        <v>0</v>
      </c>
      <c r="C124" s="606">
        <v>13.749000000000001</v>
      </c>
      <c r="D124" s="607">
        <v>13.749000000000001</v>
      </c>
      <c r="E124" s="616" t="s">
        <v>308</v>
      </c>
      <c r="F124" s="606">
        <v>0</v>
      </c>
      <c r="G124" s="607">
        <v>0</v>
      </c>
      <c r="H124" s="609">
        <v>1.45</v>
      </c>
      <c r="I124" s="606">
        <v>5.35</v>
      </c>
      <c r="J124" s="607">
        <v>5.35</v>
      </c>
      <c r="K124" s="617" t="s">
        <v>308</v>
      </c>
    </row>
    <row r="125" spans="1:11" ht="14.4" customHeight="1" thickBot="1" x14ac:dyDescent="0.35">
      <c r="A125" s="628" t="s">
        <v>425</v>
      </c>
      <c r="B125" s="606">
        <v>0</v>
      </c>
      <c r="C125" s="606">
        <v>13.749000000000001</v>
      </c>
      <c r="D125" s="607">
        <v>13.749000000000001</v>
      </c>
      <c r="E125" s="616" t="s">
        <v>308</v>
      </c>
      <c r="F125" s="606">
        <v>0</v>
      </c>
      <c r="G125" s="607">
        <v>0</v>
      </c>
      <c r="H125" s="609">
        <v>1.45</v>
      </c>
      <c r="I125" s="606">
        <v>5.35</v>
      </c>
      <c r="J125" s="607">
        <v>5.35</v>
      </c>
      <c r="K125" s="617" t="s">
        <v>308</v>
      </c>
    </row>
    <row r="126" spans="1:11" ht="14.4" customHeight="1" thickBot="1" x14ac:dyDescent="0.35">
      <c r="A126" s="630" t="s">
        <v>426</v>
      </c>
      <c r="B126" s="606">
        <v>0</v>
      </c>
      <c r="C126" s="606">
        <v>5.8</v>
      </c>
      <c r="D126" s="607">
        <v>5.8</v>
      </c>
      <c r="E126" s="616" t="s">
        <v>308</v>
      </c>
      <c r="F126" s="606">
        <v>0</v>
      </c>
      <c r="G126" s="607">
        <v>0</v>
      </c>
      <c r="H126" s="609">
        <v>0</v>
      </c>
      <c r="I126" s="606">
        <v>2.95</v>
      </c>
      <c r="J126" s="607">
        <v>2.95</v>
      </c>
      <c r="K126" s="617" t="s">
        <v>308</v>
      </c>
    </row>
    <row r="127" spans="1:11" ht="14.4" customHeight="1" thickBot="1" x14ac:dyDescent="0.35">
      <c r="A127" s="628" t="s">
        <v>427</v>
      </c>
      <c r="B127" s="606">
        <v>0</v>
      </c>
      <c r="C127" s="606">
        <v>5.8</v>
      </c>
      <c r="D127" s="607">
        <v>5.8</v>
      </c>
      <c r="E127" s="616" t="s">
        <v>308</v>
      </c>
      <c r="F127" s="606">
        <v>0</v>
      </c>
      <c r="G127" s="607">
        <v>0</v>
      </c>
      <c r="H127" s="609">
        <v>0</v>
      </c>
      <c r="I127" s="606">
        <v>2.95</v>
      </c>
      <c r="J127" s="607">
        <v>2.95</v>
      </c>
      <c r="K127" s="617" t="s">
        <v>308</v>
      </c>
    </row>
    <row r="128" spans="1:11" ht="14.4" customHeight="1" thickBot="1" x14ac:dyDescent="0.35">
      <c r="A128" s="630" t="s">
        <v>428</v>
      </c>
      <c r="B128" s="606">
        <v>0</v>
      </c>
      <c r="C128" s="606">
        <v>12.467000000000001</v>
      </c>
      <c r="D128" s="607">
        <v>12.467000000000001</v>
      </c>
      <c r="E128" s="616" t="s">
        <v>309</v>
      </c>
      <c r="F128" s="606">
        <v>0</v>
      </c>
      <c r="G128" s="607">
        <v>0</v>
      </c>
      <c r="H128" s="609">
        <v>0</v>
      </c>
      <c r="I128" s="606">
        <v>0</v>
      </c>
      <c r="J128" s="607">
        <v>0</v>
      </c>
      <c r="K128" s="617" t="s">
        <v>308</v>
      </c>
    </row>
    <row r="129" spans="1:11" ht="14.4" customHeight="1" thickBot="1" x14ac:dyDescent="0.35">
      <c r="A129" s="628" t="s">
        <v>429</v>
      </c>
      <c r="B129" s="606">
        <v>0</v>
      </c>
      <c r="C129" s="606">
        <v>12.467000000000001</v>
      </c>
      <c r="D129" s="607">
        <v>12.467000000000001</v>
      </c>
      <c r="E129" s="616" t="s">
        <v>309</v>
      </c>
      <c r="F129" s="606">
        <v>0</v>
      </c>
      <c r="G129" s="607">
        <v>0</v>
      </c>
      <c r="H129" s="609">
        <v>0</v>
      </c>
      <c r="I129" s="606">
        <v>0</v>
      </c>
      <c r="J129" s="607">
        <v>0</v>
      </c>
      <c r="K129" s="617" t="s">
        <v>308</v>
      </c>
    </row>
    <row r="130" spans="1:11" ht="14.4" customHeight="1" thickBot="1" x14ac:dyDescent="0.35">
      <c r="A130" s="625" t="s">
        <v>430</v>
      </c>
      <c r="B130" s="606">
        <v>484.99944563606499</v>
      </c>
      <c r="C130" s="606">
        <v>532.90885000000003</v>
      </c>
      <c r="D130" s="607">
        <v>47.909404363934001</v>
      </c>
      <c r="E130" s="608">
        <v>1.0987823899489999</v>
      </c>
      <c r="F130" s="606">
        <v>337.000840692417</v>
      </c>
      <c r="G130" s="607">
        <v>168.50042034620799</v>
      </c>
      <c r="H130" s="609">
        <v>29.63</v>
      </c>
      <c r="I130" s="606">
        <v>175.226</v>
      </c>
      <c r="J130" s="607">
        <v>6.7255796537909998</v>
      </c>
      <c r="K130" s="610">
        <v>0.51995715986900004</v>
      </c>
    </row>
    <row r="131" spans="1:11" ht="14.4" customHeight="1" thickBot="1" x14ac:dyDescent="0.35">
      <c r="A131" s="626" t="s">
        <v>431</v>
      </c>
      <c r="B131" s="606">
        <v>392.99944563606499</v>
      </c>
      <c r="C131" s="606">
        <v>408.649</v>
      </c>
      <c r="D131" s="607">
        <v>15.649554363934</v>
      </c>
      <c r="E131" s="608">
        <v>1.039820805188</v>
      </c>
      <c r="F131" s="606">
        <v>337.000840692417</v>
      </c>
      <c r="G131" s="607">
        <v>168.50042034620799</v>
      </c>
      <c r="H131" s="609">
        <v>29.63</v>
      </c>
      <c r="I131" s="606">
        <v>171.596</v>
      </c>
      <c r="J131" s="607">
        <v>3.0955796537909999</v>
      </c>
      <c r="K131" s="610">
        <v>0.50918567338700005</v>
      </c>
    </row>
    <row r="132" spans="1:11" ht="14.4" customHeight="1" thickBot="1" x14ac:dyDescent="0.35">
      <c r="A132" s="627" t="s">
        <v>432</v>
      </c>
      <c r="B132" s="611">
        <v>392.99944563606499</v>
      </c>
      <c r="C132" s="611">
        <v>408.649</v>
      </c>
      <c r="D132" s="612">
        <v>15.649554363934</v>
      </c>
      <c r="E132" s="618">
        <v>1.039820805188</v>
      </c>
      <c r="F132" s="611">
        <v>337.000840692417</v>
      </c>
      <c r="G132" s="612">
        <v>168.50042034620799</v>
      </c>
      <c r="H132" s="614">
        <v>29.63</v>
      </c>
      <c r="I132" s="611">
        <v>171.596</v>
      </c>
      <c r="J132" s="612">
        <v>3.0955796537909999</v>
      </c>
      <c r="K132" s="619">
        <v>0.50918567338700005</v>
      </c>
    </row>
    <row r="133" spans="1:11" ht="14.4" customHeight="1" thickBot="1" x14ac:dyDescent="0.35">
      <c r="A133" s="628" t="s">
        <v>433</v>
      </c>
      <c r="B133" s="606">
        <v>150.999995243863</v>
      </c>
      <c r="C133" s="606">
        <v>150.756</v>
      </c>
      <c r="D133" s="607">
        <v>-0.24399524386300001</v>
      </c>
      <c r="E133" s="608">
        <v>0.99838413740599996</v>
      </c>
      <c r="F133" s="606">
        <v>151.00037669007401</v>
      </c>
      <c r="G133" s="607">
        <v>75.500188345037003</v>
      </c>
      <c r="H133" s="609">
        <v>12.563000000000001</v>
      </c>
      <c r="I133" s="606">
        <v>75.378</v>
      </c>
      <c r="J133" s="607">
        <v>-0.122188345037</v>
      </c>
      <c r="K133" s="610">
        <v>0.49919080768000001</v>
      </c>
    </row>
    <row r="134" spans="1:11" ht="14.4" customHeight="1" thickBot="1" x14ac:dyDescent="0.35">
      <c r="A134" s="628" t="s">
        <v>434</v>
      </c>
      <c r="B134" s="606">
        <v>106.99999662975701</v>
      </c>
      <c r="C134" s="606">
        <v>123.133</v>
      </c>
      <c r="D134" s="607">
        <v>16.133003370242001</v>
      </c>
      <c r="E134" s="608">
        <v>1.1507757371809999</v>
      </c>
      <c r="F134" s="606">
        <v>87.000217033352996</v>
      </c>
      <c r="G134" s="607">
        <v>43.500108516677003</v>
      </c>
      <c r="H134" s="609">
        <v>8.7959999999999994</v>
      </c>
      <c r="I134" s="606">
        <v>46.591999999999999</v>
      </c>
      <c r="J134" s="607">
        <v>3.0918914833229998</v>
      </c>
      <c r="K134" s="610">
        <v>0.53553889390999998</v>
      </c>
    </row>
    <row r="135" spans="1:11" ht="14.4" customHeight="1" thickBot="1" x14ac:dyDescent="0.35">
      <c r="A135" s="628" t="s">
        <v>435</v>
      </c>
      <c r="B135" s="606">
        <v>43.999456628726001</v>
      </c>
      <c r="C135" s="606">
        <v>43.8</v>
      </c>
      <c r="D135" s="607">
        <v>-0.19945662872600001</v>
      </c>
      <c r="E135" s="608">
        <v>0.99546683881999998</v>
      </c>
      <c r="F135" s="606">
        <v>44.000109763994999</v>
      </c>
      <c r="G135" s="607">
        <v>22.000054881996999</v>
      </c>
      <c r="H135" s="609">
        <v>3.65</v>
      </c>
      <c r="I135" s="606">
        <v>21.9</v>
      </c>
      <c r="J135" s="607">
        <v>-0.10005488199699999</v>
      </c>
      <c r="K135" s="610">
        <v>0.497726031081</v>
      </c>
    </row>
    <row r="136" spans="1:11" ht="14.4" customHeight="1" thickBot="1" x14ac:dyDescent="0.35">
      <c r="A136" s="628" t="s">
        <v>436</v>
      </c>
      <c r="B136" s="606">
        <v>83.999997354201994</v>
      </c>
      <c r="C136" s="606">
        <v>83.628</v>
      </c>
      <c r="D136" s="607">
        <v>-0.371997354201</v>
      </c>
      <c r="E136" s="608">
        <v>0.99557145992899998</v>
      </c>
      <c r="F136" s="606">
        <v>48.000119742540001</v>
      </c>
      <c r="G136" s="607">
        <v>24.00005987127</v>
      </c>
      <c r="H136" s="609">
        <v>4.01</v>
      </c>
      <c r="I136" s="606">
        <v>24.06</v>
      </c>
      <c r="J136" s="607">
        <v>5.9940128729000001E-2</v>
      </c>
      <c r="K136" s="610">
        <v>0.50124874956599996</v>
      </c>
    </row>
    <row r="137" spans="1:11" ht="14.4" customHeight="1" thickBot="1" x14ac:dyDescent="0.35">
      <c r="A137" s="628" t="s">
        <v>437</v>
      </c>
      <c r="B137" s="606">
        <v>6.9999997795160001</v>
      </c>
      <c r="C137" s="606">
        <v>7.3319999999999999</v>
      </c>
      <c r="D137" s="607">
        <v>0.33200022048299999</v>
      </c>
      <c r="E137" s="608">
        <v>1.0474286044200001</v>
      </c>
      <c r="F137" s="606">
        <v>7.0000174624530001</v>
      </c>
      <c r="G137" s="607">
        <v>3.500008731226</v>
      </c>
      <c r="H137" s="609">
        <v>0.61099999999999999</v>
      </c>
      <c r="I137" s="606">
        <v>3.6659999999999999</v>
      </c>
      <c r="J137" s="607">
        <v>0.16599126877299999</v>
      </c>
      <c r="K137" s="610">
        <v>0.52371297924000004</v>
      </c>
    </row>
    <row r="138" spans="1:11" ht="14.4" customHeight="1" thickBot="1" x14ac:dyDescent="0.35">
      <c r="A138" s="626" t="s">
        <v>438</v>
      </c>
      <c r="B138" s="606">
        <v>92</v>
      </c>
      <c r="C138" s="606">
        <v>124.25985</v>
      </c>
      <c r="D138" s="607">
        <v>32.25985</v>
      </c>
      <c r="E138" s="608">
        <v>1.3506505434780001</v>
      </c>
      <c r="F138" s="606">
        <v>0</v>
      </c>
      <c r="G138" s="607">
        <v>0</v>
      </c>
      <c r="H138" s="609">
        <v>0</v>
      </c>
      <c r="I138" s="606">
        <v>3.63</v>
      </c>
      <c r="J138" s="607">
        <v>3.63</v>
      </c>
      <c r="K138" s="617" t="s">
        <v>308</v>
      </c>
    </row>
    <row r="139" spans="1:11" ht="14.4" customHeight="1" thickBot="1" x14ac:dyDescent="0.35">
      <c r="A139" s="627" t="s">
        <v>439</v>
      </c>
      <c r="B139" s="611">
        <v>92</v>
      </c>
      <c r="C139" s="611">
        <v>100.76134999999999</v>
      </c>
      <c r="D139" s="612">
        <v>8.7613500000000002</v>
      </c>
      <c r="E139" s="618">
        <v>1.095232065217</v>
      </c>
      <c r="F139" s="611">
        <v>0</v>
      </c>
      <c r="G139" s="612">
        <v>0</v>
      </c>
      <c r="H139" s="614">
        <v>0</v>
      </c>
      <c r="I139" s="611">
        <v>0</v>
      </c>
      <c r="J139" s="612">
        <v>0</v>
      </c>
      <c r="K139" s="615" t="s">
        <v>308</v>
      </c>
    </row>
    <row r="140" spans="1:11" ht="14.4" customHeight="1" thickBot="1" x14ac:dyDescent="0.35">
      <c r="A140" s="628" t="s">
        <v>440</v>
      </c>
      <c r="B140" s="606">
        <v>92</v>
      </c>
      <c r="C140" s="606">
        <v>100.76134999999999</v>
      </c>
      <c r="D140" s="607">
        <v>8.7613500000000002</v>
      </c>
      <c r="E140" s="608">
        <v>1.095232065217</v>
      </c>
      <c r="F140" s="606">
        <v>0</v>
      </c>
      <c r="G140" s="607">
        <v>0</v>
      </c>
      <c r="H140" s="609">
        <v>0</v>
      </c>
      <c r="I140" s="606">
        <v>0</v>
      </c>
      <c r="J140" s="607">
        <v>0</v>
      </c>
      <c r="K140" s="617" t="s">
        <v>308</v>
      </c>
    </row>
    <row r="141" spans="1:11" ht="14.4" customHeight="1" thickBot="1" x14ac:dyDescent="0.35">
      <c r="A141" s="627" t="s">
        <v>441</v>
      </c>
      <c r="B141" s="611">
        <v>0</v>
      </c>
      <c r="C141" s="611">
        <v>6.7275</v>
      </c>
      <c r="D141" s="612">
        <v>6.7275</v>
      </c>
      <c r="E141" s="613" t="s">
        <v>309</v>
      </c>
      <c r="F141" s="611">
        <v>0</v>
      </c>
      <c r="G141" s="612">
        <v>0</v>
      </c>
      <c r="H141" s="614">
        <v>0</v>
      </c>
      <c r="I141" s="611">
        <v>0</v>
      </c>
      <c r="J141" s="612">
        <v>0</v>
      </c>
      <c r="K141" s="615" t="s">
        <v>308</v>
      </c>
    </row>
    <row r="142" spans="1:11" ht="14.4" customHeight="1" thickBot="1" x14ac:dyDescent="0.35">
      <c r="A142" s="628" t="s">
        <v>442</v>
      </c>
      <c r="B142" s="606">
        <v>0</v>
      </c>
      <c r="C142" s="606">
        <v>6.7275</v>
      </c>
      <c r="D142" s="607">
        <v>6.7275</v>
      </c>
      <c r="E142" s="616" t="s">
        <v>309</v>
      </c>
      <c r="F142" s="606">
        <v>0</v>
      </c>
      <c r="G142" s="607">
        <v>0</v>
      </c>
      <c r="H142" s="609">
        <v>0</v>
      </c>
      <c r="I142" s="606">
        <v>0</v>
      </c>
      <c r="J142" s="607">
        <v>0</v>
      </c>
      <c r="K142" s="617" t="s">
        <v>308</v>
      </c>
    </row>
    <row r="143" spans="1:11" ht="14.4" customHeight="1" thickBot="1" x14ac:dyDescent="0.35">
      <c r="A143" s="627" t="s">
        <v>443</v>
      </c>
      <c r="B143" s="611">
        <v>0</v>
      </c>
      <c r="C143" s="611">
        <v>16.771000000000001</v>
      </c>
      <c r="D143" s="612">
        <v>16.771000000000001</v>
      </c>
      <c r="E143" s="613" t="s">
        <v>308</v>
      </c>
      <c r="F143" s="611">
        <v>0</v>
      </c>
      <c r="G143" s="612">
        <v>0</v>
      </c>
      <c r="H143" s="614">
        <v>0</v>
      </c>
      <c r="I143" s="611">
        <v>3.63</v>
      </c>
      <c r="J143" s="612">
        <v>3.63</v>
      </c>
      <c r="K143" s="615" t="s">
        <v>308</v>
      </c>
    </row>
    <row r="144" spans="1:11" ht="14.4" customHeight="1" thickBot="1" x14ac:dyDescent="0.35">
      <c r="A144" s="628" t="s">
        <v>444</v>
      </c>
      <c r="B144" s="606">
        <v>0</v>
      </c>
      <c r="C144" s="606">
        <v>0</v>
      </c>
      <c r="D144" s="607">
        <v>0</v>
      </c>
      <c r="E144" s="616" t="s">
        <v>308</v>
      </c>
      <c r="F144" s="606">
        <v>0</v>
      </c>
      <c r="G144" s="607">
        <v>0</v>
      </c>
      <c r="H144" s="609">
        <v>0</v>
      </c>
      <c r="I144" s="606">
        <v>3.63</v>
      </c>
      <c r="J144" s="607">
        <v>3.63</v>
      </c>
      <c r="K144" s="617" t="s">
        <v>309</v>
      </c>
    </row>
    <row r="145" spans="1:11" ht="14.4" customHeight="1" thickBot="1" x14ac:dyDescent="0.35">
      <c r="A145" s="628" t="s">
        <v>445</v>
      </c>
      <c r="B145" s="606">
        <v>0</v>
      </c>
      <c r="C145" s="606">
        <v>16.771000000000001</v>
      </c>
      <c r="D145" s="607">
        <v>16.771000000000001</v>
      </c>
      <c r="E145" s="616" t="s">
        <v>309</v>
      </c>
      <c r="F145" s="606">
        <v>0</v>
      </c>
      <c r="G145" s="607">
        <v>0</v>
      </c>
      <c r="H145" s="609">
        <v>0</v>
      </c>
      <c r="I145" s="606">
        <v>0</v>
      </c>
      <c r="J145" s="607">
        <v>0</v>
      </c>
      <c r="K145" s="617" t="s">
        <v>308</v>
      </c>
    </row>
    <row r="146" spans="1:11" ht="14.4" customHeight="1" thickBot="1" x14ac:dyDescent="0.35">
      <c r="A146" s="625" t="s">
        <v>446</v>
      </c>
      <c r="B146" s="606">
        <v>0</v>
      </c>
      <c r="C146" s="606">
        <v>2.231E-2</v>
      </c>
      <c r="D146" s="607">
        <v>2.231E-2</v>
      </c>
      <c r="E146" s="616" t="s">
        <v>308</v>
      </c>
      <c r="F146" s="606">
        <v>0</v>
      </c>
      <c r="G146" s="607">
        <v>0</v>
      </c>
      <c r="H146" s="609">
        <v>0.38184000000000001</v>
      </c>
      <c r="I146" s="606">
        <v>0.71231999999999995</v>
      </c>
      <c r="J146" s="607">
        <v>0.71231999999999995</v>
      </c>
      <c r="K146" s="617" t="s">
        <v>308</v>
      </c>
    </row>
    <row r="147" spans="1:11" ht="14.4" customHeight="1" thickBot="1" x14ac:dyDescent="0.35">
      <c r="A147" s="626" t="s">
        <v>447</v>
      </c>
      <c r="B147" s="606">
        <v>0</v>
      </c>
      <c r="C147" s="606">
        <v>2.231E-2</v>
      </c>
      <c r="D147" s="607">
        <v>2.231E-2</v>
      </c>
      <c r="E147" s="616" t="s">
        <v>308</v>
      </c>
      <c r="F147" s="606">
        <v>0</v>
      </c>
      <c r="G147" s="607">
        <v>0</v>
      </c>
      <c r="H147" s="609">
        <v>0.38184000000000001</v>
      </c>
      <c r="I147" s="606">
        <v>0.71231999999999995</v>
      </c>
      <c r="J147" s="607">
        <v>0.71231999999999995</v>
      </c>
      <c r="K147" s="617" t="s">
        <v>308</v>
      </c>
    </row>
    <row r="148" spans="1:11" ht="14.4" customHeight="1" thickBot="1" x14ac:dyDescent="0.35">
      <c r="A148" s="627" t="s">
        <v>448</v>
      </c>
      <c r="B148" s="611">
        <v>0</v>
      </c>
      <c r="C148" s="611">
        <v>2.231E-2</v>
      </c>
      <c r="D148" s="612">
        <v>2.231E-2</v>
      </c>
      <c r="E148" s="613" t="s">
        <v>308</v>
      </c>
      <c r="F148" s="611">
        <v>0</v>
      </c>
      <c r="G148" s="612">
        <v>0</v>
      </c>
      <c r="H148" s="614">
        <v>0.38184000000000001</v>
      </c>
      <c r="I148" s="611">
        <v>0.71231999999999995</v>
      </c>
      <c r="J148" s="612">
        <v>0.71231999999999995</v>
      </c>
      <c r="K148" s="615" t="s">
        <v>308</v>
      </c>
    </row>
    <row r="149" spans="1:11" ht="14.4" customHeight="1" thickBot="1" x14ac:dyDescent="0.35">
      <c r="A149" s="628" t="s">
        <v>449</v>
      </c>
      <c r="B149" s="606">
        <v>0</v>
      </c>
      <c r="C149" s="606">
        <v>2.231E-2</v>
      </c>
      <c r="D149" s="607">
        <v>2.231E-2</v>
      </c>
      <c r="E149" s="616" t="s">
        <v>308</v>
      </c>
      <c r="F149" s="606">
        <v>0</v>
      </c>
      <c r="G149" s="607">
        <v>0</v>
      </c>
      <c r="H149" s="609">
        <v>0.38184000000000001</v>
      </c>
      <c r="I149" s="606">
        <v>0.71231999999999995</v>
      </c>
      <c r="J149" s="607">
        <v>0.71231999999999995</v>
      </c>
      <c r="K149" s="617" t="s">
        <v>308</v>
      </c>
    </row>
    <row r="150" spans="1:11" ht="14.4" customHeight="1" thickBot="1" x14ac:dyDescent="0.35">
      <c r="A150" s="624" t="s">
        <v>450</v>
      </c>
      <c r="B150" s="606">
        <v>18547.000000004798</v>
      </c>
      <c r="C150" s="606">
        <v>19083.887119999999</v>
      </c>
      <c r="D150" s="607">
        <v>536.88711999516499</v>
      </c>
      <c r="E150" s="608">
        <v>1.0289473834039999</v>
      </c>
      <c r="F150" s="606">
        <v>20438.130740502002</v>
      </c>
      <c r="G150" s="607">
        <v>10219.065370251001</v>
      </c>
      <c r="H150" s="609">
        <v>2101.47244</v>
      </c>
      <c r="I150" s="606">
        <v>9480.6314399999992</v>
      </c>
      <c r="J150" s="607">
        <v>-738.43393025099203</v>
      </c>
      <c r="K150" s="610">
        <v>0.46386979124299998</v>
      </c>
    </row>
    <row r="151" spans="1:11" ht="14.4" customHeight="1" thickBot="1" x14ac:dyDescent="0.35">
      <c r="A151" s="625" t="s">
        <v>451</v>
      </c>
      <c r="B151" s="606">
        <v>18510.000000004798</v>
      </c>
      <c r="C151" s="606">
        <v>19028.66619</v>
      </c>
      <c r="D151" s="607">
        <v>518.66618999516095</v>
      </c>
      <c r="E151" s="608">
        <v>1.0280208638570001</v>
      </c>
      <c r="F151" s="606">
        <v>20406.967335343499</v>
      </c>
      <c r="G151" s="607">
        <v>10203.4836676717</v>
      </c>
      <c r="H151" s="609">
        <v>2101.47244</v>
      </c>
      <c r="I151" s="606">
        <v>9473.0018500000006</v>
      </c>
      <c r="J151" s="607">
        <v>-730.48181767172696</v>
      </c>
      <c r="K151" s="610">
        <v>0.46420429328500001</v>
      </c>
    </row>
    <row r="152" spans="1:11" ht="14.4" customHeight="1" thickBot="1" x14ac:dyDescent="0.35">
      <c r="A152" s="626" t="s">
        <v>452</v>
      </c>
      <c r="B152" s="606">
        <v>18510.000000004798</v>
      </c>
      <c r="C152" s="606">
        <v>19028.66619</v>
      </c>
      <c r="D152" s="607">
        <v>518.66618999516095</v>
      </c>
      <c r="E152" s="608">
        <v>1.0280208638570001</v>
      </c>
      <c r="F152" s="606">
        <v>20406.967335343499</v>
      </c>
      <c r="G152" s="607">
        <v>10203.4836676717</v>
      </c>
      <c r="H152" s="609">
        <v>2101.47244</v>
      </c>
      <c r="I152" s="606">
        <v>9473.0018500000006</v>
      </c>
      <c r="J152" s="607">
        <v>-730.48181767172696</v>
      </c>
      <c r="K152" s="610">
        <v>0.46420429328500001</v>
      </c>
    </row>
    <row r="153" spans="1:11" ht="14.4" customHeight="1" thickBot="1" x14ac:dyDescent="0.35">
      <c r="A153" s="627" t="s">
        <v>453</v>
      </c>
      <c r="B153" s="611">
        <v>0</v>
      </c>
      <c r="C153" s="611">
        <v>0</v>
      </c>
      <c r="D153" s="612">
        <v>0</v>
      </c>
      <c r="E153" s="618">
        <v>1</v>
      </c>
      <c r="F153" s="611">
        <v>0</v>
      </c>
      <c r="G153" s="612">
        <v>0</v>
      </c>
      <c r="H153" s="614">
        <v>0</v>
      </c>
      <c r="I153" s="611">
        <v>0.249</v>
      </c>
      <c r="J153" s="612">
        <v>0.249</v>
      </c>
      <c r="K153" s="615" t="s">
        <v>309</v>
      </c>
    </row>
    <row r="154" spans="1:11" ht="14.4" customHeight="1" thickBot="1" x14ac:dyDescent="0.35">
      <c r="A154" s="628" t="s">
        <v>454</v>
      </c>
      <c r="B154" s="606">
        <v>0</v>
      </c>
      <c r="C154" s="606">
        <v>0</v>
      </c>
      <c r="D154" s="607">
        <v>0</v>
      </c>
      <c r="E154" s="608">
        <v>1</v>
      </c>
      <c r="F154" s="606">
        <v>0</v>
      </c>
      <c r="G154" s="607">
        <v>0</v>
      </c>
      <c r="H154" s="609">
        <v>0</v>
      </c>
      <c r="I154" s="606">
        <v>0.249</v>
      </c>
      <c r="J154" s="607">
        <v>0.249</v>
      </c>
      <c r="K154" s="617" t="s">
        <v>309</v>
      </c>
    </row>
    <row r="155" spans="1:11" ht="14.4" customHeight="1" thickBot="1" x14ac:dyDescent="0.35">
      <c r="A155" s="627" t="s">
        <v>455</v>
      </c>
      <c r="B155" s="611">
        <v>0</v>
      </c>
      <c r="C155" s="611">
        <v>21.28096</v>
      </c>
      <c r="D155" s="612">
        <v>21.28096</v>
      </c>
      <c r="E155" s="613" t="s">
        <v>309</v>
      </c>
      <c r="F155" s="611">
        <v>20.000002005372998</v>
      </c>
      <c r="G155" s="612">
        <v>10.000001002686</v>
      </c>
      <c r="H155" s="614">
        <v>0</v>
      </c>
      <c r="I155" s="611">
        <v>0</v>
      </c>
      <c r="J155" s="612">
        <v>-10.000001002686</v>
      </c>
      <c r="K155" s="619">
        <v>0</v>
      </c>
    </row>
    <row r="156" spans="1:11" ht="14.4" customHeight="1" thickBot="1" x14ac:dyDescent="0.35">
      <c r="A156" s="628" t="s">
        <v>456</v>
      </c>
      <c r="B156" s="606">
        <v>0</v>
      </c>
      <c r="C156" s="606">
        <v>21.28096</v>
      </c>
      <c r="D156" s="607">
        <v>21.28096</v>
      </c>
      <c r="E156" s="616" t="s">
        <v>309</v>
      </c>
      <c r="F156" s="606">
        <v>20.000002005372998</v>
      </c>
      <c r="G156" s="607">
        <v>10.000001002686</v>
      </c>
      <c r="H156" s="609">
        <v>0</v>
      </c>
      <c r="I156" s="606">
        <v>0</v>
      </c>
      <c r="J156" s="607">
        <v>-10.000001002686</v>
      </c>
      <c r="K156" s="610">
        <v>0</v>
      </c>
    </row>
    <row r="157" spans="1:11" ht="14.4" customHeight="1" thickBot="1" x14ac:dyDescent="0.35">
      <c r="A157" s="627" t="s">
        <v>457</v>
      </c>
      <c r="B157" s="611">
        <v>1</v>
      </c>
      <c r="C157" s="611">
        <v>42.226909999999997</v>
      </c>
      <c r="D157" s="612">
        <v>41.226909999999002</v>
      </c>
      <c r="E157" s="618">
        <v>42.226909999988997</v>
      </c>
      <c r="F157" s="611">
        <v>24.965291667683001</v>
      </c>
      <c r="G157" s="612">
        <v>12.482645833841</v>
      </c>
      <c r="H157" s="614">
        <v>0</v>
      </c>
      <c r="I157" s="611">
        <v>0</v>
      </c>
      <c r="J157" s="612">
        <v>-12.482645833841</v>
      </c>
      <c r="K157" s="619">
        <v>0</v>
      </c>
    </row>
    <row r="158" spans="1:11" ht="14.4" customHeight="1" thickBot="1" x14ac:dyDescent="0.35">
      <c r="A158" s="628" t="s">
        <v>458</v>
      </c>
      <c r="B158" s="606">
        <v>0</v>
      </c>
      <c r="C158" s="606">
        <v>42.226909999999997</v>
      </c>
      <c r="D158" s="607">
        <v>42.226909999999997</v>
      </c>
      <c r="E158" s="616" t="s">
        <v>309</v>
      </c>
      <c r="F158" s="606">
        <v>24.965291667683001</v>
      </c>
      <c r="G158" s="607">
        <v>12.482645833841</v>
      </c>
      <c r="H158" s="609">
        <v>0</v>
      </c>
      <c r="I158" s="606">
        <v>0</v>
      </c>
      <c r="J158" s="607">
        <v>-12.482645833841</v>
      </c>
      <c r="K158" s="610">
        <v>0</v>
      </c>
    </row>
    <row r="159" spans="1:11" ht="14.4" customHeight="1" thickBot="1" x14ac:dyDescent="0.35">
      <c r="A159" s="628" t="s">
        <v>459</v>
      </c>
      <c r="B159" s="606">
        <v>1</v>
      </c>
      <c r="C159" s="606">
        <v>0</v>
      </c>
      <c r="D159" s="607">
        <v>-1</v>
      </c>
      <c r="E159" s="608">
        <v>0</v>
      </c>
      <c r="F159" s="606">
        <v>0</v>
      </c>
      <c r="G159" s="607">
        <v>0</v>
      </c>
      <c r="H159" s="609">
        <v>0</v>
      </c>
      <c r="I159" s="606">
        <v>0</v>
      </c>
      <c r="J159" s="607">
        <v>0</v>
      </c>
      <c r="K159" s="617" t="s">
        <v>308</v>
      </c>
    </row>
    <row r="160" spans="1:11" ht="14.4" customHeight="1" thickBot="1" x14ac:dyDescent="0.35">
      <c r="A160" s="627" t="s">
        <v>460</v>
      </c>
      <c r="B160" s="611">
        <v>0</v>
      </c>
      <c r="C160" s="611">
        <v>-0.41</v>
      </c>
      <c r="D160" s="612">
        <v>-0.41</v>
      </c>
      <c r="E160" s="613" t="s">
        <v>309</v>
      </c>
      <c r="F160" s="611">
        <v>0</v>
      </c>
      <c r="G160" s="612">
        <v>0</v>
      </c>
      <c r="H160" s="614">
        <v>0</v>
      </c>
      <c r="I160" s="611">
        <v>-0.41</v>
      </c>
      <c r="J160" s="612">
        <v>-0.41</v>
      </c>
      <c r="K160" s="615" t="s">
        <v>308</v>
      </c>
    </row>
    <row r="161" spans="1:11" ht="14.4" customHeight="1" thickBot="1" x14ac:dyDescent="0.35">
      <c r="A161" s="628" t="s">
        <v>461</v>
      </c>
      <c r="B161" s="606">
        <v>0</v>
      </c>
      <c r="C161" s="606">
        <v>-0.41</v>
      </c>
      <c r="D161" s="607">
        <v>-0.41</v>
      </c>
      <c r="E161" s="616" t="s">
        <v>309</v>
      </c>
      <c r="F161" s="606">
        <v>0</v>
      </c>
      <c r="G161" s="607">
        <v>0</v>
      </c>
      <c r="H161" s="609">
        <v>0</v>
      </c>
      <c r="I161" s="606">
        <v>-0.41</v>
      </c>
      <c r="J161" s="607">
        <v>-0.41</v>
      </c>
      <c r="K161" s="617" t="s">
        <v>308</v>
      </c>
    </row>
    <row r="162" spans="1:11" ht="14.4" customHeight="1" thickBot="1" x14ac:dyDescent="0.35">
      <c r="A162" s="627" t="s">
        <v>462</v>
      </c>
      <c r="B162" s="611">
        <v>18509.000000004798</v>
      </c>
      <c r="C162" s="611">
        <v>18183.73444</v>
      </c>
      <c r="D162" s="612">
        <v>-325.26556000483498</v>
      </c>
      <c r="E162" s="618">
        <v>0.98242662704600003</v>
      </c>
      <c r="F162" s="611">
        <v>20362.002041670399</v>
      </c>
      <c r="G162" s="612">
        <v>10181.0010208352</v>
      </c>
      <c r="H162" s="614">
        <v>1502.3059900000001</v>
      </c>
      <c r="I162" s="611">
        <v>8653.6307099999995</v>
      </c>
      <c r="J162" s="612">
        <v>-1527.3703108351999</v>
      </c>
      <c r="K162" s="619">
        <v>0.42498918781599998</v>
      </c>
    </row>
    <row r="163" spans="1:11" ht="14.4" customHeight="1" thickBot="1" x14ac:dyDescent="0.35">
      <c r="A163" s="628" t="s">
        <v>463</v>
      </c>
      <c r="B163" s="606">
        <v>11378.000000003</v>
      </c>
      <c r="C163" s="606">
        <v>9769.5511100000003</v>
      </c>
      <c r="D163" s="607">
        <v>-1608.4488900029801</v>
      </c>
      <c r="E163" s="608">
        <v>0.858635182808</v>
      </c>
      <c r="F163" s="606">
        <v>11670.0011701352</v>
      </c>
      <c r="G163" s="607">
        <v>5835.0005850676098</v>
      </c>
      <c r="H163" s="609">
        <v>697.67768999999998</v>
      </c>
      <c r="I163" s="606">
        <v>4640.1782999999996</v>
      </c>
      <c r="J163" s="607">
        <v>-1194.82228506761</v>
      </c>
      <c r="K163" s="610">
        <v>0.397615924141</v>
      </c>
    </row>
    <row r="164" spans="1:11" ht="14.4" customHeight="1" thickBot="1" x14ac:dyDescent="0.35">
      <c r="A164" s="628" t="s">
        <v>464</v>
      </c>
      <c r="B164" s="606">
        <v>7131.0000000018599</v>
      </c>
      <c r="C164" s="606">
        <v>8414.1833299999998</v>
      </c>
      <c r="D164" s="607">
        <v>1283.1833299981399</v>
      </c>
      <c r="E164" s="608">
        <v>1.17994437386</v>
      </c>
      <c r="F164" s="606">
        <v>8692.0008715351705</v>
      </c>
      <c r="G164" s="607">
        <v>4346.0004357675798</v>
      </c>
      <c r="H164" s="609">
        <v>804.62829999999997</v>
      </c>
      <c r="I164" s="606">
        <v>4013.4524099999999</v>
      </c>
      <c r="J164" s="607">
        <v>-332.54802576758402</v>
      </c>
      <c r="K164" s="610">
        <v>0.46174091205399997</v>
      </c>
    </row>
    <row r="165" spans="1:11" ht="14.4" customHeight="1" thickBot="1" x14ac:dyDescent="0.35">
      <c r="A165" s="627" t="s">
        <v>465</v>
      </c>
      <c r="B165" s="611">
        <v>0</v>
      </c>
      <c r="C165" s="611">
        <v>781.83388000000002</v>
      </c>
      <c r="D165" s="612">
        <v>781.83388000000002</v>
      </c>
      <c r="E165" s="613" t="s">
        <v>308</v>
      </c>
      <c r="F165" s="611">
        <v>0</v>
      </c>
      <c r="G165" s="612">
        <v>0</v>
      </c>
      <c r="H165" s="614">
        <v>599.16645000000005</v>
      </c>
      <c r="I165" s="611">
        <v>819.53214000000003</v>
      </c>
      <c r="J165" s="612">
        <v>819.53214000000003</v>
      </c>
      <c r="K165" s="615" t="s">
        <v>308</v>
      </c>
    </row>
    <row r="166" spans="1:11" ht="14.4" customHeight="1" thickBot="1" x14ac:dyDescent="0.35">
      <c r="A166" s="628" t="s">
        <v>466</v>
      </c>
      <c r="B166" s="606">
        <v>0</v>
      </c>
      <c r="C166" s="606">
        <v>259.13082000000003</v>
      </c>
      <c r="D166" s="607">
        <v>259.13082000000003</v>
      </c>
      <c r="E166" s="616" t="s">
        <v>308</v>
      </c>
      <c r="F166" s="606">
        <v>0</v>
      </c>
      <c r="G166" s="607">
        <v>0</v>
      </c>
      <c r="H166" s="609">
        <v>0</v>
      </c>
      <c r="I166" s="606">
        <v>171.79652999999999</v>
      </c>
      <c r="J166" s="607">
        <v>171.79652999999999</v>
      </c>
      <c r="K166" s="617" t="s">
        <v>308</v>
      </c>
    </row>
    <row r="167" spans="1:11" ht="14.4" customHeight="1" thickBot="1" x14ac:dyDescent="0.35">
      <c r="A167" s="628" t="s">
        <v>467</v>
      </c>
      <c r="B167" s="606">
        <v>0</v>
      </c>
      <c r="C167" s="606">
        <v>522.70306000000005</v>
      </c>
      <c r="D167" s="607">
        <v>522.70306000000005</v>
      </c>
      <c r="E167" s="616" t="s">
        <v>308</v>
      </c>
      <c r="F167" s="606">
        <v>0</v>
      </c>
      <c r="G167" s="607">
        <v>0</v>
      </c>
      <c r="H167" s="609">
        <v>599.16645000000005</v>
      </c>
      <c r="I167" s="606">
        <v>647.73560999999995</v>
      </c>
      <c r="J167" s="607">
        <v>647.73560999999995</v>
      </c>
      <c r="K167" s="617" t="s">
        <v>308</v>
      </c>
    </row>
    <row r="168" spans="1:11" ht="14.4" customHeight="1" thickBot="1" x14ac:dyDescent="0.35">
      <c r="A168" s="625" t="s">
        <v>468</v>
      </c>
      <c r="B168" s="606">
        <v>37</v>
      </c>
      <c r="C168" s="606">
        <v>55.220930000000003</v>
      </c>
      <c r="D168" s="607">
        <v>18.220929999999999</v>
      </c>
      <c r="E168" s="608">
        <v>1.492457567567</v>
      </c>
      <c r="F168" s="606">
        <v>31.163405158532001</v>
      </c>
      <c r="G168" s="607">
        <v>15.581702579266</v>
      </c>
      <c r="H168" s="609">
        <v>0</v>
      </c>
      <c r="I168" s="606">
        <v>7.6295900000000003</v>
      </c>
      <c r="J168" s="607">
        <v>-7.9521125792660001</v>
      </c>
      <c r="K168" s="610">
        <v>0.24482529945500001</v>
      </c>
    </row>
    <row r="169" spans="1:11" ht="14.4" customHeight="1" thickBot="1" x14ac:dyDescent="0.35">
      <c r="A169" s="626" t="s">
        <v>469</v>
      </c>
      <c r="B169" s="606">
        <v>0</v>
      </c>
      <c r="C169" s="606">
        <v>11.829000000000001</v>
      </c>
      <c r="D169" s="607">
        <v>11.829000000000001</v>
      </c>
      <c r="E169" s="616" t="s">
        <v>308</v>
      </c>
      <c r="F169" s="606">
        <v>0</v>
      </c>
      <c r="G169" s="607">
        <v>0</v>
      </c>
      <c r="H169" s="609">
        <v>0</v>
      </c>
      <c r="I169" s="606">
        <v>0.57301000000000002</v>
      </c>
      <c r="J169" s="607">
        <v>0.57301000000000002</v>
      </c>
      <c r="K169" s="617" t="s">
        <v>308</v>
      </c>
    </row>
    <row r="170" spans="1:11" ht="14.4" customHeight="1" thickBot="1" x14ac:dyDescent="0.35">
      <c r="A170" s="627" t="s">
        <v>470</v>
      </c>
      <c r="B170" s="611">
        <v>0</v>
      </c>
      <c r="C170" s="611">
        <v>11.829000000000001</v>
      </c>
      <c r="D170" s="612">
        <v>11.829000000000001</v>
      </c>
      <c r="E170" s="613" t="s">
        <v>308</v>
      </c>
      <c r="F170" s="611">
        <v>0</v>
      </c>
      <c r="G170" s="612">
        <v>0</v>
      </c>
      <c r="H170" s="614">
        <v>0</v>
      </c>
      <c r="I170" s="611">
        <v>0.57301000000000002</v>
      </c>
      <c r="J170" s="612">
        <v>0.57301000000000002</v>
      </c>
      <c r="K170" s="615" t="s">
        <v>308</v>
      </c>
    </row>
    <row r="171" spans="1:11" ht="14.4" customHeight="1" thickBot="1" x14ac:dyDescent="0.35">
      <c r="A171" s="628" t="s">
        <v>471</v>
      </c>
      <c r="B171" s="606">
        <v>0</v>
      </c>
      <c r="C171" s="606">
        <v>11.829000000000001</v>
      </c>
      <c r="D171" s="607">
        <v>11.829000000000001</v>
      </c>
      <c r="E171" s="616" t="s">
        <v>308</v>
      </c>
      <c r="F171" s="606">
        <v>0</v>
      </c>
      <c r="G171" s="607">
        <v>0</v>
      </c>
      <c r="H171" s="609">
        <v>0</v>
      </c>
      <c r="I171" s="606">
        <v>0.57301000000000002</v>
      </c>
      <c r="J171" s="607">
        <v>0.57301000000000002</v>
      </c>
      <c r="K171" s="617" t="s">
        <v>308</v>
      </c>
    </row>
    <row r="172" spans="1:11" ht="14.4" customHeight="1" thickBot="1" x14ac:dyDescent="0.35">
      <c r="A172" s="631" t="s">
        <v>472</v>
      </c>
      <c r="B172" s="611">
        <v>37</v>
      </c>
      <c r="C172" s="611">
        <v>43.391930000000002</v>
      </c>
      <c r="D172" s="612">
        <v>6.3919300000000003</v>
      </c>
      <c r="E172" s="618">
        <v>1.172754864864</v>
      </c>
      <c r="F172" s="611">
        <v>31.163405158532001</v>
      </c>
      <c r="G172" s="612">
        <v>15.581702579266</v>
      </c>
      <c r="H172" s="614">
        <v>0</v>
      </c>
      <c r="I172" s="611">
        <v>7.0565800000000003</v>
      </c>
      <c r="J172" s="612">
        <v>-8.5251225792660001</v>
      </c>
      <c r="K172" s="619">
        <v>0.226438027683</v>
      </c>
    </row>
    <row r="173" spans="1:11" ht="14.4" customHeight="1" thickBot="1" x14ac:dyDescent="0.35">
      <c r="A173" s="627" t="s">
        <v>473</v>
      </c>
      <c r="B173" s="611">
        <v>0</v>
      </c>
      <c r="C173" s="611">
        <v>2.0000000000000002E-5</v>
      </c>
      <c r="D173" s="612">
        <v>2.0000000000000002E-5</v>
      </c>
      <c r="E173" s="613" t="s">
        <v>308</v>
      </c>
      <c r="F173" s="611">
        <v>0</v>
      </c>
      <c r="G173" s="612">
        <v>0</v>
      </c>
      <c r="H173" s="614">
        <v>0</v>
      </c>
      <c r="I173" s="611">
        <v>5.0000000000000002E-5</v>
      </c>
      <c r="J173" s="612">
        <v>5.0000000000000002E-5</v>
      </c>
      <c r="K173" s="615" t="s">
        <v>308</v>
      </c>
    </row>
    <row r="174" spans="1:11" ht="14.4" customHeight="1" thickBot="1" x14ac:dyDescent="0.35">
      <c r="A174" s="628" t="s">
        <v>474</v>
      </c>
      <c r="B174" s="606">
        <v>0</v>
      </c>
      <c r="C174" s="606">
        <v>2.0000000000000002E-5</v>
      </c>
      <c r="D174" s="607">
        <v>2.0000000000000002E-5</v>
      </c>
      <c r="E174" s="616" t="s">
        <v>308</v>
      </c>
      <c r="F174" s="606">
        <v>0</v>
      </c>
      <c r="G174" s="607">
        <v>0</v>
      </c>
      <c r="H174" s="609">
        <v>0</v>
      </c>
      <c r="I174" s="606">
        <v>5.0000000000000002E-5</v>
      </c>
      <c r="J174" s="607">
        <v>5.0000000000000002E-5</v>
      </c>
      <c r="K174" s="617" t="s">
        <v>308</v>
      </c>
    </row>
    <row r="175" spans="1:11" ht="14.4" customHeight="1" thickBot="1" x14ac:dyDescent="0.35">
      <c r="A175" s="627" t="s">
        <v>475</v>
      </c>
      <c r="B175" s="611">
        <v>37</v>
      </c>
      <c r="C175" s="611">
        <v>26.554379999999998</v>
      </c>
      <c r="D175" s="612">
        <v>-10.44562</v>
      </c>
      <c r="E175" s="618">
        <v>0.71768594594500001</v>
      </c>
      <c r="F175" s="611">
        <v>31.163405158532001</v>
      </c>
      <c r="G175" s="612">
        <v>15.581702579266</v>
      </c>
      <c r="H175" s="614">
        <v>0</v>
      </c>
      <c r="I175" s="611">
        <v>7.0565300000000004</v>
      </c>
      <c r="J175" s="612">
        <v>-8.525172579266</v>
      </c>
      <c r="K175" s="619">
        <v>0.226436423237</v>
      </c>
    </row>
    <row r="176" spans="1:11" ht="14.4" customHeight="1" thickBot="1" x14ac:dyDescent="0.35">
      <c r="A176" s="628" t="s">
        <v>476</v>
      </c>
      <c r="B176" s="606">
        <v>0</v>
      </c>
      <c r="C176" s="606">
        <v>0.46100000000000002</v>
      </c>
      <c r="D176" s="607">
        <v>0.46100000000000002</v>
      </c>
      <c r="E176" s="616" t="s">
        <v>308</v>
      </c>
      <c r="F176" s="606">
        <v>0.45796230795300003</v>
      </c>
      <c r="G176" s="607">
        <v>0.228981153976</v>
      </c>
      <c r="H176" s="609">
        <v>0</v>
      </c>
      <c r="I176" s="606">
        <v>4.4999999999999998E-2</v>
      </c>
      <c r="J176" s="607">
        <v>-0.18398115397600001</v>
      </c>
      <c r="K176" s="610">
        <v>9.8261361727999999E-2</v>
      </c>
    </row>
    <row r="177" spans="1:11" ht="14.4" customHeight="1" thickBot="1" x14ac:dyDescent="0.35">
      <c r="A177" s="628" t="s">
        <v>477</v>
      </c>
      <c r="B177" s="606">
        <v>37</v>
      </c>
      <c r="C177" s="606">
        <v>26.09338</v>
      </c>
      <c r="D177" s="607">
        <v>-10.90662</v>
      </c>
      <c r="E177" s="608">
        <v>0.70522648648599995</v>
      </c>
      <c r="F177" s="606">
        <v>30.705442850577999</v>
      </c>
      <c r="G177" s="607">
        <v>15.352721425288999</v>
      </c>
      <c r="H177" s="609">
        <v>0</v>
      </c>
      <c r="I177" s="606">
        <v>7.0115299999999996</v>
      </c>
      <c r="J177" s="607">
        <v>-8.3411914252890007</v>
      </c>
      <c r="K177" s="610">
        <v>0.22834811515699999</v>
      </c>
    </row>
    <row r="178" spans="1:11" ht="14.4" customHeight="1" thickBot="1" x14ac:dyDescent="0.35">
      <c r="A178" s="627" t="s">
        <v>478</v>
      </c>
      <c r="B178" s="611">
        <v>0</v>
      </c>
      <c r="C178" s="611">
        <v>6.6530000000000006E-2</v>
      </c>
      <c r="D178" s="612">
        <v>6.6530000000000006E-2</v>
      </c>
      <c r="E178" s="613" t="s">
        <v>309</v>
      </c>
      <c r="F178" s="611">
        <v>0</v>
      </c>
      <c r="G178" s="612">
        <v>0</v>
      </c>
      <c r="H178" s="614">
        <v>0</v>
      </c>
      <c r="I178" s="611">
        <v>0</v>
      </c>
      <c r="J178" s="612">
        <v>0</v>
      </c>
      <c r="K178" s="615" t="s">
        <v>308</v>
      </c>
    </row>
    <row r="179" spans="1:11" ht="14.4" customHeight="1" thickBot="1" x14ac:dyDescent="0.35">
      <c r="A179" s="628" t="s">
        <v>479</v>
      </c>
      <c r="B179" s="606">
        <v>0</v>
      </c>
      <c r="C179" s="606">
        <v>6.6530000000000006E-2</v>
      </c>
      <c r="D179" s="607">
        <v>6.6530000000000006E-2</v>
      </c>
      <c r="E179" s="616" t="s">
        <v>309</v>
      </c>
      <c r="F179" s="606">
        <v>0</v>
      </c>
      <c r="G179" s="607">
        <v>0</v>
      </c>
      <c r="H179" s="609">
        <v>0</v>
      </c>
      <c r="I179" s="606">
        <v>0</v>
      </c>
      <c r="J179" s="607">
        <v>0</v>
      </c>
      <c r="K179" s="617" t="s">
        <v>308</v>
      </c>
    </row>
    <row r="180" spans="1:11" ht="14.4" customHeight="1" thickBot="1" x14ac:dyDescent="0.35">
      <c r="A180" s="627" t="s">
        <v>480</v>
      </c>
      <c r="B180" s="611">
        <v>0</v>
      </c>
      <c r="C180" s="611">
        <v>16.771000000000001</v>
      </c>
      <c r="D180" s="612">
        <v>16.771000000000001</v>
      </c>
      <c r="E180" s="613" t="s">
        <v>309</v>
      </c>
      <c r="F180" s="611">
        <v>0</v>
      </c>
      <c r="G180" s="612">
        <v>0</v>
      </c>
      <c r="H180" s="614">
        <v>0</v>
      </c>
      <c r="I180" s="611">
        <v>0</v>
      </c>
      <c r="J180" s="612">
        <v>0</v>
      </c>
      <c r="K180" s="615" t="s">
        <v>308</v>
      </c>
    </row>
    <row r="181" spans="1:11" ht="14.4" customHeight="1" thickBot="1" x14ac:dyDescent="0.35">
      <c r="A181" s="628" t="s">
        <v>481</v>
      </c>
      <c r="B181" s="606">
        <v>0</v>
      </c>
      <c r="C181" s="606">
        <v>16.771000000000001</v>
      </c>
      <c r="D181" s="607">
        <v>16.771000000000001</v>
      </c>
      <c r="E181" s="616" t="s">
        <v>309</v>
      </c>
      <c r="F181" s="606">
        <v>0</v>
      </c>
      <c r="G181" s="607">
        <v>0</v>
      </c>
      <c r="H181" s="609">
        <v>0</v>
      </c>
      <c r="I181" s="606">
        <v>0</v>
      </c>
      <c r="J181" s="607">
        <v>0</v>
      </c>
      <c r="K181" s="617" t="s">
        <v>308</v>
      </c>
    </row>
    <row r="182" spans="1:11" ht="14.4" customHeight="1" thickBot="1" x14ac:dyDescent="0.35">
      <c r="A182" s="624" t="s">
        <v>482</v>
      </c>
      <c r="B182" s="606">
        <v>4672.6531034008503</v>
      </c>
      <c r="C182" s="606">
        <v>5101.7035400000104</v>
      </c>
      <c r="D182" s="607">
        <v>429.05043659915998</v>
      </c>
      <c r="E182" s="608">
        <v>1.0918215898129999</v>
      </c>
      <c r="F182" s="606">
        <v>4475.2318877610596</v>
      </c>
      <c r="G182" s="607">
        <v>2237.6159438805298</v>
      </c>
      <c r="H182" s="609">
        <v>537.36148000000003</v>
      </c>
      <c r="I182" s="606">
        <v>2575.9060399999998</v>
      </c>
      <c r="J182" s="607">
        <v>338.29009611946998</v>
      </c>
      <c r="K182" s="610">
        <v>0.57559163516</v>
      </c>
    </row>
    <row r="183" spans="1:11" ht="14.4" customHeight="1" thickBot="1" x14ac:dyDescent="0.35">
      <c r="A183" s="629" t="s">
        <v>483</v>
      </c>
      <c r="B183" s="611">
        <v>4672.6531034008503</v>
      </c>
      <c r="C183" s="611">
        <v>5101.7035400000104</v>
      </c>
      <c r="D183" s="612">
        <v>429.05043659915998</v>
      </c>
      <c r="E183" s="618">
        <v>1.0918215898129999</v>
      </c>
      <c r="F183" s="611">
        <v>4475.2318877610596</v>
      </c>
      <c r="G183" s="612">
        <v>2237.6159438805298</v>
      </c>
      <c r="H183" s="614">
        <v>537.36148000000003</v>
      </c>
      <c r="I183" s="611">
        <v>2575.9060399999998</v>
      </c>
      <c r="J183" s="612">
        <v>338.29009611946998</v>
      </c>
      <c r="K183" s="619">
        <v>0.57559163516</v>
      </c>
    </row>
    <row r="184" spans="1:11" ht="14.4" customHeight="1" thickBot="1" x14ac:dyDescent="0.35">
      <c r="A184" s="631" t="s">
        <v>54</v>
      </c>
      <c r="B184" s="611">
        <v>4672.6531034008503</v>
      </c>
      <c r="C184" s="611">
        <v>5101.7035400000104</v>
      </c>
      <c r="D184" s="612">
        <v>429.05043659915998</v>
      </c>
      <c r="E184" s="618">
        <v>1.0918215898129999</v>
      </c>
      <c r="F184" s="611">
        <v>4475.2318877610596</v>
      </c>
      <c r="G184" s="612">
        <v>2237.6159438805298</v>
      </c>
      <c r="H184" s="614">
        <v>537.36148000000003</v>
      </c>
      <c r="I184" s="611">
        <v>2575.9060399999998</v>
      </c>
      <c r="J184" s="612">
        <v>338.29009611946998</v>
      </c>
      <c r="K184" s="619">
        <v>0.57559163516</v>
      </c>
    </row>
    <row r="185" spans="1:11" ht="14.4" customHeight="1" thickBot="1" x14ac:dyDescent="0.35">
      <c r="A185" s="627" t="s">
        <v>484</v>
      </c>
      <c r="B185" s="611">
        <v>95.340636362989002</v>
      </c>
      <c r="C185" s="611">
        <v>97.196749999999994</v>
      </c>
      <c r="D185" s="612">
        <v>1.85611363701</v>
      </c>
      <c r="E185" s="618">
        <v>1.0194682320970001</v>
      </c>
      <c r="F185" s="611">
        <v>104.75978949461</v>
      </c>
      <c r="G185" s="612">
        <v>52.379894747304</v>
      </c>
      <c r="H185" s="614">
        <v>8.0980000000000008</v>
      </c>
      <c r="I185" s="611">
        <v>48.468000000000004</v>
      </c>
      <c r="J185" s="612">
        <v>-3.9118947473040002</v>
      </c>
      <c r="K185" s="619">
        <v>0.46265843253200001</v>
      </c>
    </row>
    <row r="186" spans="1:11" ht="14.4" customHeight="1" thickBot="1" x14ac:dyDescent="0.35">
      <c r="A186" s="628" t="s">
        <v>485</v>
      </c>
      <c r="B186" s="606">
        <v>95.340636362989002</v>
      </c>
      <c r="C186" s="606">
        <v>97.196749999999994</v>
      </c>
      <c r="D186" s="607">
        <v>1.85611363701</v>
      </c>
      <c r="E186" s="608">
        <v>1.0194682320970001</v>
      </c>
      <c r="F186" s="606">
        <v>104.75978949461</v>
      </c>
      <c r="G186" s="607">
        <v>52.379894747304</v>
      </c>
      <c r="H186" s="609">
        <v>8.0980000000000008</v>
      </c>
      <c r="I186" s="606">
        <v>48.468000000000004</v>
      </c>
      <c r="J186" s="607">
        <v>-3.9118947473040002</v>
      </c>
      <c r="K186" s="610">
        <v>0.46265843253200001</v>
      </c>
    </row>
    <row r="187" spans="1:11" ht="14.4" customHeight="1" thickBot="1" x14ac:dyDescent="0.35">
      <c r="A187" s="627" t="s">
        <v>486</v>
      </c>
      <c r="B187" s="611">
        <v>195.71886633703801</v>
      </c>
      <c r="C187" s="611">
        <v>114.89424</v>
      </c>
      <c r="D187" s="612">
        <v>-80.824626337037998</v>
      </c>
      <c r="E187" s="618">
        <v>0.58703712192000002</v>
      </c>
      <c r="F187" s="611">
        <v>159.62265216410501</v>
      </c>
      <c r="G187" s="612">
        <v>79.811326082052005</v>
      </c>
      <c r="H187" s="614">
        <v>19.088000000000001</v>
      </c>
      <c r="I187" s="611">
        <v>76.886499999999998</v>
      </c>
      <c r="J187" s="612">
        <v>-2.9248260820519998</v>
      </c>
      <c r="K187" s="619">
        <v>0.48167662269400002</v>
      </c>
    </row>
    <row r="188" spans="1:11" ht="14.4" customHeight="1" thickBot="1" x14ac:dyDescent="0.35">
      <c r="A188" s="628" t="s">
        <v>487</v>
      </c>
      <c r="B188" s="606">
        <v>142.365549493375</v>
      </c>
      <c r="C188" s="606">
        <v>91.02</v>
      </c>
      <c r="D188" s="607">
        <v>-51.345549493375003</v>
      </c>
      <c r="E188" s="608">
        <v>0.63934006734000004</v>
      </c>
      <c r="F188" s="606">
        <v>123.725697280609</v>
      </c>
      <c r="G188" s="607">
        <v>61.862848640304001</v>
      </c>
      <c r="H188" s="609">
        <v>18.5</v>
      </c>
      <c r="I188" s="606">
        <v>66.599999999999994</v>
      </c>
      <c r="J188" s="607">
        <v>4.7371513596949999</v>
      </c>
      <c r="K188" s="610">
        <v>0.53828753010700003</v>
      </c>
    </row>
    <row r="189" spans="1:11" ht="14.4" customHeight="1" thickBot="1" x14ac:dyDescent="0.35">
      <c r="A189" s="628" t="s">
        <v>488</v>
      </c>
      <c r="B189" s="606">
        <v>41.418404025880001</v>
      </c>
      <c r="C189" s="606">
        <v>14.301600000000001</v>
      </c>
      <c r="D189" s="607">
        <v>-27.11680402588</v>
      </c>
      <c r="E189" s="608">
        <v>0.34529577699399999</v>
      </c>
      <c r="F189" s="606">
        <v>25.512248171625</v>
      </c>
      <c r="G189" s="607">
        <v>12.756124085812001</v>
      </c>
      <c r="H189" s="609">
        <v>0</v>
      </c>
      <c r="I189" s="606">
        <v>5.7294999999999998</v>
      </c>
      <c r="J189" s="607">
        <v>-7.0266240858120002</v>
      </c>
      <c r="K189" s="610">
        <v>0.22457840490700001</v>
      </c>
    </row>
    <row r="190" spans="1:11" ht="14.4" customHeight="1" thickBot="1" x14ac:dyDescent="0.35">
      <c r="A190" s="628" t="s">
        <v>489</v>
      </c>
      <c r="B190" s="606">
        <v>11.934912817781999</v>
      </c>
      <c r="C190" s="606">
        <v>9.5726399999999998</v>
      </c>
      <c r="D190" s="607">
        <v>-2.3622728177819998</v>
      </c>
      <c r="E190" s="608">
        <v>0.80207037505400003</v>
      </c>
      <c r="F190" s="606">
        <v>10.384706711871001</v>
      </c>
      <c r="G190" s="607">
        <v>5.1923533559350004</v>
      </c>
      <c r="H190" s="609">
        <v>0.58799999999999997</v>
      </c>
      <c r="I190" s="606">
        <v>4.5570000000000004</v>
      </c>
      <c r="J190" s="607">
        <v>-0.63535335593499997</v>
      </c>
      <c r="K190" s="610">
        <v>0.43881836304400001</v>
      </c>
    </row>
    <row r="191" spans="1:11" ht="14.4" customHeight="1" thickBot="1" x14ac:dyDescent="0.35">
      <c r="A191" s="627" t="s">
        <v>490</v>
      </c>
      <c r="B191" s="611">
        <v>1184.3845660091199</v>
      </c>
      <c r="C191" s="611">
        <v>1179.1632400000001</v>
      </c>
      <c r="D191" s="612">
        <v>-5.2213260091200002</v>
      </c>
      <c r="E191" s="618">
        <v>0.99559152815800001</v>
      </c>
      <c r="F191" s="611">
        <v>1077.62939302979</v>
      </c>
      <c r="G191" s="612">
        <v>538.81469651489704</v>
      </c>
      <c r="H191" s="614">
        <v>102.01855</v>
      </c>
      <c r="I191" s="611">
        <v>577.70920999999998</v>
      </c>
      <c r="J191" s="612">
        <v>38.894513485102998</v>
      </c>
      <c r="K191" s="619">
        <v>0.53609266203799999</v>
      </c>
    </row>
    <row r="192" spans="1:11" ht="14.4" customHeight="1" thickBot="1" x14ac:dyDescent="0.35">
      <c r="A192" s="628" t="s">
        <v>491</v>
      </c>
      <c r="B192" s="606">
        <v>1184.3845660091199</v>
      </c>
      <c r="C192" s="606">
        <v>1179.1632400000001</v>
      </c>
      <c r="D192" s="607">
        <v>-5.2213260091200002</v>
      </c>
      <c r="E192" s="608">
        <v>0.99559152815800001</v>
      </c>
      <c r="F192" s="606">
        <v>1077.62939302979</v>
      </c>
      <c r="G192" s="607">
        <v>538.81469651489704</v>
      </c>
      <c r="H192" s="609">
        <v>102.01855</v>
      </c>
      <c r="I192" s="606">
        <v>577.70920999999998</v>
      </c>
      <c r="J192" s="607">
        <v>38.894513485102998</v>
      </c>
      <c r="K192" s="610">
        <v>0.53609266203799999</v>
      </c>
    </row>
    <row r="193" spans="1:11" ht="14.4" customHeight="1" thickBot="1" x14ac:dyDescent="0.35">
      <c r="A193" s="627" t="s">
        <v>492</v>
      </c>
      <c r="B193" s="611">
        <v>0</v>
      </c>
      <c r="C193" s="611">
        <v>2.0649999999999999</v>
      </c>
      <c r="D193" s="612">
        <v>2.0649999999999999</v>
      </c>
      <c r="E193" s="613" t="s">
        <v>308</v>
      </c>
      <c r="F193" s="611">
        <v>0</v>
      </c>
      <c r="G193" s="612">
        <v>0</v>
      </c>
      <c r="H193" s="614">
        <v>0.112</v>
      </c>
      <c r="I193" s="611">
        <v>1.0289999999999999</v>
      </c>
      <c r="J193" s="612">
        <v>1.0289999999999999</v>
      </c>
      <c r="K193" s="615" t="s">
        <v>309</v>
      </c>
    </row>
    <row r="194" spans="1:11" ht="14.4" customHeight="1" thickBot="1" x14ac:dyDescent="0.35">
      <c r="A194" s="628" t="s">
        <v>493</v>
      </c>
      <c r="B194" s="606">
        <v>0</v>
      </c>
      <c r="C194" s="606">
        <v>2.0649999999999999</v>
      </c>
      <c r="D194" s="607">
        <v>2.0649999999999999</v>
      </c>
      <c r="E194" s="616" t="s">
        <v>308</v>
      </c>
      <c r="F194" s="606">
        <v>0</v>
      </c>
      <c r="G194" s="607">
        <v>0</v>
      </c>
      <c r="H194" s="609">
        <v>0.112</v>
      </c>
      <c r="I194" s="606">
        <v>1.0289999999999999</v>
      </c>
      <c r="J194" s="607">
        <v>1.0289999999999999</v>
      </c>
      <c r="K194" s="617" t="s">
        <v>309</v>
      </c>
    </row>
    <row r="195" spans="1:11" ht="14.4" customHeight="1" thickBot="1" x14ac:dyDescent="0.35">
      <c r="A195" s="627" t="s">
        <v>494</v>
      </c>
      <c r="B195" s="611">
        <v>626</v>
      </c>
      <c r="C195" s="611">
        <v>571.48968000000002</v>
      </c>
      <c r="D195" s="612">
        <v>-54.510319999998998</v>
      </c>
      <c r="E195" s="618">
        <v>0.91292281150099996</v>
      </c>
      <c r="F195" s="611">
        <v>588.43796277981403</v>
      </c>
      <c r="G195" s="612">
        <v>294.21898138990701</v>
      </c>
      <c r="H195" s="614">
        <v>89.475260000000006</v>
      </c>
      <c r="I195" s="611">
        <v>270.4957</v>
      </c>
      <c r="J195" s="612">
        <v>-23.723281389905999</v>
      </c>
      <c r="K195" s="619">
        <v>0.45968431187199998</v>
      </c>
    </row>
    <row r="196" spans="1:11" ht="14.4" customHeight="1" thickBot="1" x14ac:dyDescent="0.35">
      <c r="A196" s="628" t="s">
        <v>495</v>
      </c>
      <c r="B196" s="606">
        <v>626</v>
      </c>
      <c r="C196" s="606">
        <v>571.48968000000002</v>
      </c>
      <c r="D196" s="607">
        <v>-54.510319999998998</v>
      </c>
      <c r="E196" s="608">
        <v>0.91292281150099996</v>
      </c>
      <c r="F196" s="606">
        <v>588.43796277981403</v>
      </c>
      <c r="G196" s="607">
        <v>294.21898138990701</v>
      </c>
      <c r="H196" s="609">
        <v>89.475260000000006</v>
      </c>
      <c r="I196" s="606">
        <v>270.4957</v>
      </c>
      <c r="J196" s="607">
        <v>-23.723281389905999</v>
      </c>
      <c r="K196" s="610">
        <v>0.45968431187199998</v>
      </c>
    </row>
    <row r="197" spans="1:11" ht="14.4" customHeight="1" thickBot="1" x14ac:dyDescent="0.35">
      <c r="A197" s="627" t="s">
        <v>496</v>
      </c>
      <c r="B197" s="611">
        <v>0</v>
      </c>
      <c r="C197" s="611">
        <v>622.88588000000095</v>
      </c>
      <c r="D197" s="612">
        <v>622.88588000000095</v>
      </c>
      <c r="E197" s="613" t="s">
        <v>308</v>
      </c>
      <c r="F197" s="611">
        <v>0</v>
      </c>
      <c r="G197" s="612">
        <v>0</v>
      </c>
      <c r="H197" s="614">
        <v>76.921030000000002</v>
      </c>
      <c r="I197" s="611">
        <v>355.41658999999999</v>
      </c>
      <c r="J197" s="612">
        <v>355.41658999999999</v>
      </c>
      <c r="K197" s="615" t="s">
        <v>309</v>
      </c>
    </row>
    <row r="198" spans="1:11" ht="14.4" customHeight="1" thickBot="1" x14ac:dyDescent="0.35">
      <c r="A198" s="628" t="s">
        <v>497</v>
      </c>
      <c r="B198" s="606">
        <v>0</v>
      </c>
      <c r="C198" s="606">
        <v>0.33</v>
      </c>
      <c r="D198" s="607">
        <v>0.33</v>
      </c>
      <c r="E198" s="616" t="s">
        <v>309</v>
      </c>
      <c r="F198" s="606">
        <v>0</v>
      </c>
      <c r="G198" s="607">
        <v>0</v>
      </c>
      <c r="H198" s="609">
        <v>0</v>
      </c>
      <c r="I198" s="606">
        <v>0</v>
      </c>
      <c r="J198" s="607">
        <v>0</v>
      </c>
      <c r="K198" s="610">
        <v>0</v>
      </c>
    </row>
    <row r="199" spans="1:11" ht="14.4" customHeight="1" thickBot="1" x14ac:dyDescent="0.35">
      <c r="A199" s="628" t="s">
        <v>498</v>
      </c>
      <c r="B199" s="606">
        <v>0</v>
      </c>
      <c r="C199" s="606">
        <v>622.55588000000103</v>
      </c>
      <c r="D199" s="607">
        <v>622.55588000000103</v>
      </c>
      <c r="E199" s="616" t="s">
        <v>308</v>
      </c>
      <c r="F199" s="606">
        <v>0</v>
      </c>
      <c r="G199" s="607">
        <v>0</v>
      </c>
      <c r="H199" s="609">
        <v>76.921030000000002</v>
      </c>
      <c r="I199" s="606">
        <v>355.41658999999999</v>
      </c>
      <c r="J199" s="607">
        <v>355.41658999999999</v>
      </c>
      <c r="K199" s="617" t="s">
        <v>309</v>
      </c>
    </row>
    <row r="200" spans="1:11" ht="14.4" customHeight="1" thickBot="1" x14ac:dyDescent="0.35">
      <c r="A200" s="627" t="s">
        <v>499</v>
      </c>
      <c r="B200" s="611">
        <v>2571.2090346916998</v>
      </c>
      <c r="C200" s="611">
        <v>2514.00875</v>
      </c>
      <c r="D200" s="612">
        <v>-57.200284691693</v>
      </c>
      <c r="E200" s="618">
        <v>0.977753545542</v>
      </c>
      <c r="F200" s="611">
        <v>2544.7820902927401</v>
      </c>
      <c r="G200" s="612">
        <v>1272.3910451463701</v>
      </c>
      <c r="H200" s="614">
        <v>241.64864</v>
      </c>
      <c r="I200" s="611">
        <v>1245.90104</v>
      </c>
      <c r="J200" s="612">
        <v>-26.490005146367999</v>
      </c>
      <c r="K200" s="619">
        <v>0.48959046228399999</v>
      </c>
    </row>
    <row r="201" spans="1:11" ht="14.4" customHeight="1" thickBot="1" x14ac:dyDescent="0.35">
      <c r="A201" s="628" t="s">
        <v>500</v>
      </c>
      <c r="B201" s="606">
        <v>2571.2090346916998</v>
      </c>
      <c r="C201" s="606">
        <v>2514.00875</v>
      </c>
      <c r="D201" s="607">
        <v>-57.200284691693</v>
      </c>
      <c r="E201" s="608">
        <v>0.977753545542</v>
      </c>
      <c r="F201" s="606">
        <v>2544.7820902927401</v>
      </c>
      <c r="G201" s="607">
        <v>1272.3910451463701</v>
      </c>
      <c r="H201" s="609">
        <v>241.64864</v>
      </c>
      <c r="I201" s="606">
        <v>1245.90104</v>
      </c>
      <c r="J201" s="607">
        <v>-26.490005146367999</v>
      </c>
      <c r="K201" s="610">
        <v>0.48959046228399999</v>
      </c>
    </row>
    <row r="202" spans="1:11" ht="14.4" customHeight="1" thickBot="1" x14ac:dyDescent="0.35">
      <c r="A202" s="632" t="s">
        <v>501</v>
      </c>
      <c r="B202" s="611">
        <v>0</v>
      </c>
      <c r="C202" s="611">
        <v>0.33</v>
      </c>
      <c r="D202" s="612">
        <v>0.33</v>
      </c>
      <c r="E202" s="613" t="s">
        <v>308</v>
      </c>
      <c r="F202" s="611">
        <v>0</v>
      </c>
      <c r="G202" s="612">
        <v>0</v>
      </c>
      <c r="H202" s="614">
        <v>0</v>
      </c>
      <c r="I202" s="611">
        <v>0</v>
      </c>
      <c r="J202" s="612">
        <v>0</v>
      </c>
      <c r="K202" s="619">
        <v>0</v>
      </c>
    </row>
    <row r="203" spans="1:11" ht="14.4" customHeight="1" thickBot="1" x14ac:dyDescent="0.35">
      <c r="A203" s="629" t="s">
        <v>502</v>
      </c>
      <c r="B203" s="611">
        <v>0</v>
      </c>
      <c r="C203" s="611">
        <v>0.33</v>
      </c>
      <c r="D203" s="612">
        <v>0.33</v>
      </c>
      <c r="E203" s="613" t="s">
        <v>308</v>
      </c>
      <c r="F203" s="611">
        <v>0</v>
      </c>
      <c r="G203" s="612">
        <v>0</v>
      </c>
      <c r="H203" s="614">
        <v>0</v>
      </c>
      <c r="I203" s="611">
        <v>0</v>
      </c>
      <c r="J203" s="612">
        <v>0</v>
      </c>
      <c r="K203" s="619">
        <v>0</v>
      </c>
    </row>
    <row r="204" spans="1:11" ht="14.4" customHeight="1" thickBot="1" x14ac:dyDescent="0.35">
      <c r="A204" s="631" t="s">
        <v>503</v>
      </c>
      <c r="B204" s="611">
        <v>0</v>
      </c>
      <c r="C204" s="611">
        <v>0.33</v>
      </c>
      <c r="D204" s="612">
        <v>0.33</v>
      </c>
      <c r="E204" s="613" t="s">
        <v>308</v>
      </c>
      <c r="F204" s="611">
        <v>0</v>
      </c>
      <c r="G204" s="612">
        <v>0</v>
      </c>
      <c r="H204" s="614">
        <v>0</v>
      </c>
      <c r="I204" s="611">
        <v>0</v>
      </c>
      <c r="J204" s="612">
        <v>0</v>
      </c>
      <c r="K204" s="619">
        <v>0</v>
      </c>
    </row>
    <row r="205" spans="1:11" ht="14.4" customHeight="1" thickBot="1" x14ac:dyDescent="0.35">
      <c r="A205" s="627" t="s">
        <v>504</v>
      </c>
      <c r="B205" s="611">
        <v>0</v>
      </c>
      <c r="C205" s="611">
        <v>0.33</v>
      </c>
      <c r="D205" s="612">
        <v>0.33</v>
      </c>
      <c r="E205" s="613" t="s">
        <v>309</v>
      </c>
      <c r="F205" s="611">
        <v>0</v>
      </c>
      <c r="G205" s="612">
        <v>0</v>
      </c>
      <c r="H205" s="614">
        <v>0</v>
      </c>
      <c r="I205" s="611">
        <v>0</v>
      </c>
      <c r="J205" s="612">
        <v>0</v>
      </c>
      <c r="K205" s="619">
        <v>0</v>
      </c>
    </row>
    <row r="206" spans="1:11" ht="14.4" customHeight="1" thickBot="1" x14ac:dyDescent="0.35">
      <c r="A206" s="628" t="s">
        <v>505</v>
      </c>
      <c r="B206" s="606">
        <v>0</v>
      </c>
      <c r="C206" s="606">
        <v>0.33</v>
      </c>
      <c r="D206" s="607">
        <v>0.33</v>
      </c>
      <c r="E206" s="616" t="s">
        <v>309</v>
      </c>
      <c r="F206" s="606">
        <v>0</v>
      </c>
      <c r="G206" s="607">
        <v>0</v>
      </c>
      <c r="H206" s="609">
        <v>0</v>
      </c>
      <c r="I206" s="606">
        <v>0</v>
      </c>
      <c r="J206" s="607">
        <v>0</v>
      </c>
      <c r="K206" s="610">
        <v>0</v>
      </c>
    </row>
    <row r="207" spans="1:11" ht="14.4" customHeight="1" thickBot="1" x14ac:dyDescent="0.35">
      <c r="A207" s="633"/>
      <c r="B207" s="606">
        <v>-17034.7463630944</v>
      </c>
      <c r="C207" s="606">
        <v>-17679.93058</v>
      </c>
      <c r="D207" s="607">
        <v>-645.18421690557796</v>
      </c>
      <c r="E207" s="608">
        <v>1.0378746007220001</v>
      </c>
      <c r="F207" s="606">
        <v>-15487.0558293247</v>
      </c>
      <c r="G207" s="607">
        <v>-7743.5279146623498</v>
      </c>
      <c r="H207" s="609">
        <v>-1092.6135899999999</v>
      </c>
      <c r="I207" s="606">
        <v>-8899.0134500000004</v>
      </c>
      <c r="J207" s="607">
        <v>-1155.4855353376499</v>
      </c>
      <c r="K207" s="610">
        <v>0.57460976108499995</v>
      </c>
    </row>
    <row r="208" spans="1:11" ht="14.4" customHeight="1" thickBot="1" x14ac:dyDescent="0.35">
      <c r="A208" s="634" t="s">
        <v>66</v>
      </c>
      <c r="B208" s="620">
        <v>-17034.7463630944</v>
      </c>
      <c r="C208" s="620">
        <v>-17679.93058</v>
      </c>
      <c r="D208" s="621">
        <v>-645.18421690558205</v>
      </c>
      <c r="E208" s="622" t="s">
        <v>308</v>
      </c>
      <c r="F208" s="620">
        <v>-15487.0558293247</v>
      </c>
      <c r="G208" s="621">
        <v>-7743.5279146623498</v>
      </c>
      <c r="H208" s="620">
        <v>-1092.6135899999999</v>
      </c>
      <c r="I208" s="620">
        <v>-8899.0134500000004</v>
      </c>
      <c r="J208" s="621">
        <v>-1155.4855353376499</v>
      </c>
      <c r="K208" s="623">
        <v>0.57460976108499995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176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307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254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506</v>
      </c>
      <c r="B5" s="636" t="s">
        <v>507</v>
      </c>
      <c r="C5" s="637" t="s">
        <v>508</v>
      </c>
      <c r="D5" s="637" t="s">
        <v>508</v>
      </c>
      <c r="E5" s="637"/>
      <c r="F5" s="637" t="s">
        <v>508</v>
      </c>
      <c r="G5" s="637" t="s">
        <v>508</v>
      </c>
      <c r="H5" s="637" t="s">
        <v>508</v>
      </c>
      <c r="I5" s="638" t="s">
        <v>508</v>
      </c>
      <c r="J5" s="639" t="s">
        <v>74</v>
      </c>
    </row>
    <row r="6" spans="1:10" ht="14.4" customHeight="1" x14ac:dyDescent="0.3">
      <c r="A6" s="635" t="s">
        <v>506</v>
      </c>
      <c r="B6" s="636" t="s">
        <v>317</v>
      </c>
      <c r="C6" s="637">
        <v>914.99196000000097</v>
      </c>
      <c r="D6" s="637">
        <v>928.38387000000102</v>
      </c>
      <c r="E6" s="637"/>
      <c r="F6" s="637">
        <v>870.94851000000017</v>
      </c>
      <c r="G6" s="637">
        <v>895.00008080013993</v>
      </c>
      <c r="H6" s="637">
        <v>-24.051570800139757</v>
      </c>
      <c r="I6" s="638">
        <v>0.97312673896226087</v>
      </c>
      <c r="J6" s="639" t="s">
        <v>1</v>
      </c>
    </row>
    <row r="7" spans="1:10" ht="14.4" customHeight="1" x14ac:dyDescent="0.3">
      <c r="A7" s="635" t="s">
        <v>506</v>
      </c>
      <c r="B7" s="636" t="s">
        <v>318</v>
      </c>
      <c r="C7" s="637" t="s">
        <v>508</v>
      </c>
      <c r="D7" s="637">
        <v>0</v>
      </c>
      <c r="E7" s="637"/>
      <c r="F7" s="637">
        <v>40.869610000000002</v>
      </c>
      <c r="G7" s="637">
        <v>43.500003927157501</v>
      </c>
      <c r="H7" s="637">
        <v>-2.630393927157499</v>
      </c>
      <c r="I7" s="638">
        <v>0.93953117954742715</v>
      </c>
      <c r="J7" s="639" t="s">
        <v>1</v>
      </c>
    </row>
    <row r="8" spans="1:10" ht="14.4" customHeight="1" x14ac:dyDescent="0.3">
      <c r="A8" s="635" t="s">
        <v>506</v>
      </c>
      <c r="B8" s="636" t="s">
        <v>319</v>
      </c>
      <c r="C8" s="637">
        <v>74.173860000000005</v>
      </c>
      <c r="D8" s="637">
        <v>36.027019999999993</v>
      </c>
      <c r="E8" s="637"/>
      <c r="F8" s="637">
        <v>110.03364999999999</v>
      </c>
      <c r="G8" s="637">
        <v>88.507229716465503</v>
      </c>
      <c r="H8" s="637">
        <v>21.526420283534492</v>
      </c>
      <c r="I8" s="638">
        <v>1.2432165186109063</v>
      </c>
      <c r="J8" s="639" t="s">
        <v>1</v>
      </c>
    </row>
    <row r="9" spans="1:10" ht="14.4" customHeight="1" x14ac:dyDescent="0.3">
      <c r="A9" s="635" t="s">
        <v>506</v>
      </c>
      <c r="B9" s="636" t="s">
        <v>320</v>
      </c>
      <c r="C9" s="637">
        <v>15.482939999999999</v>
      </c>
      <c r="D9" s="637">
        <v>0</v>
      </c>
      <c r="E9" s="637"/>
      <c r="F9" s="637">
        <v>3.8610000000000002</v>
      </c>
      <c r="G9" s="637">
        <v>0</v>
      </c>
      <c r="H9" s="637">
        <v>3.8610000000000002</v>
      </c>
      <c r="I9" s="638" t="s">
        <v>508</v>
      </c>
      <c r="J9" s="639" t="s">
        <v>1</v>
      </c>
    </row>
    <row r="10" spans="1:10" ht="14.4" customHeight="1" x14ac:dyDescent="0.3">
      <c r="A10" s="635" t="s">
        <v>506</v>
      </c>
      <c r="B10" s="636" t="s">
        <v>321</v>
      </c>
      <c r="C10" s="637">
        <v>162.86293000000001</v>
      </c>
      <c r="D10" s="637">
        <v>101.83556999999999</v>
      </c>
      <c r="E10" s="637"/>
      <c r="F10" s="637">
        <v>217.46974</v>
      </c>
      <c r="G10" s="637">
        <v>185.17811583927599</v>
      </c>
      <c r="H10" s="637">
        <v>32.291624160724012</v>
      </c>
      <c r="I10" s="638">
        <v>1.1743814273861135</v>
      </c>
      <c r="J10" s="639" t="s">
        <v>1</v>
      </c>
    </row>
    <row r="11" spans="1:10" ht="14.4" customHeight="1" x14ac:dyDescent="0.3">
      <c r="A11" s="635" t="s">
        <v>506</v>
      </c>
      <c r="B11" s="636" t="s">
        <v>322</v>
      </c>
      <c r="C11" s="637">
        <v>28.940300000000001</v>
      </c>
      <c r="D11" s="637">
        <v>35.600049999999996</v>
      </c>
      <c r="E11" s="637"/>
      <c r="F11" s="637">
        <v>14.97856</v>
      </c>
      <c r="G11" s="637">
        <v>32.498933587603503</v>
      </c>
      <c r="H11" s="637">
        <v>-17.520373587603501</v>
      </c>
      <c r="I11" s="638">
        <v>0.4608938923987792</v>
      </c>
      <c r="J11" s="639" t="s">
        <v>1</v>
      </c>
    </row>
    <row r="12" spans="1:10" ht="14.4" customHeight="1" x14ac:dyDescent="0.3">
      <c r="A12" s="635" t="s">
        <v>506</v>
      </c>
      <c r="B12" s="636" t="s">
        <v>323</v>
      </c>
      <c r="C12" s="637">
        <v>17.90091</v>
      </c>
      <c r="D12" s="637">
        <v>18.468969999999999</v>
      </c>
      <c r="E12" s="637"/>
      <c r="F12" s="637">
        <v>18.30686</v>
      </c>
      <c r="G12" s="637">
        <v>17.000001534751</v>
      </c>
      <c r="H12" s="637">
        <v>1.3068584652490003</v>
      </c>
      <c r="I12" s="638">
        <v>1.0768740204274423</v>
      </c>
      <c r="J12" s="639" t="s">
        <v>1</v>
      </c>
    </row>
    <row r="13" spans="1:10" ht="14.4" customHeight="1" x14ac:dyDescent="0.3">
      <c r="A13" s="635" t="s">
        <v>506</v>
      </c>
      <c r="B13" s="636" t="s">
        <v>509</v>
      </c>
      <c r="C13" s="637">
        <v>1214.352900000001</v>
      </c>
      <c r="D13" s="637">
        <v>1120.3154800000009</v>
      </c>
      <c r="E13" s="637"/>
      <c r="F13" s="637">
        <v>1276.46793</v>
      </c>
      <c r="G13" s="637">
        <v>1261.6843654053932</v>
      </c>
      <c r="H13" s="637">
        <v>14.783564594606787</v>
      </c>
      <c r="I13" s="638">
        <v>1.0117173240787973</v>
      </c>
      <c r="J13" s="639" t="s">
        <v>510</v>
      </c>
    </row>
    <row r="15" spans="1:10" ht="14.4" customHeight="1" x14ac:dyDescent="0.3">
      <c r="A15" s="635" t="s">
        <v>506</v>
      </c>
      <c r="B15" s="636" t="s">
        <v>507</v>
      </c>
      <c r="C15" s="637" t="s">
        <v>508</v>
      </c>
      <c r="D15" s="637" t="s">
        <v>508</v>
      </c>
      <c r="E15" s="637"/>
      <c r="F15" s="637" t="s">
        <v>508</v>
      </c>
      <c r="G15" s="637" t="s">
        <v>508</v>
      </c>
      <c r="H15" s="637" t="s">
        <v>508</v>
      </c>
      <c r="I15" s="638" t="s">
        <v>508</v>
      </c>
      <c r="J15" s="639" t="s">
        <v>74</v>
      </c>
    </row>
    <row r="16" spans="1:10" ht="14.4" customHeight="1" x14ac:dyDescent="0.3">
      <c r="A16" s="635" t="s">
        <v>511</v>
      </c>
      <c r="B16" s="636" t="s">
        <v>512</v>
      </c>
      <c r="C16" s="637" t="s">
        <v>508</v>
      </c>
      <c r="D16" s="637" t="s">
        <v>508</v>
      </c>
      <c r="E16" s="637"/>
      <c r="F16" s="637" t="s">
        <v>508</v>
      </c>
      <c r="G16" s="637" t="s">
        <v>508</v>
      </c>
      <c r="H16" s="637" t="s">
        <v>508</v>
      </c>
      <c r="I16" s="638" t="s">
        <v>508</v>
      </c>
      <c r="J16" s="639" t="s">
        <v>0</v>
      </c>
    </row>
    <row r="17" spans="1:10" ht="14.4" customHeight="1" x14ac:dyDescent="0.3">
      <c r="A17" s="635" t="s">
        <v>511</v>
      </c>
      <c r="B17" s="636" t="s">
        <v>317</v>
      </c>
      <c r="C17" s="637" t="s">
        <v>508</v>
      </c>
      <c r="D17" s="637">
        <v>0.63161</v>
      </c>
      <c r="E17" s="637"/>
      <c r="F17" s="637">
        <v>0</v>
      </c>
      <c r="G17" s="637">
        <v>0.31241611995649998</v>
      </c>
      <c r="H17" s="637">
        <v>-0.31241611995649998</v>
      </c>
      <c r="I17" s="638">
        <v>0</v>
      </c>
      <c r="J17" s="639" t="s">
        <v>1</v>
      </c>
    </row>
    <row r="18" spans="1:10" ht="14.4" customHeight="1" x14ac:dyDescent="0.3">
      <c r="A18" s="635" t="s">
        <v>511</v>
      </c>
      <c r="B18" s="636" t="s">
        <v>513</v>
      </c>
      <c r="C18" s="637" t="s">
        <v>508</v>
      </c>
      <c r="D18" s="637">
        <v>0.63161</v>
      </c>
      <c r="E18" s="637"/>
      <c r="F18" s="637">
        <v>0</v>
      </c>
      <c r="G18" s="637">
        <v>0.31241611995649998</v>
      </c>
      <c r="H18" s="637">
        <v>-0.31241611995649998</v>
      </c>
      <c r="I18" s="638">
        <v>0</v>
      </c>
      <c r="J18" s="639" t="s">
        <v>514</v>
      </c>
    </row>
    <row r="19" spans="1:10" ht="14.4" customHeight="1" x14ac:dyDescent="0.3">
      <c r="A19" s="635" t="s">
        <v>508</v>
      </c>
      <c r="B19" s="636" t="s">
        <v>508</v>
      </c>
      <c r="C19" s="637" t="s">
        <v>508</v>
      </c>
      <c r="D19" s="637" t="s">
        <v>508</v>
      </c>
      <c r="E19" s="637"/>
      <c r="F19" s="637" t="s">
        <v>508</v>
      </c>
      <c r="G19" s="637" t="s">
        <v>508</v>
      </c>
      <c r="H19" s="637" t="s">
        <v>508</v>
      </c>
      <c r="I19" s="638" t="s">
        <v>508</v>
      </c>
      <c r="J19" s="639" t="s">
        <v>515</v>
      </c>
    </row>
    <row r="20" spans="1:10" ht="14.4" customHeight="1" x14ac:dyDescent="0.3">
      <c r="A20" s="635" t="s">
        <v>516</v>
      </c>
      <c r="B20" s="636" t="s">
        <v>517</v>
      </c>
      <c r="C20" s="637" t="s">
        <v>508</v>
      </c>
      <c r="D20" s="637" t="s">
        <v>508</v>
      </c>
      <c r="E20" s="637"/>
      <c r="F20" s="637" t="s">
        <v>508</v>
      </c>
      <c r="G20" s="637" t="s">
        <v>508</v>
      </c>
      <c r="H20" s="637" t="s">
        <v>508</v>
      </c>
      <c r="I20" s="638" t="s">
        <v>508</v>
      </c>
      <c r="J20" s="639" t="s">
        <v>0</v>
      </c>
    </row>
    <row r="21" spans="1:10" ht="14.4" customHeight="1" x14ac:dyDescent="0.3">
      <c r="A21" s="635" t="s">
        <v>516</v>
      </c>
      <c r="B21" s="636" t="s">
        <v>317</v>
      </c>
      <c r="C21" s="637">
        <v>899.03329000000099</v>
      </c>
      <c r="D21" s="637">
        <v>913.16574000000105</v>
      </c>
      <c r="E21" s="637"/>
      <c r="F21" s="637">
        <v>851.28172000000018</v>
      </c>
      <c r="G21" s="637">
        <v>876.08650752807489</v>
      </c>
      <c r="H21" s="637">
        <v>-24.804787528074712</v>
      </c>
      <c r="I21" s="638">
        <v>0.97168682850959232</v>
      </c>
      <c r="J21" s="639" t="s">
        <v>1</v>
      </c>
    </row>
    <row r="22" spans="1:10" ht="14.4" customHeight="1" x14ac:dyDescent="0.3">
      <c r="A22" s="635" t="s">
        <v>516</v>
      </c>
      <c r="B22" s="636" t="s">
        <v>318</v>
      </c>
      <c r="C22" s="637" t="s">
        <v>508</v>
      </c>
      <c r="D22" s="637">
        <v>0</v>
      </c>
      <c r="E22" s="637"/>
      <c r="F22" s="637">
        <v>40.869610000000002</v>
      </c>
      <c r="G22" s="637">
        <v>43.500003927157501</v>
      </c>
      <c r="H22" s="637">
        <v>-2.630393927157499</v>
      </c>
      <c r="I22" s="638">
        <v>0.93953117954742715</v>
      </c>
      <c r="J22" s="639" t="s">
        <v>1</v>
      </c>
    </row>
    <row r="23" spans="1:10" ht="14.4" customHeight="1" x14ac:dyDescent="0.3">
      <c r="A23" s="635" t="s">
        <v>516</v>
      </c>
      <c r="B23" s="636" t="s">
        <v>319</v>
      </c>
      <c r="C23" s="637">
        <v>74.173860000000005</v>
      </c>
      <c r="D23" s="637">
        <v>36.027019999999993</v>
      </c>
      <c r="E23" s="637"/>
      <c r="F23" s="637">
        <v>110.03364999999999</v>
      </c>
      <c r="G23" s="637">
        <v>88.507229716465503</v>
      </c>
      <c r="H23" s="637">
        <v>21.526420283534492</v>
      </c>
      <c r="I23" s="638">
        <v>1.2432165186109063</v>
      </c>
      <c r="J23" s="639" t="s">
        <v>1</v>
      </c>
    </row>
    <row r="24" spans="1:10" ht="14.4" customHeight="1" x14ac:dyDescent="0.3">
      <c r="A24" s="635" t="s">
        <v>516</v>
      </c>
      <c r="B24" s="636" t="s">
        <v>320</v>
      </c>
      <c r="C24" s="637">
        <v>15.482939999999999</v>
      </c>
      <c r="D24" s="637">
        <v>0</v>
      </c>
      <c r="E24" s="637"/>
      <c r="F24" s="637">
        <v>3.8610000000000002</v>
      </c>
      <c r="G24" s="637">
        <v>0</v>
      </c>
      <c r="H24" s="637">
        <v>3.8610000000000002</v>
      </c>
      <c r="I24" s="638" t="s">
        <v>508</v>
      </c>
      <c r="J24" s="639" t="s">
        <v>1</v>
      </c>
    </row>
    <row r="25" spans="1:10" ht="14.4" customHeight="1" x14ac:dyDescent="0.3">
      <c r="A25" s="635" t="s">
        <v>516</v>
      </c>
      <c r="B25" s="636" t="s">
        <v>321</v>
      </c>
      <c r="C25" s="637">
        <v>162.86293000000001</v>
      </c>
      <c r="D25" s="637">
        <v>101.83556999999999</v>
      </c>
      <c r="E25" s="637"/>
      <c r="F25" s="637">
        <v>217.46974</v>
      </c>
      <c r="G25" s="637">
        <v>185.17811583927599</v>
      </c>
      <c r="H25" s="637">
        <v>32.291624160724012</v>
      </c>
      <c r="I25" s="638">
        <v>1.1743814273861135</v>
      </c>
      <c r="J25" s="639" t="s">
        <v>1</v>
      </c>
    </row>
    <row r="26" spans="1:10" ht="14.4" customHeight="1" x14ac:dyDescent="0.3">
      <c r="A26" s="635" t="s">
        <v>516</v>
      </c>
      <c r="B26" s="636" t="s">
        <v>322</v>
      </c>
      <c r="C26" s="637">
        <v>28.940300000000001</v>
      </c>
      <c r="D26" s="637">
        <v>35.600049999999996</v>
      </c>
      <c r="E26" s="637"/>
      <c r="F26" s="637">
        <v>14.97856</v>
      </c>
      <c r="G26" s="637">
        <v>32.498933587603503</v>
      </c>
      <c r="H26" s="637">
        <v>-17.520373587603501</v>
      </c>
      <c r="I26" s="638">
        <v>0.4608938923987792</v>
      </c>
      <c r="J26" s="639" t="s">
        <v>1</v>
      </c>
    </row>
    <row r="27" spans="1:10" ht="14.4" customHeight="1" x14ac:dyDescent="0.3">
      <c r="A27" s="635" t="s">
        <v>516</v>
      </c>
      <c r="B27" s="636" t="s">
        <v>323</v>
      </c>
      <c r="C27" s="637">
        <v>17.90091</v>
      </c>
      <c r="D27" s="637">
        <v>18.468969999999999</v>
      </c>
      <c r="E27" s="637"/>
      <c r="F27" s="637">
        <v>18.30686</v>
      </c>
      <c r="G27" s="637">
        <v>17.000001534751</v>
      </c>
      <c r="H27" s="637">
        <v>1.3068584652490003</v>
      </c>
      <c r="I27" s="638">
        <v>1.0768740204274423</v>
      </c>
      <c r="J27" s="639" t="s">
        <v>1</v>
      </c>
    </row>
    <row r="28" spans="1:10" ht="14.4" customHeight="1" x14ac:dyDescent="0.3">
      <c r="A28" s="635" t="s">
        <v>516</v>
      </c>
      <c r="B28" s="636" t="s">
        <v>518</v>
      </c>
      <c r="C28" s="637">
        <v>1198.394230000001</v>
      </c>
      <c r="D28" s="637">
        <v>1105.0973500000009</v>
      </c>
      <c r="E28" s="637"/>
      <c r="F28" s="637">
        <v>1256.80114</v>
      </c>
      <c r="G28" s="637">
        <v>1242.7707921333283</v>
      </c>
      <c r="H28" s="637">
        <v>14.030347866671718</v>
      </c>
      <c r="I28" s="638">
        <v>1.011289570012011</v>
      </c>
      <c r="J28" s="639" t="s">
        <v>514</v>
      </c>
    </row>
    <row r="29" spans="1:10" ht="14.4" customHeight="1" x14ac:dyDescent="0.3">
      <c r="A29" s="635" t="s">
        <v>508</v>
      </c>
      <c r="B29" s="636" t="s">
        <v>508</v>
      </c>
      <c r="C29" s="637" t="s">
        <v>508</v>
      </c>
      <c r="D29" s="637" t="s">
        <v>508</v>
      </c>
      <c r="E29" s="637"/>
      <c r="F29" s="637" t="s">
        <v>508</v>
      </c>
      <c r="G29" s="637" t="s">
        <v>508</v>
      </c>
      <c r="H29" s="637" t="s">
        <v>508</v>
      </c>
      <c r="I29" s="638" t="s">
        <v>508</v>
      </c>
      <c r="J29" s="639" t="s">
        <v>515</v>
      </c>
    </row>
    <row r="30" spans="1:10" ht="14.4" customHeight="1" x14ac:dyDescent="0.3">
      <c r="A30" s="635" t="s">
        <v>519</v>
      </c>
      <c r="B30" s="636" t="s">
        <v>520</v>
      </c>
      <c r="C30" s="637" t="s">
        <v>508</v>
      </c>
      <c r="D30" s="637" t="s">
        <v>508</v>
      </c>
      <c r="E30" s="637"/>
      <c r="F30" s="637" t="s">
        <v>508</v>
      </c>
      <c r="G30" s="637" t="s">
        <v>508</v>
      </c>
      <c r="H30" s="637" t="s">
        <v>508</v>
      </c>
      <c r="I30" s="638" t="s">
        <v>508</v>
      </c>
      <c r="J30" s="639" t="s">
        <v>0</v>
      </c>
    </row>
    <row r="31" spans="1:10" ht="14.4" customHeight="1" x14ac:dyDescent="0.3">
      <c r="A31" s="635" t="s">
        <v>519</v>
      </c>
      <c r="B31" s="636" t="s">
        <v>317</v>
      </c>
      <c r="C31" s="637">
        <v>15.95867</v>
      </c>
      <c r="D31" s="637">
        <v>14.58652</v>
      </c>
      <c r="E31" s="637"/>
      <c r="F31" s="637">
        <v>19.666790000000002</v>
      </c>
      <c r="G31" s="637">
        <v>18.601157152108499</v>
      </c>
      <c r="H31" s="637">
        <v>1.0656328478915036</v>
      </c>
      <c r="I31" s="638">
        <v>1.0572885245351906</v>
      </c>
      <c r="J31" s="639" t="s">
        <v>1</v>
      </c>
    </row>
    <row r="32" spans="1:10" ht="14.4" customHeight="1" x14ac:dyDescent="0.3">
      <c r="A32" s="635" t="s">
        <v>519</v>
      </c>
      <c r="B32" s="636" t="s">
        <v>321</v>
      </c>
      <c r="C32" s="637">
        <v>0</v>
      </c>
      <c r="D32" s="637" t="s">
        <v>508</v>
      </c>
      <c r="E32" s="637"/>
      <c r="F32" s="637" t="s">
        <v>508</v>
      </c>
      <c r="G32" s="637" t="s">
        <v>508</v>
      </c>
      <c r="H32" s="637" t="s">
        <v>508</v>
      </c>
      <c r="I32" s="638" t="s">
        <v>508</v>
      </c>
      <c r="J32" s="639" t="s">
        <v>1</v>
      </c>
    </row>
    <row r="33" spans="1:10" ht="14.4" customHeight="1" x14ac:dyDescent="0.3">
      <c r="A33" s="635" t="s">
        <v>519</v>
      </c>
      <c r="B33" s="636" t="s">
        <v>521</v>
      </c>
      <c r="C33" s="637">
        <v>15.95867</v>
      </c>
      <c r="D33" s="637">
        <v>14.58652</v>
      </c>
      <c r="E33" s="637"/>
      <c r="F33" s="637">
        <v>19.666790000000002</v>
      </c>
      <c r="G33" s="637">
        <v>18.601157152108499</v>
      </c>
      <c r="H33" s="637">
        <v>1.0656328478915036</v>
      </c>
      <c r="I33" s="638">
        <v>1.0572885245351906</v>
      </c>
      <c r="J33" s="639" t="s">
        <v>514</v>
      </c>
    </row>
    <row r="34" spans="1:10" ht="14.4" customHeight="1" x14ac:dyDescent="0.3">
      <c r="A34" s="635" t="s">
        <v>508</v>
      </c>
      <c r="B34" s="636" t="s">
        <v>508</v>
      </c>
      <c r="C34" s="637" t="s">
        <v>508</v>
      </c>
      <c r="D34" s="637" t="s">
        <v>508</v>
      </c>
      <c r="E34" s="637"/>
      <c r="F34" s="637" t="s">
        <v>508</v>
      </c>
      <c r="G34" s="637" t="s">
        <v>508</v>
      </c>
      <c r="H34" s="637" t="s">
        <v>508</v>
      </c>
      <c r="I34" s="638" t="s">
        <v>508</v>
      </c>
      <c r="J34" s="639" t="s">
        <v>515</v>
      </c>
    </row>
    <row r="35" spans="1:10" ht="14.4" customHeight="1" x14ac:dyDescent="0.3">
      <c r="A35" s="635" t="s">
        <v>506</v>
      </c>
      <c r="B35" s="636" t="s">
        <v>509</v>
      </c>
      <c r="C35" s="637">
        <v>1214.352900000001</v>
      </c>
      <c r="D35" s="637">
        <v>1120.3154800000011</v>
      </c>
      <c r="E35" s="637"/>
      <c r="F35" s="637">
        <v>1276.46793</v>
      </c>
      <c r="G35" s="637">
        <v>1261.6843654053935</v>
      </c>
      <c r="H35" s="637">
        <v>14.78356459460656</v>
      </c>
      <c r="I35" s="638">
        <v>1.0117173240787971</v>
      </c>
      <c r="J35" s="639" t="s">
        <v>510</v>
      </c>
    </row>
  </sheetData>
  <mergeCells count="3">
    <mergeCell ref="F3:I3"/>
    <mergeCell ref="C4:D4"/>
    <mergeCell ref="A1:I1"/>
  </mergeCells>
  <conditionalFormatting sqref="F14 F36:F65537">
    <cfRule type="cellIs" dxfId="74" priority="18" stopIfTrue="1" operator="greaterThan">
      <formula>1</formula>
    </cfRule>
  </conditionalFormatting>
  <conditionalFormatting sqref="H5:H13">
    <cfRule type="expression" dxfId="73" priority="14">
      <formula>$H5&gt;0</formula>
    </cfRule>
  </conditionalFormatting>
  <conditionalFormatting sqref="I5:I13">
    <cfRule type="expression" dxfId="72" priority="15">
      <formula>$I5&gt;1</formula>
    </cfRule>
  </conditionalFormatting>
  <conditionalFormatting sqref="B5:B13">
    <cfRule type="expression" dxfId="71" priority="11">
      <formula>OR($J5="NS",$J5="SumaNS",$J5="Účet")</formula>
    </cfRule>
  </conditionalFormatting>
  <conditionalFormatting sqref="B5:D13 F5:I13">
    <cfRule type="expression" dxfId="70" priority="17">
      <formula>AND($J5&lt;&gt;"",$J5&lt;&gt;"mezeraKL")</formula>
    </cfRule>
  </conditionalFormatting>
  <conditionalFormatting sqref="B5:D13 F5:I13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8" priority="13">
      <formula>OR($J5="SumaNS",$J5="NS")</formula>
    </cfRule>
  </conditionalFormatting>
  <conditionalFormatting sqref="A5:A13">
    <cfRule type="expression" dxfId="67" priority="9">
      <formula>AND($J5&lt;&gt;"mezeraKL",$J5&lt;&gt;"")</formula>
    </cfRule>
  </conditionalFormatting>
  <conditionalFormatting sqref="A5:A13">
    <cfRule type="expression" dxfId="66" priority="10">
      <formula>AND($J5&lt;&gt;"",$J5&lt;&gt;"mezeraKL")</formula>
    </cfRule>
  </conditionalFormatting>
  <conditionalFormatting sqref="H15:H35">
    <cfRule type="expression" dxfId="65" priority="5">
      <formula>$H15&gt;0</formula>
    </cfRule>
  </conditionalFormatting>
  <conditionalFormatting sqref="A15:A35">
    <cfRule type="expression" dxfId="64" priority="2">
      <formula>AND($J15&lt;&gt;"mezeraKL",$J15&lt;&gt;"")</formula>
    </cfRule>
  </conditionalFormatting>
  <conditionalFormatting sqref="I15:I35">
    <cfRule type="expression" dxfId="63" priority="6">
      <formula>$I15&gt;1</formula>
    </cfRule>
  </conditionalFormatting>
  <conditionalFormatting sqref="B15:B35">
    <cfRule type="expression" dxfId="62" priority="1">
      <formula>OR($J15="NS",$J15="SumaNS",$J15="Účet")</formula>
    </cfRule>
  </conditionalFormatting>
  <conditionalFormatting sqref="A15:D35 F15:I35">
    <cfRule type="expression" dxfId="61" priority="8">
      <formula>AND($J15&lt;&gt;"",$J15&lt;&gt;"mezeraKL")</formula>
    </cfRule>
  </conditionalFormatting>
  <conditionalFormatting sqref="B15:D35 F15:I35">
    <cfRule type="expression" dxfId="6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04" t="s">
        <v>205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4.4" customHeight="1" thickBot="1" x14ac:dyDescent="0.35">
      <c r="A2" s="382" t="s">
        <v>307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00"/>
      <c r="D3" s="501"/>
      <c r="E3" s="501"/>
      <c r="F3" s="501"/>
      <c r="G3" s="501"/>
      <c r="H3" s="501"/>
      <c r="I3" s="501"/>
      <c r="J3" s="502" t="s">
        <v>159</v>
      </c>
      <c r="K3" s="503"/>
      <c r="L3" s="207">
        <f>IF(M3&lt;&gt;0,N3/M3,0)</f>
        <v>156.96075288168925</v>
      </c>
      <c r="M3" s="207">
        <f>SUBTOTAL(9,M5:M1048576)</f>
        <v>8714.15</v>
      </c>
      <c r="N3" s="208">
        <f>SUBTOTAL(9,N5:N1048576)</f>
        <v>1367779.5447239722</v>
      </c>
    </row>
    <row r="4" spans="1:14" s="337" customFormat="1" ht="14.4" customHeight="1" thickBot="1" x14ac:dyDescent="0.35">
      <c r="A4" s="640" t="s">
        <v>4</v>
      </c>
      <c r="B4" s="641" t="s">
        <v>5</v>
      </c>
      <c r="C4" s="641" t="s">
        <v>0</v>
      </c>
      <c r="D4" s="641" t="s">
        <v>6</v>
      </c>
      <c r="E4" s="641" t="s">
        <v>7</v>
      </c>
      <c r="F4" s="641" t="s">
        <v>1</v>
      </c>
      <c r="G4" s="641" t="s">
        <v>8</v>
      </c>
      <c r="H4" s="641" t="s">
        <v>9</v>
      </c>
      <c r="I4" s="641" t="s">
        <v>10</v>
      </c>
      <c r="J4" s="642" t="s">
        <v>11</v>
      </c>
      <c r="K4" s="642" t="s">
        <v>12</v>
      </c>
      <c r="L4" s="643" t="s">
        <v>184</v>
      </c>
      <c r="M4" s="643" t="s">
        <v>13</v>
      </c>
      <c r="N4" s="644" t="s">
        <v>201</v>
      </c>
    </row>
    <row r="5" spans="1:14" ht="14.4" customHeight="1" x14ac:dyDescent="0.3">
      <c r="A5" s="647" t="s">
        <v>506</v>
      </c>
      <c r="B5" s="648" t="s">
        <v>507</v>
      </c>
      <c r="C5" s="649" t="s">
        <v>516</v>
      </c>
      <c r="D5" s="650" t="s">
        <v>2967</v>
      </c>
      <c r="E5" s="649" t="s">
        <v>522</v>
      </c>
      <c r="F5" s="650" t="s">
        <v>2969</v>
      </c>
      <c r="G5" s="649"/>
      <c r="H5" s="649" t="s">
        <v>523</v>
      </c>
      <c r="I5" s="649" t="s">
        <v>524</v>
      </c>
      <c r="J5" s="649" t="s">
        <v>525</v>
      </c>
      <c r="K5" s="649" t="s">
        <v>526</v>
      </c>
      <c r="L5" s="651">
        <v>293.61000000000018</v>
      </c>
      <c r="M5" s="651">
        <v>1</v>
      </c>
      <c r="N5" s="652">
        <v>293.61000000000018</v>
      </c>
    </row>
    <row r="6" spans="1:14" ht="14.4" customHeight="1" x14ac:dyDescent="0.3">
      <c r="A6" s="653" t="s">
        <v>506</v>
      </c>
      <c r="B6" s="654" t="s">
        <v>507</v>
      </c>
      <c r="C6" s="655" t="s">
        <v>516</v>
      </c>
      <c r="D6" s="656" t="s">
        <v>2967</v>
      </c>
      <c r="E6" s="655" t="s">
        <v>522</v>
      </c>
      <c r="F6" s="656" t="s">
        <v>2969</v>
      </c>
      <c r="G6" s="655"/>
      <c r="H6" s="655" t="s">
        <v>527</v>
      </c>
      <c r="I6" s="655" t="s">
        <v>528</v>
      </c>
      <c r="J6" s="655" t="s">
        <v>529</v>
      </c>
      <c r="K6" s="655" t="s">
        <v>530</v>
      </c>
      <c r="L6" s="657">
        <v>702.35</v>
      </c>
      <c r="M6" s="657">
        <v>1</v>
      </c>
      <c r="N6" s="658">
        <v>702.35</v>
      </c>
    </row>
    <row r="7" spans="1:14" ht="14.4" customHeight="1" x14ac:dyDescent="0.3">
      <c r="A7" s="653" t="s">
        <v>506</v>
      </c>
      <c r="B7" s="654" t="s">
        <v>507</v>
      </c>
      <c r="C7" s="655" t="s">
        <v>516</v>
      </c>
      <c r="D7" s="656" t="s">
        <v>2967</v>
      </c>
      <c r="E7" s="655" t="s">
        <v>522</v>
      </c>
      <c r="F7" s="656" t="s">
        <v>2969</v>
      </c>
      <c r="G7" s="655"/>
      <c r="H7" s="655" t="s">
        <v>531</v>
      </c>
      <c r="I7" s="655" t="s">
        <v>532</v>
      </c>
      <c r="J7" s="655" t="s">
        <v>533</v>
      </c>
      <c r="K7" s="655" t="s">
        <v>534</v>
      </c>
      <c r="L7" s="657">
        <v>555.62240331373721</v>
      </c>
      <c r="M7" s="657">
        <v>1</v>
      </c>
      <c r="N7" s="658">
        <v>555.62240331373721</v>
      </c>
    </row>
    <row r="8" spans="1:14" ht="14.4" customHeight="1" x14ac:dyDescent="0.3">
      <c r="A8" s="653" t="s">
        <v>506</v>
      </c>
      <c r="B8" s="654" t="s">
        <v>507</v>
      </c>
      <c r="C8" s="655" t="s">
        <v>516</v>
      </c>
      <c r="D8" s="656" t="s">
        <v>2967</v>
      </c>
      <c r="E8" s="655" t="s">
        <v>522</v>
      </c>
      <c r="F8" s="656" t="s">
        <v>2969</v>
      </c>
      <c r="G8" s="655"/>
      <c r="H8" s="655" t="s">
        <v>535</v>
      </c>
      <c r="I8" s="655" t="s">
        <v>536</v>
      </c>
      <c r="J8" s="655" t="s">
        <v>537</v>
      </c>
      <c r="K8" s="655" t="s">
        <v>534</v>
      </c>
      <c r="L8" s="657">
        <v>438.16</v>
      </c>
      <c r="M8" s="657">
        <v>5</v>
      </c>
      <c r="N8" s="658">
        <v>2190.8000000000002</v>
      </c>
    </row>
    <row r="9" spans="1:14" ht="14.4" customHeight="1" x14ac:dyDescent="0.3">
      <c r="A9" s="653" t="s">
        <v>506</v>
      </c>
      <c r="B9" s="654" t="s">
        <v>507</v>
      </c>
      <c r="C9" s="655" t="s">
        <v>516</v>
      </c>
      <c r="D9" s="656" t="s">
        <v>2967</v>
      </c>
      <c r="E9" s="655" t="s">
        <v>522</v>
      </c>
      <c r="F9" s="656" t="s">
        <v>2969</v>
      </c>
      <c r="G9" s="655"/>
      <c r="H9" s="655" t="s">
        <v>538</v>
      </c>
      <c r="I9" s="655" t="s">
        <v>539</v>
      </c>
      <c r="J9" s="655" t="s">
        <v>540</v>
      </c>
      <c r="K9" s="655" t="s">
        <v>541</v>
      </c>
      <c r="L9" s="657">
        <v>94.900002883018885</v>
      </c>
      <c r="M9" s="657">
        <v>29</v>
      </c>
      <c r="N9" s="658">
        <v>2752.1000836075477</v>
      </c>
    </row>
    <row r="10" spans="1:14" ht="14.4" customHeight="1" x14ac:dyDescent="0.3">
      <c r="A10" s="653" t="s">
        <v>506</v>
      </c>
      <c r="B10" s="654" t="s">
        <v>507</v>
      </c>
      <c r="C10" s="655" t="s">
        <v>516</v>
      </c>
      <c r="D10" s="656" t="s">
        <v>2967</v>
      </c>
      <c r="E10" s="655" t="s">
        <v>522</v>
      </c>
      <c r="F10" s="656" t="s">
        <v>2969</v>
      </c>
      <c r="G10" s="655"/>
      <c r="H10" s="655" t="s">
        <v>542</v>
      </c>
      <c r="I10" s="655" t="s">
        <v>543</v>
      </c>
      <c r="J10" s="655" t="s">
        <v>544</v>
      </c>
      <c r="K10" s="655" t="s">
        <v>545</v>
      </c>
      <c r="L10" s="657">
        <v>68.510000000000005</v>
      </c>
      <c r="M10" s="657">
        <v>2</v>
      </c>
      <c r="N10" s="658">
        <v>137.02000000000001</v>
      </c>
    </row>
    <row r="11" spans="1:14" ht="14.4" customHeight="1" x14ac:dyDescent="0.3">
      <c r="A11" s="653" t="s">
        <v>506</v>
      </c>
      <c r="B11" s="654" t="s">
        <v>507</v>
      </c>
      <c r="C11" s="655" t="s">
        <v>516</v>
      </c>
      <c r="D11" s="656" t="s">
        <v>2967</v>
      </c>
      <c r="E11" s="655" t="s">
        <v>522</v>
      </c>
      <c r="F11" s="656" t="s">
        <v>2969</v>
      </c>
      <c r="G11" s="655"/>
      <c r="H11" s="655" t="s">
        <v>546</v>
      </c>
      <c r="I11" s="655" t="s">
        <v>547</v>
      </c>
      <c r="J11" s="655" t="s">
        <v>548</v>
      </c>
      <c r="K11" s="655" t="s">
        <v>549</v>
      </c>
      <c r="L11" s="657">
        <v>426.95000000000005</v>
      </c>
      <c r="M11" s="657">
        <v>2</v>
      </c>
      <c r="N11" s="658">
        <v>853.90000000000009</v>
      </c>
    </row>
    <row r="12" spans="1:14" ht="14.4" customHeight="1" x14ac:dyDescent="0.3">
      <c r="A12" s="653" t="s">
        <v>506</v>
      </c>
      <c r="B12" s="654" t="s">
        <v>507</v>
      </c>
      <c r="C12" s="655" t="s">
        <v>516</v>
      </c>
      <c r="D12" s="656" t="s">
        <v>2967</v>
      </c>
      <c r="E12" s="655" t="s">
        <v>522</v>
      </c>
      <c r="F12" s="656" t="s">
        <v>2969</v>
      </c>
      <c r="G12" s="655"/>
      <c r="H12" s="655" t="s">
        <v>550</v>
      </c>
      <c r="I12" s="655" t="s">
        <v>551</v>
      </c>
      <c r="J12" s="655" t="s">
        <v>552</v>
      </c>
      <c r="K12" s="655" t="s">
        <v>534</v>
      </c>
      <c r="L12" s="657">
        <v>439.08</v>
      </c>
      <c r="M12" s="657">
        <v>1</v>
      </c>
      <c r="N12" s="658">
        <v>439.08</v>
      </c>
    </row>
    <row r="13" spans="1:14" ht="14.4" customHeight="1" x14ac:dyDescent="0.3">
      <c r="A13" s="653" t="s">
        <v>506</v>
      </c>
      <c r="B13" s="654" t="s">
        <v>507</v>
      </c>
      <c r="C13" s="655" t="s">
        <v>516</v>
      </c>
      <c r="D13" s="656" t="s">
        <v>2967</v>
      </c>
      <c r="E13" s="655" t="s">
        <v>522</v>
      </c>
      <c r="F13" s="656" t="s">
        <v>2969</v>
      </c>
      <c r="G13" s="655"/>
      <c r="H13" s="655" t="s">
        <v>553</v>
      </c>
      <c r="I13" s="655" t="s">
        <v>553</v>
      </c>
      <c r="J13" s="655" t="s">
        <v>554</v>
      </c>
      <c r="K13" s="655" t="s">
        <v>555</v>
      </c>
      <c r="L13" s="657">
        <v>348.28413367137614</v>
      </c>
      <c r="M13" s="657">
        <v>2</v>
      </c>
      <c r="N13" s="658">
        <v>696.56826734275228</v>
      </c>
    </row>
    <row r="14" spans="1:14" ht="14.4" customHeight="1" x14ac:dyDescent="0.3">
      <c r="A14" s="653" t="s">
        <v>506</v>
      </c>
      <c r="B14" s="654" t="s">
        <v>507</v>
      </c>
      <c r="C14" s="655" t="s">
        <v>516</v>
      </c>
      <c r="D14" s="656" t="s">
        <v>2967</v>
      </c>
      <c r="E14" s="655" t="s">
        <v>522</v>
      </c>
      <c r="F14" s="656" t="s">
        <v>2969</v>
      </c>
      <c r="G14" s="655"/>
      <c r="H14" s="655" t="s">
        <v>556</v>
      </c>
      <c r="I14" s="655" t="s">
        <v>556</v>
      </c>
      <c r="J14" s="655" t="s">
        <v>557</v>
      </c>
      <c r="K14" s="655" t="s">
        <v>558</v>
      </c>
      <c r="L14" s="657">
        <v>61.010000000000012</v>
      </c>
      <c r="M14" s="657">
        <v>3</v>
      </c>
      <c r="N14" s="658">
        <v>183.03000000000003</v>
      </c>
    </row>
    <row r="15" spans="1:14" ht="14.4" customHeight="1" x14ac:dyDescent="0.3">
      <c r="A15" s="653" t="s">
        <v>506</v>
      </c>
      <c r="B15" s="654" t="s">
        <v>507</v>
      </c>
      <c r="C15" s="655" t="s">
        <v>516</v>
      </c>
      <c r="D15" s="656" t="s">
        <v>2967</v>
      </c>
      <c r="E15" s="655" t="s">
        <v>522</v>
      </c>
      <c r="F15" s="656" t="s">
        <v>2969</v>
      </c>
      <c r="G15" s="655"/>
      <c r="H15" s="655" t="s">
        <v>559</v>
      </c>
      <c r="I15" s="655" t="s">
        <v>559</v>
      </c>
      <c r="J15" s="655" t="s">
        <v>560</v>
      </c>
      <c r="K15" s="655" t="s">
        <v>561</v>
      </c>
      <c r="L15" s="657">
        <v>21.600040844165278</v>
      </c>
      <c r="M15" s="657">
        <v>7</v>
      </c>
      <c r="N15" s="658">
        <v>151.20028590915695</v>
      </c>
    </row>
    <row r="16" spans="1:14" ht="14.4" customHeight="1" x14ac:dyDescent="0.3">
      <c r="A16" s="653" t="s">
        <v>506</v>
      </c>
      <c r="B16" s="654" t="s">
        <v>507</v>
      </c>
      <c r="C16" s="655" t="s">
        <v>516</v>
      </c>
      <c r="D16" s="656" t="s">
        <v>2967</v>
      </c>
      <c r="E16" s="655" t="s">
        <v>522</v>
      </c>
      <c r="F16" s="656" t="s">
        <v>2969</v>
      </c>
      <c r="G16" s="655"/>
      <c r="H16" s="655" t="s">
        <v>562</v>
      </c>
      <c r="I16" s="655" t="s">
        <v>562</v>
      </c>
      <c r="J16" s="655" t="s">
        <v>563</v>
      </c>
      <c r="K16" s="655" t="s">
        <v>564</v>
      </c>
      <c r="L16" s="657">
        <v>154.30999999999997</v>
      </c>
      <c r="M16" s="657">
        <v>2</v>
      </c>
      <c r="N16" s="658">
        <v>308.61999999999995</v>
      </c>
    </row>
    <row r="17" spans="1:14" ht="14.4" customHeight="1" x14ac:dyDescent="0.3">
      <c r="A17" s="653" t="s">
        <v>506</v>
      </c>
      <c r="B17" s="654" t="s">
        <v>507</v>
      </c>
      <c r="C17" s="655" t="s">
        <v>516</v>
      </c>
      <c r="D17" s="656" t="s">
        <v>2967</v>
      </c>
      <c r="E17" s="655" t="s">
        <v>522</v>
      </c>
      <c r="F17" s="656" t="s">
        <v>2969</v>
      </c>
      <c r="G17" s="655"/>
      <c r="H17" s="655" t="s">
        <v>565</v>
      </c>
      <c r="I17" s="655" t="s">
        <v>565</v>
      </c>
      <c r="J17" s="655" t="s">
        <v>566</v>
      </c>
      <c r="K17" s="655" t="s">
        <v>567</v>
      </c>
      <c r="L17" s="657">
        <v>103.31969817937053</v>
      </c>
      <c r="M17" s="657">
        <v>1</v>
      </c>
      <c r="N17" s="658">
        <v>103.31969817937053</v>
      </c>
    </row>
    <row r="18" spans="1:14" ht="14.4" customHeight="1" x14ac:dyDescent="0.3">
      <c r="A18" s="653" t="s">
        <v>506</v>
      </c>
      <c r="B18" s="654" t="s">
        <v>507</v>
      </c>
      <c r="C18" s="655" t="s">
        <v>516</v>
      </c>
      <c r="D18" s="656" t="s">
        <v>2967</v>
      </c>
      <c r="E18" s="655" t="s">
        <v>522</v>
      </c>
      <c r="F18" s="656" t="s">
        <v>2969</v>
      </c>
      <c r="G18" s="655"/>
      <c r="H18" s="655" t="s">
        <v>568</v>
      </c>
      <c r="I18" s="655" t="s">
        <v>568</v>
      </c>
      <c r="J18" s="655" t="s">
        <v>569</v>
      </c>
      <c r="K18" s="655" t="s">
        <v>570</v>
      </c>
      <c r="L18" s="657">
        <v>50.32999898643196</v>
      </c>
      <c r="M18" s="657">
        <v>2</v>
      </c>
      <c r="N18" s="658">
        <v>100.65999797286392</v>
      </c>
    </row>
    <row r="19" spans="1:14" ht="14.4" customHeight="1" x14ac:dyDescent="0.3">
      <c r="A19" s="653" t="s">
        <v>506</v>
      </c>
      <c r="B19" s="654" t="s">
        <v>507</v>
      </c>
      <c r="C19" s="655" t="s">
        <v>516</v>
      </c>
      <c r="D19" s="656" t="s">
        <v>2967</v>
      </c>
      <c r="E19" s="655" t="s">
        <v>522</v>
      </c>
      <c r="F19" s="656" t="s">
        <v>2969</v>
      </c>
      <c r="G19" s="655" t="s">
        <v>571</v>
      </c>
      <c r="H19" s="655" t="s">
        <v>572</v>
      </c>
      <c r="I19" s="655" t="s">
        <v>572</v>
      </c>
      <c r="J19" s="655" t="s">
        <v>573</v>
      </c>
      <c r="K19" s="655" t="s">
        <v>574</v>
      </c>
      <c r="L19" s="657">
        <v>171.59999999999991</v>
      </c>
      <c r="M19" s="657">
        <v>174</v>
      </c>
      <c r="N19" s="658">
        <v>29858.399999999983</v>
      </c>
    </row>
    <row r="20" spans="1:14" ht="14.4" customHeight="1" x14ac:dyDescent="0.3">
      <c r="A20" s="653" t="s">
        <v>506</v>
      </c>
      <c r="B20" s="654" t="s">
        <v>507</v>
      </c>
      <c r="C20" s="655" t="s">
        <v>516</v>
      </c>
      <c r="D20" s="656" t="s">
        <v>2967</v>
      </c>
      <c r="E20" s="655" t="s">
        <v>522</v>
      </c>
      <c r="F20" s="656" t="s">
        <v>2969</v>
      </c>
      <c r="G20" s="655" t="s">
        <v>571</v>
      </c>
      <c r="H20" s="655" t="s">
        <v>575</v>
      </c>
      <c r="I20" s="655" t="s">
        <v>575</v>
      </c>
      <c r="J20" s="655" t="s">
        <v>576</v>
      </c>
      <c r="K20" s="655" t="s">
        <v>577</v>
      </c>
      <c r="L20" s="657">
        <v>173.69</v>
      </c>
      <c r="M20" s="657">
        <v>7</v>
      </c>
      <c r="N20" s="658">
        <v>1215.83</v>
      </c>
    </row>
    <row r="21" spans="1:14" ht="14.4" customHeight="1" x14ac:dyDescent="0.3">
      <c r="A21" s="653" t="s">
        <v>506</v>
      </c>
      <c r="B21" s="654" t="s">
        <v>507</v>
      </c>
      <c r="C21" s="655" t="s">
        <v>516</v>
      </c>
      <c r="D21" s="656" t="s">
        <v>2967</v>
      </c>
      <c r="E21" s="655" t="s">
        <v>522</v>
      </c>
      <c r="F21" s="656" t="s">
        <v>2969</v>
      </c>
      <c r="G21" s="655" t="s">
        <v>571</v>
      </c>
      <c r="H21" s="655" t="s">
        <v>578</v>
      </c>
      <c r="I21" s="655" t="s">
        <v>578</v>
      </c>
      <c r="J21" s="655" t="s">
        <v>579</v>
      </c>
      <c r="K21" s="655" t="s">
        <v>577</v>
      </c>
      <c r="L21" s="657">
        <v>143</v>
      </c>
      <c r="M21" s="657">
        <v>17</v>
      </c>
      <c r="N21" s="658">
        <v>2431</v>
      </c>
    </row>
    <row r="22" spans="1:14" ht="14.4" customHeight="1" x14ac:dyDescent="0.3">
      <c r="A22" s="653" t="s">
        <v>506</v>
      </c>
      <c r="B22" s="654" t="s">
        <v>507</v>
      </c>
      <c r="C22" s="655" t="s">
        <v>516</v>
      </c>
      <c r="D22" s="656" t="s">
        <v>2967</v>
      </c>
      <c r="E22" s="655" t="s">
        <v>522</v>
      </c>
      <c r="F22" s="656" t="s">
        <v>2969</v>
      </c>
      <c r="G22" s="655" t="s">
        <v>571</v>
      </c>
      <c r="H22" s="655" t="s">
        <v>580</v>
      </c>
      <c r="I22" s="655" t="s">
        <v>580</v>
      </c>
      <c r="J22" s="655" t="s">
        <v>579</v>
      </c>
      <c r="K22" s="655" t="s">
        <v>581</v>
      </c>
      <c r="L22" s="657">
        <v>126.49999999999999</v>
      </c>
      <c r="M22" s="657">
        <v>4</v>
      </c>
      <c r="N22" s="658">
        <v>505.99999999999994</v>
      </c>
    </row>
    <row r="23" spans="1:14" ht="14.4" customHeight="1" x14ac:dyDescent="0.3">
      <c r="A23" s="653" t="s">
        <v>506</v>
      </c>
      <c r="B23" s="654" t="s">
        <v>507</v>
      </c>
      <c r="C23" s="655" t="s">
        <v>516</v>
      </c>
      <c r="D23" s="656" t="s">
        <v>2967</v>
      </c>
      <c r="E23" s="655" t="s">
        <v>522</v>
      </c>
      <c r="F23" s="656" t="s">
        <v>2969</v>
      </c>
      <c r="G23" s="655" t="s">
        <v>571</v>
      </c>
      <c r="H23" s="655" t="s">
        <v>582</v>
      </c>
      <c r="I23" s="655" t="s">
        <v>582</v>
      </c>
      <c r="J23" s="655" t="s">
        <v>579</v>
      </c>
      <c r="K23" s="655" t="s">
        <v>583</v>
      </c>
      <c r="L23" s="657">
        <v>222.2</v>
      </c>
      <c r="M23" s="657">
        <v>1</v>
      </c>
      <c r="N23" s="658">
        <v>222.2</v>
      </c>
    </row>
    <row r="24" spans="1:14" ht="14.4" customHeight="1" x14ac:dyDescent="0.3">
      <c r="A24" s="653" t="s">
        <v>506</v>
      </c>
      <c r="B24" s="654" t="s">
        <v>507</v>
      </c>
      <c r="C24" s="655" t="s">
        <v>516</v>
      </c>
      <c r="D24" s="656" t="s">
        <v>2967</v>
      </c>
      <c r="E24" s="655" t="s">
        <v>522</v>
      </c>
      <c r="F24" s="656" t="s">
        <v>2969</v>
      </c>
      <c r="G24" s="655" t="s">
        <v>571</v>
      </c>
      <c r="H24" s="655" t="s">
        <v>584</v>
      </c>
      <c r="I24" s="655" t="s">
        <v>584</v>
      </c>
      <c r="J24" s="655" t="s">
        <v>585</v>
      </c>
      <c r="K24" s="655" t="s">
        <v>586</v>
      </c>
      <c r="L24" s="657">
        <v>861.99999999999955</v>
      </c>
      <c r="M24" s="657">
        <v>2</v>
      </c>
      <c r="N24" s="658">
        <v>1723.9999999999991</v>
      </c>
    </row>
    <row r="25" spans="1:14" ht="14.4" customHeight="1" x14ac:dyDescent="0.3">
      <c r="A25" s="653" t="s">
        <v>506</v>
      </c>
      <c r="B25" s="654" t="s">
        <v>507</v>
      </c>
      <c r="C25" s="655" t="s">
        <v>516</v>
      </c>
      <c r="D25" s="656" t="s">
        <v>2967</v>
      </c>
      <c r="E25" s="655" t="s">
        <v>522</v>
      </c>
      <c r="F25" s="656" t="s">
        <v>2969</v>
      </c>
      <c r="G25" s="655" t="s">
        <v>571</v>
      </c>
      <c r="H25" s="655" t="s">
        <v>587</v>
      </c>
      <c r="I25" s="655" t="s">
        <v>587</v>
      </c>
      <c r="J25" s="655" t="s">
        <v>588</v>
      </c>
      <c r="K25" s="655" t="s">
        <v>589</v>
      </c>
      <c r="L25" s="657">
        <v>297.55</v>
      </c>
      <c r="M25" s="657">
        <v>3</v>
      </c>
      <c r="N25" s="658">
        <v>892.65</v>
      </c>
    </row>
    <row r="26" spans="1:14" ht="14.4" customHeight="1" x14ac:dyDescent="0.3">
      <c r="A26" s="653" t="s">
        <v>506</v>
      </c>
      <c r="B26" s="654" t="s">
        <v>507</v>
      </c>
      <c r="C26" s="655" t="s">
        <v>516</v>
      </c>
      <c r="D26" s="656" t="s">
        <v>2967</v>
      </c>
      <c r="E26" s="655" t="s">
        <v>522</v>
      </c>
      <c r="F26" s="656" t="s">
        <v>2969</v>
      </c>
      <c r="G26" s="655" t="s">
        <v>571</v>
      </c>
      <c r="H26" s="655" t="s">
        <v>590</v>
      </c>
      <c r="I26" s="655" t="s">
        <v>590</v>
      </c>
      <c r="J26" s="655" t="s">
        <v>573</v>
      </c>
      <c r="K26" s="655" t="s">
        <v>591</v>
      </c>
      <c r="L26" s="657">
        <v>92.95</v>
      </c>
      <c r="M26" s="657">
        <v>64</v>
      </c>
      <c r="N26" s="658">
        <v>5948.8</v>
      </c>
    </row>
    <row r="27" spans="1:14" ht="14.4" customHeight="1" x14ac:dyDescent="0.3">
      <c r="A27" s="653" t="s">
        <v>506</v>
      </c>
      <c r="B27" s="654" t="s">
        <v>507</v>
      </c>
      <c r="C27" s="655" t="s">
        <v>516</v>
      </c>
      <c r="D27" s="656" t="s">
        <v>2967</v>
      </c>
      <c r="E27" s="655" t="s">
        <v>522</v>
      </c>
      <c r="F27" s="656" t="s">
        <v>2969</v>
      </c>
      <c r="G27" s="655" t="s">
        <v>571</v>
      </c>
      <c r="H27" s="655" t="s">
        <v>592</v>
      </c>
      <c r="I27" s="655" t="s">
        <v>592</v>
      </c>
      <c r="J27" s="655" t="s">
        <v>573</v>
      </c>
      <c r="K27" s="655" t="s">
        <v>593</v>
      </c>
      <c r="L27" s="657">
        <v>93.5</v>
      </c>
      <c r="M27" s="657">
        <v>40</v>
      </c>
      <c r="N27" s="658">
        <v>3740</v>
      </c>
    </row>
    <row r="28" spans="1:14" ht="14.4" customHeight="1" x14ac:dyDescent="0.3">
      <c r="A28" s="653" t="s">
        <v>506</v>
      </c>
      <c r="B28" s="654" t="s">
        <v>507</v>
      </c>
      <c r="C28" s="655" t="s">
        <v>516</v>
      </c>
      <c r="D28" s="656" t="s">
        <v>2967</v>
      </c>
      <c r="E28" s="655" t="s">
        <v>522</v>
      </c>
      <c r="F28" s="656" t="s">
        <v>2969</v>
      </c>
      <c r="G28" s="655" t="s">
        <v>571</v>
      </c>
      <c r="H28" s="655" t="s">
        <v>594</v>
      </c>
      <c r="I28" s="655" t="s">
        <v>595</v>
      </c>
      <c r="J28" s="655" t="s">
        <v>596</v>
      </c>
      <c r="K28" s="655" t="s">
        <v>597</v>
      </c>
      <c r="L28" s="657">
        <v>42.451999999999998</v>
      </c>
      <c r="M28" s="657">
        <v>5</v>
      </c>
      <c r="N28" s="658">
        <v>212.26</v>
      </c>
    </row>
    <row r="29" spans="1:14" ht="14.4" customHeight="1" x14ac:dyDescent="0.3">
      <c r="A29" s="653" t="s">
        <v>506</v>
      </c>
      <c r="B29" s="654" t="s">
        <v>507</v>
      </c>
      <c r="C29" s="655" t="s">
        <v>516</v>
      </c>
      <c r="D29" s="656" t="s">
        <v>2967</v>
      </c>
      <c r="E29" s="655" t="s">
        <v>522</v>
      </c>
      <c r="F29" s="656" t="s">
        <v>2969</v>
      </c>
      <c r="G29" s="655" t="s">
        <v>571</v>
      </c>
      <c r="H29" s="655" t="s">
        <v>598</v>
      </c>
      <c r="I29" s="655" t="s">
        <v>599</v>
      </c>
      <c r="J29" s="655" t="s">
        <v>600</v>
      </c>
      <c r="K29" s="655" t="s">
        <v>601</v>
      </c>
      <c r="L29" s="657">
        <v>41.130032724223589</v>
      </c>
      <c r="M29" s="657">
        <v>9</v>
      </c>
      <c r="N29" s="658">
        <v>370.17029451801233</v>
      </c>
    </row>
    <row r="30" spans="1:14" ht="14.4" customHeight="1" x14ac:dyDescent="0.3">
      <c r="A30" s="653" t="s">
        <v>506</v>
      </c>
      <c r="B30" s="654" t="s">
        <v>507</v>
      </c>
      <c r="C30" s="655" t="s">
        <v>516</v>
      </c>
      <c r="D30" s="656" t="s">
        <v>2967</v>
      </c>
      <c r="E30" s="655" t="s">
        <v>522</v>
      </c>
      <c r="F30" s="656" t="s">
        <v>2969</v>
      </c>
      <c r="G30" s="655" t="s">
        <v>571</v>
      </c>
      <c r="H30" s="655" t="s">
        <v>602</v>
      </c>
      <c r="I30" s="655" t="s">
        <v>603</v>
      </c>
      <c r="J30" s="655" t="s">
        <v>604</v>
      </c>
      <c r="K30" s="655" t="s">
        <v>605</v>
      </c>
      <c r="L30" s="657">
        <v>87.03</v>
      </c>
      <c r="M30" s="657">
        <v>4</v>
      </c>
      <c r="N30" s="658">
        <v>348.12</v>
      </c>
    </row>
    <row r="31" spans="1:14" ht="14.4" customHeight="1" x14ac:dyDescent="0.3">
      <c r="A31" s="653" t="s">
        <v>506</v>
      </c>
      <c r="B31" s="654" t="s">
        <v>507</v>
      </c>
      <c r="C31" s="655" t="s">
        <v>516</v>
      </c>
      <c r="D31" s="656" t="s">
        <v>2967</v>
      </c>
      <c r="E31" s="655" t="s">
        <v>522</v>
      </c>
      <c r="F31" s="656" t="s">
        <v>2969</v>
      </c>
      <c r="G31" s="655" t="s">
        <v>571</v>
      </c>
      <c r="H31" s="655" t="s">
        <v>606</v>
      </c>
      <c r="I31" s="655" t="s">
        <v>607</v>
      </c>
      <c r="J31" s="655" t="s">
        <v>608</v>
      </c>
      <c r="K31" s="655" t="s">
        <v>609</v>
      </c>
      <c r="L31" s="657">
        <v>96.820015675124793</v>
      </c>
      <c r="M31" s="657">
        <v>46</v>
      </c>
      <c r="N31" s="658">
        <v>4453.7207210557408</v>
      </c>
    </row>
    <row r="32" spans="1:14" ht="14.4" customHeight="1" x14ac:dyDescent="0.3">
      <c r="A32" s="653" t="s">
        <v>506</v>
      </c>
      <c r="B32" s="654" t="s">
        <v>507</v>
      </c>
      <c r="C32" s="655" t="s">
        <v>516</v>
      </c>
      <c r="D32" s="656" t="s">
        <v>2967</v>
      </c>
      <c r="E32" s="655" t="s">
        <v>522</v>
      </c>
      <c r="F32" s="656" t="s">
        <v>2969</v>
      </c>
      <c r="G32" s="655" t="s">
        <v>571</v>
      </c>
      <c r="H32" s="655" t="s">
        <v>610</v>
      </c>
      <c r="I32" s="655" t="s">
        <v>611</v>
      </c>
      <c r="J32" s="655" t="s">
        <v>608</v>
      </c>
      <c r="K32" s="655" t="s">
        <v>612</v>
      </c>
      <c r="L32" s="657">
        <v>100.75999999999999</v>
      </c>
      <c r="M32" s="657">
        <v>45</v>
      </c>
      <c r="N32" s="658">
        <v>4534.2</v>
      </c>
    </row>
    <row r="33" spans="1:14" ht="14.4" customHeight="1" x14ac:dyDescent="0.3">
      <c r="A33" s="653" t="s">
        <v>506</v>
      </c>
      <c r="B33" s="654" t="s">
        <v>507</v>
      </c>
      <c r="C33" s="655" t="s">
        <v>516</v>
      </c>
      <c r="D33" s="656" t="s">
        <v>2967</v>
      </c>
      <c r="E33" s="655" t="s">
        <v>522</v>
      </c>
      <c r="F33" s="656" t="s">
        <v>2969</v>
      </c>
      <c r="G33" s="655" t="s">
        <v>571</v>
      </c>
      <c r="H33" s="655" t="s">
        <v>613</v>
      </c>
      <c r="I33" s="655" t="s">
        <v>614</v>
      </c>
      <c r="J33" s="655" t="s">
        <v>615</v>
      </c>
      <c r="K33" s="655" t="s">
        <v>616</v>
      </c>
      <c r="L33" s="657">
        <v>167.61</v>
      </c>
      <c r="M33" s="657">
        <v>1</v>
      </c>
      <c r="N33" s="658">
        <v>167.61</v>
      </c>
    </row>
    <row r="34" spans="1:14" ht="14.4" customHeight="1" x14ac:dyDescent="0.3">
      <c r="A34" s="653" t="s">
        <v>506</v>
      </c>
      <c r="B34" s="654" t="s">
        <v>507</v>
      </c>
      <c r="C34" s="655" t="s">
        <v>516</v>
      </c>
      <c r="D34" s="656" t="s">
        <v>2967</v>
      </c>
      <c r="E34" s="655" t="s">
        <v>522</v>
      </c>
      <c r="F34" s="656" t="s">
        <v>2969</v>
      </c>
      <c r="G34" s="655" t="s">
        <v>571</v>
      </c>
      <c r="H34" s="655" t="s">
        <v>617</v>
      </c>
      <c r="I34" s="655" t="s">
        <v>618</v>
      </c>
      <c r="J34" s="655" t="s">
        <v>619</v>
      </c>
      <c r="K34" s="655" t="s">
        <v>620</v>
      </c>
      <c r="L34" s="657">
        <v>64.540043432738869</v>
      </c>
      <c r="M34" s="657">
        <v>48</v>
      </c>
      <c r="N34" s="658">
        <v>3097.9220847714655</v>
      </c>
    </row>
    <row r="35" spans="1:14" ht="14.4" customHeight="1" x14ac:dyDescent="0.3">
      <c r="A35" s="653" t="s">
        <v>506</v>
      </c>
      <c r="B35" s="654" t="s">
        <v>507</v>
      </c>
      <c r="C35" s="655" t="s">
        <v>516</v>
      </c>
      <c r="D35" s="656" t="s">
        <v>2967</v>
      </c>
      <c r="E35" s="655" t="s">
        <v>522</v>
      </c>
      <c r="F35" s="656" t="s">
        <v>2969</v>
      </c>
      <c r="G35" s="655" t="s">
        <v>571</v>
      </c>
      <c r="H35" s="655" t="s">
        <v>621</v>
      </c>
      <c r="I35" s="655" t="s">
        <v>622</v>
      </c>
      <c r="J35" s="655" t="s">
        <v>623</v>
      </c>
      <c r="K35" s="655" t="s">
        <v>624</v>
      </c>
      <c r="L35" s="657">
        <v>43.61999999999999</v>
      </c>
      <c r="M35" s="657">
        <v>1</v>
      </c>
      <c r="N35" s="658">
        <v>43.61999999999999</v>
      </c>
    </row>
    <row r="36" spans="1:14" ht="14.4" customHeight="1" x14ac:dyDescent="0.3">
      <c r="A36" s="653" t="s">
        <v>506</v>
      </c>
      <c r="B36" s="654" t="s">
        <v>507</v>
      </c>
      <c r="C36" s="655" t="s">
        <v>516</v>
      </c>
      <c r="D36" s="656" t="s">
        <v>2967</v>
      </c>
      <c r="E36" s="655" t="s">
        <v>522</v>
      </c>
      <c r="F36" s="656" t="s">
        <v>2969</v>
      </c>
      <c r="G36" s="655" t="s">
        <v>571</v>
      </c>
      <c r="H36" s="655" t="s">
        <v>625</v>
      </c>
      <c r="I36" s="655" t="s">
        <v>626</v>
      </c>
      <c r="J36" s="655" t="s">
        <v>627</v>
      </c>
      <c r="K36" s="655" t="s">
        <v>628</v>
      </c>
      <c r="L36" s="657">
        <v>79.327857142857169</v>
      </c>
      <c r="M36" s="657">
        <v>14</v>
      </c>
      <c r="N36" s="658">
        <v>1110.5900000000004</v>
      </c>
    </row>
    <row r="37" spans="1:14" ht="14.4" customHeight="1" x14ac:dyDescent="0.3">
      <c r="A37" s="653" t="s">
        <v>506</v>
      </c>
      <c r="B37" s="654" t="s">
        <v>507</v>
      </c>
      <c r="C37" s="655" t="s">
        <v>516</v>
      </c>
      <c r="D37" s="656" t="s">
        <v>2967</v>
      </c>
      <c r="E37" s="655" t="s">
        <v>522</v>
      </c>
      <c r="F37" s="656" t="s">
        <v>2969</v>
      </c>
      <c r="G37" s="655" t="s">
        <v>571</v>
      </c>
      <c r="H37" s="655" t="s">
        <v>629</v>
      </c>
      <c r="I37" s="655" t="s">
        <v>630</v>
      </c>
      <c r="J37" s="655" t="s">
        <v>631</v>
      </c>
      <c r="K37" s="655" t="s">
        <v>632</v>
      </c>
      <c r="L37" s="657">
        <v>77.297653726292594</v>
      </c>
      <c r="M37" s="657">
        <v>22</v>
      </c>
      <c r="N37" s="658">
        <v>1700.5483819784372</v>
      </c>
    </row>
    <row r="38" spans="1:14" ht="14.4" customHeight="1" x14ac:dyDescent="0.3">
      <c r="A38" s="653" t="s">
        <v>506</v>
      </c>
      <c r="B38" s="654" t="s">
        <v>507</v>
      </c>
      <c r="C38" s="655" t="s">
        <v>516</v>
      </c>
      <c r="D38" s="656" t="s">
        <v>2967</v>
      </c>
      <c r="E38" s="655" t="s">
        <v>522</v>
      </c>
      <c r="F38" s="656" t="s">
        <v>2969</v>
      </c>
      <c r="G38" s="655" t="s">
        <v>571</v>
      </c>
      <c r="H38" s="655" t="s">
        <v>633</v>
      </c>
      <c r="I38" s="655" t="s">
        <v>634</v>
      </c>
      <c r="J38" s="655" t="s">
        <v>635</v>
      </c>
      <c r="K38" s="655" t="s">
        <v>636</v>
      </c>
      <c r="L38" s="657">
        <v>85.969999999999985</v>
      </c>
      <c r="M38" s="657">
        <v>6</v>
      </c>
      <c r="N38" s="658">
        <v>515.81999999999994</v>
      </c>
    </row>
    <row r="39" spans="1:14" ht="14.4" customHeight="1" x14ac:dyDescent="0.3">
      <c r="A39" s="653" t="s">
        <v>506</v>
      </c>
      <c r="B39" s="654" t="s">
        <v>507</v>
      </c>
      <c r="C39" s="655" t="s">
        <v>516</v>
      </c>
      <c r="D39" s="656" t="s">
        <v>2967</v>
      </c>
      <c r="E39" s="655" t="s">
        <v>522</v>
      </c>
      <c r="F39" s="656" t="s">
        <v>2969</v>
      </c>
      <c r="G39" s="655" t="s">
        <v>571</v>
      </c>
      <c r="H39" s="655" t="s">
        <v>637</v>
      </c>
      <c r="I39" s="655" t="s">
        <v>638</v>
      </c>
      <c r="J39" s="655" t="s">
        <v>639</v>
      </c>
      <c r="K39" s="655" t="s">
        <v>636</v>
      </c>
      <c r="L39" s="657">
        <v>30.172296249795831</v>
      </c>
      <c r="M39" s="657">
        <v>26</v>
      </c>
      <c r="N39" s="658">
        <v>784.47970249469165</v>
      </c>
    </row>
    <row r="40" spans="1:14" ht="14.4" customHeight="1" x14ac:dyDescent="0.3">
      <c r="A40" s="653" t="s">
        <v>506</v>
      </c>
      <c r="B40" s="654" t="s">
        <v>507</v>
      </c>
      <c r="C40" s="655" t="s">
        <v>516</v>
      </c>
      <c r="D40" s="656" t="s">
        <v>2967</v>
      </c>
      <c r="E40" s="655" t="s">
        <v>522</v>
      </c>
      <c r="F40" s="656" t="s">
        <v>2969</v>
      </c>
      <c r="G40" s="655" t="s">
        <v>571</v>
      </c>
      <c r="H40" s="655" t="s">
        <v>640</v>
      </c>
      <c r="I40" s="655" t="s">
        <v>641</v>
      </c>
      <c r="J40" s="655" t="s">
        <v>642</v>
      </c>
      <c r="K40" s="655" t="s">
        <v>643</v>
      </c>
      <c r="L40" s="657">
        <v>105.27</v>
      </c>
      <c r="M40" s="657">
        <v>1</v>
      </c>
      <c r="N40" s="658">
        <v>105.27</v>
      </c>
    </row>
    <row r="41" spans="1:14" ht="14.4" customHeight="1" x14ac:dyDescent="0.3">
      <c r="A41" s="653" t="s">
        <v>506</v>
      </c>
      <c r="B41" s="654" t="s">
        <v>507</v>
      </c>
      <c r="C41" s="655" t="s">
        <v>516</v>
      </c>
      <c r="D41" s="656" t="s">
        <v>2967</v>
      </c>
      <c r="E41" s="655" t="s">
        <v>522</v>
      </c>
      <c r="F41" s="656" t="s">
        <v>2969</v>
      </c>
      <c r="G41" s="655" t="s">
        <v>571</v>
      </c>
      <c r="H41" s="655" t="s">
        <v>644</v>
      </c>
      <c r="I41" s="655" t="s">
        <v>645</v>
      </c>
      <c r="J41" s="655" t="s">
        <v>646</v>
      </c>
      <c r="K41" s="655" t="s">
        <v>647</v>
      </c>
      <c r="L41" s="657">
        <v>65.91</v>
      </c>
      <c r="M41" s="657">
        <v>7</v>
      </c>
      <c r="N41" s="658">
        <v>461.37</v>
      </c>
    </row>
    <row r="42" spans="1:14" ht="14.4" customHeight="1" x14ac:dyDescent="0.3">
      <c r="A42" s="653" t="s">
        <v>506</v>
      </c>
      <c r="B42" s="654" t="s">
        <v>507</v>
      </c>
      <c r="C42" s="655" t="s">
        <v>516</v>
      </c>
      <c r="D42" s="656" t="s">
        <v>2967</v>
      </c>
      <c r="E42" s="655" t="s">
        <v>522</v>
      </c>
      <c r="F42" s="656" t="s">
        <v>2969</v>
      </c>
      <c r="G42" s="655" t="s">
        <v>571</v>
      </c>
      <c r="H42" s="655" t="s">
        <v>648</v>
      </c>
      <c r="I42" s="655" t="s">
        <v>649</v>
      </c>
      <c r="J42" s="655" t="s">
        <v>650</v>
      </c>
      <c r="K42" s="655" t="s">
        <v>651</v>
      </c>
      <c r="L42" s="657">
        <v>27.750028474039798</v>
      </c>
      <c r="M42" s="657">
        <v>39</v>
      </c>
      <c r="N42" s="658">
        <v>1082.2511104875521</v>
      </c>
    </row>
    <row r="43" spans="1:14" ht="14.4" customHeight="1" x14ac:dyDescent="0.3">
      <c r="A43" s="653" t="s">
        <v>506</v>
      </c>
      <c r="B43" s="654" t="s">
        <v>507</v>
      </c>
      <c r="C43" s="655" t="s">
        <v>516</v>
      </c>
      <c r="D43" s="656" t="s">
        <v>2967</v>
      </c>
      <c r="E43" s="655" t="s">
        <v>522</v>
      </c>
      <c r="F43" s="656" t="s">
        <v>2969</v>
      </c>
      <c r="G43" s="655" t="s">
        <v>571</v>
      </c>
      <c r="H43" s="655" t="s">
        <v>652</v>
      </c>
      <c r="I43" s="655" t="s">
        <v>653</v>
      </c>
      <c r="J43" s="655" t="s">
        <v>654</v>
      </c>
      <c r="K43" s="655" t="s">
        <v>601</v>
      </c>
      <c r="L43" s="657">
        <v>40.169999999999995</v>
      </c>
      <c r="M43" s="657">
        <v>2</v>
      </c>
      <c r="N43" s="658">
        <v>80.339999999999989</v>
      </c>
    </row>
    <row r="44" spans="1:14" ht="14.4" customHeight="1" x14ac:dyDescent="0.3">
      <c r="A44" s="653" t="s">
        <v>506</v>
      </c>
      <c r="B44" s="654" t="s">
        <v>507</v>
      </c>
      <c r="C44" s="655" t="s">
        <v>516</v>
      </c>
      <c r="D44" s="656" t="s">
        <v>2967</v>
      </c>
      <c r="E44" s="655" t="s">
        <v>522</v>
      </c>
      <c r="F44" s="656" t="s">
        <v>2969</v>
      </c>
      <c r="G44" s="655" t="s">
        <v>571</v>
      </c>
      <c r="H44" s="655" t="s">
        <v>655</v>
      </c>
      <c r="I44" s="655" t="s">
        <v>656</v>
      </c>
      <c r="J44" s="655" t="s">
        <v>654</v>
      </c>
      <c r="K44" s="655" t="s">
        <v>657</v>
      </c>
      <c r="L44" s="657">
        <v>77.61</v>
      </c>
      <c r="M44" s="657">
        <v>2</v>
      </c>
      <c r="N44" s="658">
        <v>155.22</v>
      </c>
    </row>
    <row r="45" spans="1:14" ht="14.4" customHeight="1" x14ac:dyDescent="0.3">
      <c r="A45" s="653" t="s">
        <v>506</v>
      </c>
      <c r="B45" s="654" t="s">
        <v>507</v>
      </c>
      <c r="C45" s="655" t="s">
        <v>516</v>
      </c>
      <c r="D45" s="656" t="s">
        <v>2967</v>
      </c>
      <c r="E45" s="655" t="s">
        <v>522</v>
      </c>
      <c r="F45" s="656" t="s">
        <v>2969</v>
      </c>
      <c r="G45" s="655" t="s">
        <v>571</v>
      </c>
      <c r="H45" s="655" t="s">
        <v>658</v>
      </c>
      <c r="I45" s="655" t="s">
        <v>659</v>
      </c>
      <c r="J45" s="655" t="s">
        <v>660</v>
      </c>
      <c r="K45" s="655" t="s">
        <v>661</v>
      </c>
      <c r="L45" s="657">
        <v>61.221833391634291</v>
      </c>
      <c r="M45" s="657">
        <v>5</v>
      </c>
      <c r="N45" s="658">
        <v>306.10916695817144</v>
      </c>
    </row>
    <row r="46" spans="1:14" ht="14.4" customHeight="1" x14ac:dyDescent="0.3">
      <c r="A46" s="653" t="s">
        <v>506</v>
      </c>
      <c r="B46" s="654" t="s">
        <v>507</v>
      </c>
      <c r="C46" s="655" t="s">
        <v>516</v>
      </c>
      <c r="D46" s="656" t="s">
        <v>2967</v>
      </c>
      <c r="E46" s="655" t="s">
        <v>522</v>
      </c>
      <c r="F46" s="656" t="s">
        <v>2969</v>
      </c>
      <c r="G46" s="655" t="s">
        <v>571</v>
      </c>
      <c r="H46" s="655" t="s">
        <v>662</v>
      </c>
      <c r="I46" s="655" t="s">
        <v>663</v>
      </c>
      <c r="J46" s="655" t="s">
        <v>664</v>
      </c>
      <c r="K46" s="655" t="s">
        <v>665</v>
      </c>
      <c r="L46" s="657">
        <v>115.84301388120362</v>
      </c>
      <c r="M46" s="657">
        <v>76</v>
      </c>
      <c r="N46" s="658">
        <v>8804.0690549714745</v>
      </c>
    </row>
    <row r="47" spans="1:14" ht="14.4" customHeight="1" x14ac:dyDescent="0.3">
      <c r="A47" s="653" t="s">
        <v>506</v>
      </c>
      <c r="B47" s="654" t="s">
        <v>507</v>
      </c>
      <c r="C47" s="655" t="s">
        <v>516</v>
      </c>
      <c r="D47" s="656" t="s">
        <v>2967</v>
      </c>
      <c r="E47" s="655" t="s">
        <v>522</v>
      </c>
      <c r="F47" s="656" t="s">
        <v>2969</v>
      </c>
      <c r="G47" s="655" t="s">
        <v>571</v>
      </c>
      <c r="H47" s="655" t="s">
        <v>666</v>
      </c>
      <c r="I47" s="655" t="s">
        <v>667</v>
      </c>
      <c r="J47" s="655" t="s">
        <v>668</v>
      </c>
      <c r="K47" s="655" t="s">
        <v>669</v>
      </c>
      <c r="L47" s="657">
        <v>56.22500415247881</v>
      </c>
      <c r="M47" s="657">
        <v>6</v>
      </c>
      <c r="N47" s="658">
        <v>337.35002491487285</v>
      </c>
    </row>
    <row r="48" spans="1:14" ht="14.4" customHeight="1" x14ac:dyDescent="0.3">
      <c r="A48" s="653" t="s">
        <v>506</v>
      </c>
      <c r="B48" s="654" t="s">
        <v>507</v>
      </c>
      <c r="C48" s="655" t="s">
        <v>516</v>
      </c>
      <c r="D48" s="656" t="s">
        <v>2967</v>
      </c>
      <c r="E48" s="655" t="s">
        <v>522</v>
      </c>
      <c r="F48" s="656" t="s">
        <v>2969</v>
      </c>
      <c r="G48" s="655" t="s">
        <v>571</v>
      </c>
      <c r="H48" s="655" t="s">
        <v>670</v>
      </c>
      <c r="I48" s="655" t="s">
        <v>671</v>
      </c>
      <c r="J48" s="655" t="s">
        <v>672</v>
      </c>
      <c r="K48" s="655" t="s">
        <v>673</v>
      </c>
      <c r="L48" s="657">
        <v>62.999511609453613</v>
      </c>
      <c r="M48" s="657">
        <v>22</v>
      </c>
      <c r="N48" s="658">
        <v>1385.9892554079795</v>
      </c>
    </row>
    <row r="49" spans="1:14" ht="14.4" customHeight="1" x14ac:dyDescent="0.3">
      <c r="A49" s="653" t="s">
        <v>506</v>
      </c>
      <c r="B49" s="654" t="s">
        <v>507</v>
      </c>
      <c r="C49" s="655" t="s">
        <v>516</v>
      </c>
      <c r="D49" s="656" t="s">
        <v>2967</v>
      </c>
      <c r="E49" s="655" t="s">
        <v>522</v>
      </c>
      <c r="F49" s="656" t="s">
        <v>2969</v>
      </c>
      <c r="G49" s="655" t="s">
        <v>571</v>
      </c>
      <c r="H49" s="655" t="s">
        <v>674</v>
      </c>
      <c r="I49" s="655" t="s">
        <v>675</v>
      </c>
      <c r="J49" s="655" t="s">
        <v>676</v>
      </c>
      <c r="K49" s="655" t="s">
        <v>677</v>
      </c>
      <c r="L49" s="657">
        <v>164.48012630922568</v>
      </c>
      <c r="M49" s="657">
        <v>9</v>
      </c>
      <c r="N49" s="658">
        <v>1480.3211367830311</v>
      </c>
    </row>
    <row r="50" spans="1:14" ht="14.4" customHeight="1" x14ac:dyDescent="0.3">
      <c r="A50" s="653" t="s">
        <v>506</v>
      </c>
      <c r="B50" s="654" t="s">
        <v>507</v>
      </c>
      <c r="C50" s="655" t="s">
        <v>516</v>
      </c>
      <c r="D50" s="656" t="s">
        <v>2967</v>
      </c>
      <c r="E50" s="655" t="s">
        <v>522</v>
      </c>
      <c r="F50" s="656" t="s">
        <v>2969</v>
      </c>
      <c r="G50" s="655" t="s">
        <v>571</v>
      </c>
      <c r="H50" s="655" t="s">
        <v>678</v>
      </c>
      <c r="I50" s="655" t="s">
        <v>679</v>
      </c>
      <c r="J50" s="655" t="s">
        <v>680</v>
      </c>
      <c r="K50" s="655" t="s">
        <v>681</v>
      </c>
      <c r="L50" s="657">
        <v>87.969999999999985</v>
      </c>
      <c r="M50" s="657">
        <v>3</v>
      </c>
      <c r="N50" s="658">
        <v>263.90999999999997</v>
      </c>
    </row>
    <row r="51" spans="1:14" ht="14.4" customHeight="1" x14ac:dyDescent="0.3">
      <c r="A51" s="653" t="s">
        <v>506</v>
      </c>
      <c r="B51" s="654" t="s">
        <v>507</v>
      </c>
      <c r="C51" s="655" t="s">
        <v>516</v>
      </c>
      <c r="D51" s="656" t="s">
        <v>2967</v>
      </c>
      <c r="E51" s="655" t="s">
        <v>522</v>
      </c>
      <c r="F51" s="656" t="s">
        <v>2969</v>
      </c>
      <c r="G51" s="655" t="s">
        <v>571</v>
      </c>
      <c r="H51" s="655" t="s">
        <v>682</v>
      </c>
      <c r="I51" s="655" t="s">
        <v>683</v>
      </c>
      <c r="J51" s="655" t="s">
        <v>684</v>
      </c>
      <c r="K51" s="655" t="s">
        <v>597</v>
      </c>
      <c r="L51" s="657">
        <v>40.140000000000008</v>
      </c>
      <c r="M51" s="657">
        <v>6</v>
      </c>
      <c r="N51" s="658">
        <v>240.84000000000003</v>
      </c>
    </row>
    <row r="52" spans="1:14" ht="14.4" customHeight="1" x14ac:dyDescent="0.3">
      <c r="A52" s="653" t="s">
        <v>506</v>
      </c>
      <c r="B52" s="654" t="s">
        <v>507</v>
      </c>
      <c r="C52" s="655" t="s">
        <v>516</v>
      </c>
      <c r="D52" s="656" t="s">
        <v>2967</v>
      </c>
      <c r="E52" s="655" t="s">
        <v>522</v>
      </c>
      <c r="F52" s="656" t="s">
        <v>2969</v>
      </c>
      <c r="G52" s="655" t="s">
        <v>571</v>
      </c>
      <c r="H52" s="655" t="s">
        <v>685</v>
      </c>
      <c r="I52" s="655" t="s">
        <v>686</v>
      </c>
      <c r="J52" s="655" t="s">
        <v>687</v>
      </c>
      <c r="K52" s="655" t="s">
        <v>636</v>
      </c>
      <c r="L52" s="657">
        <v>66.149841763834516</v>
      </c>
      <c r="M52" s="657">
        <v>29</v>
      </c>
      <c r="N52" s="658">
        <v>1918.345411151201</v>
      </c>
    </row>
    <row r="53" spans="1:14" ht="14.4" customHeight="1" x14ac:dyDescent="0.3">
      <c r="A53" s="653" t="s">
        <v>506</v>
      </c>
      <c r="B53" s="654" t="s">
        <v>507</v>
      </c>
      <c r="C53" s="655" t="s">
        <v>516</v>
      </c>
      <c r="D53" s="656" t="s">
        <v>2967</v>
      </c>
      <c r="E53" s="655" t="s">
        <v>522</v>
      </c>
      <c r="F53" s="656" t="s">
        <v>2969</v>
      </c>
      <c r="G53" s="655" t="s">
        <v>571</v>
      </c>
      <c r="H53" s="655" t="s">
        <v>688</v>
      </c>
      <c r="I53" s="655" t="s">
        <v>689</v>
      </c>
      <c r="J53" s="655" t="s">
        <v>690</v>
      </c>
      <c r="K53" s="655" t="s">
        <v>691</v>
      </c>
      <c r="L53" s="657">
        <v>485.82000000000022</v>
      </c>
      <c r="M53" s="657">
        <v>1</v>
      </c>
      <c r="N53" s="658">
        <v>485.82000000000022</v>
      </c>
    </row>
    <row r="54" spans="1:14" ht="14.4" customHeight="1" x14ac:dyDescent="0.3">
      <c r="A54" s="653" t="s">
        <v>506</v>
      </c>
      <c r="B54" s="654" t="s">
        <v>507</v>
      </c>
      <c r="C54" s="655" t="s">
        <v>516</v>
      </c>
      <c r="D54" s="656" t="s">
        <v>2967</v>
      </c>
      <c r="E54" s="655" t="s">
        <v>522</v>
      </c>
      <c r="F54" s="656" t="s">
        <v>2969</v>
      </c>
      <c r="G54" s="655" t="s">
        <v>571</v>
      </c>
      <c r="H54" s="655" t="s">
        <v>692</v>
      </c>
      <c r="I54" s="655" t="s">
        <v>693</v>
      </c>
      <c r="J54" s="655" t="s">
        <v>694</v>
      </c>
      <c r="K54" s="655" t="s">
        <v>695</v>
      </c>
      <c r="L54" s="657">
        <v>101.69999999999997</v>
      </c>
      <c r="M54" s="657">
        <v>3</v>
      </c>
      <c r="N54" s="658">
        <v>305.09999999999991</v>
      </c>
    </row>
    <row r="55" spans="1:14" ht="14.4" customHeight="1" x14ac:dyDescent="0.3">
      <c r="A55" s="653" t="s">
        <v>506</v>
      </c>
      <c r="B55" s="654" t="s">
        <v>507</v>
      </c>
      <c r="C55" s="655" t="s">
        <v>516</v>
      </c>
      <c r="D55" s="656" t="s">
        <v>2967</v>
      </c>
      <c r="E55" s="655" t="s">
        <v>522</v>
      </c>
      <c r="F55" s="656" t="s">
        <v>2969</v>
      </c>
      <c r="G55" s="655" t="s">
        <v>571</v>
      </c>
      <c r="H55" s="655" t="s">
        <v>696</v>
      </c>
      <c r="I55" s="655" t="s">
        <v>697</v>
      </c>
      <c r="J55" s="655" t="s">
        <v>698</v>
      </c>
      <c r="K55" s="655" t="s">
        <v>699</v>
      </c>
      <c r="L55" s="657">
        <v>29.899999999999988</v>
      </c>
      <c r="M55" s="657">
        <v>3</v>
      </c>
      <c r="N55" s="658">
        <v>89.69999999999996</v>
      </c>
    </row>
    <row r="56" spans="1:14" ht="14.4" customHeight="1" x14ac:dyDescent="0.3">
      <c r="A56" s="653" t="s">
        <v>506</v>
      </c>
      <c r="B56" s="654" t="s">
        <v>507</v>
      </c>
      <c r="C56" s="655" t="s">
        <v>516</v>
      </c>
      <c r="D56" s="656" t="s">
        <v>2967</v>
      </c>
      <c r="E56" s="655" t="s">
        <v>522</v>
      </c>
      <c r="F56" s="656" t="s">
        <v>2969</v>
      </c>
      <c r="G56" s="655" t="s">
        <v>571</v>
      </c>
      <c r="H56" s="655" t="s">
        <v>700</v>
      </c>
      <c r="I56" s="655" t="s">
        <v>701</v>
      </c>
      <c r="J56" s="655" t="s">
        <v>702</v>
      </c>
      <c r="K56" s="655" t="s">
        <v>703</v>
      </c>
      <c r="L56" s="657">
        <v>57.069013828134707</v>
      </c>
      <c r="M56" s="657">
        <v>36</v>
      </c>
      <c r="N56" s="658">
        <v>2054.4844978128494</v>
      </c>
    </row>
    <row r="57" spans="1:14" ht="14.4" customHeight="1" x14ac:dyDescent="0.3">
      <c r="A57" s="653" t="s">
        <v>506</v>
      </c>
      <c r="B57" s="654" t="s">
        <v>507</v>
      </c>
      <c r="C57" s="655" t="s">
        <v>516</v>
      </c>
      <c r="D57" s="656" t="s">
        <v>2967</v>
      </c>
      <c r="E57" s="655" t="s">
        <v>522</v>
      </c>
      <c r="F57" s="656" t="s">
        <v>2969</v>
      </c>
      <c r="G57" s="655" t="s">
        <v>571</v>
      </c>
      <c r="H57" s="655" t="s">
        <v>704</v>
      </c>
      <c r="I57" s="655" t="s">
        <v>705</v>
      </c>
      <c r="J57" s="655" t="s">
        <v>706</v>
      </c>
      <c r="K57" s="655" t="s">
        <v>707</v>
      </c>
      <c r="L57" s="657">
        <v>119.85781920159778</v>
      </c>
      <c r="M57" s="657">
        <v>1</v>
      </c>
      <c r="N57" s="658">
        <v>119.85781920159778</v>
      </c>
    </row>
    <row r="58" spans="1:14" ht="14.4" customHeight="1" x14ac:dyDescent="0.3">
      <c r="A58" s="653" t="s">
        <v>506</v>
      </c>
      <c r="B58" s="654" t="s">
        <v>507</v>
      </c>
      <c r="C58" s="655" t="s">
        <v>516</v>
      </c>
      <c r="D58" s="656" t="s">
        <v>2967</v>
      </c>
      <c r="E58" s="655" t="s">
        <v>522</v>
      </c>
      <c r="F58" s="656" t="s">
        <v>2969</v>
      </c>
      <c r="G58" s="655" t="s">
        <v>571</v>
      </c>
      <c r="H58" s="655" t="s">
        <v>708</v>
      </c>
      <c r="I58" s="655" t="s">
        <v>709</v>
      </c>
      <c r="J58" s="655" t="s">
        <v>710</v>
      </c>
      <c r="K58" s="655" t="s">
        <v>711</v>
      </c>
      <c r="L58" s="657">
        <v>41.370000000000005</v>
      </c>
      <c r="M58" s="657">
        <v>8</v>
      </c>
      <c r="N58" s="658">
        <v>330.96000000000004</v>
      </c>
    </row>
    <row r="59" spans="1:14" ht="14.4" customHeight="1" x14ac:dyDescent="0.3">
      <c r="A59" s="653" t="s">
        <v>506</v>
      </c>
      <c r="B59" s="654" t="s">
        <v>507</v>
      </c>
      <c r="C59" s="655" t="s">
        <v>516</v>
      </c>
      <c r="D59" s="656" t="s">
        <v>2967</v>
      </c>
      <c r="E59" s="655" t="s">
        <v>522</v>
      </c>
      <c r="F59" s="656" t="s">
        <v>2969</v>
      </c>
      <c r="G59" s="655" t="s">
        <v>571</v>
      </c>
      <c r="H59" s="655" t="s">
        <v>712</v>
      </c>
      <c r="I59" s="655" t="s">
        <v>713</v>
      </c>
      <c r="J59" s="655" t="s">
        <v>714</v>
      </c>
      <c r="K59" s="655" t="s">
        <v>715</v>
      </c>
      <c r="L59" s="657">
        <v>66.720001038281183</v>
      </c>
      <c r="M59" s="657">
        <v>8</v>
      </c>
      <c r="N59" s="658">
        <v>533.76000830624946</v>
      </c>
    </row>
    <row r="60" spans="1:14" ht="14.4" customHeight="1" x14ac:dyDescent="0.3">
      <c r="A60" s="653" t="s">
        <v>506</v>
      </c>
      <c r="B60" s="654" t="s">
        <v>507</v>
      </c>
      <c r="C60" s="655" t="s">
        <v>516</v>
      </c>
      <c r="D60" s="656" t="s">
        <v>2967</v>
      </c>
      <c r="E60" s="655" t="s">
        <v>522</v>
      </c>
      <c r="F60" s="656" t="s">
        <v>2969</v>
      </c>
      <c r="G60" s="655" t="s">
        <v>571</v>
      </c>
      <c r="H60" s="655" t="s">
        <v>716</v>
      </c>
      <c r="I60" s="655" t="s">
        <v>717</v>
      </c>
      <c r="J60" s="655" t="s">
        <v>718</v>
      </c>
      <c r="K60" s="655" t="s">
        <v>719</v>
      </c>
      <c r="L60" s="657">
        <v>90.38</v>
      </c>
      <c r="M60" s="657">
        <v>2</v>
      </c>
      <c r="N60" s="658">
        <v>180.76</v>
      </c>
    </row>
    <row r="61" spans="1:14" ht="14.4" customHeight="1" x14ac:dyDescent="0.3">
      <c r="A61" s="653" t="s">
        <v>506</v>
      </c>
      <c r="B61" s="654" t="s">
        <v>507</v>
      </c>
      <c r="C61" s="655" t="s">
        <v>516</v>
      </c>
      <c r="D61" s="656" t="s">
        <v>2967</v>
      </c>
      <c r="E61" s="655" t="s">
        <v>522</v>
      </c>
      <c r="F61" s="656" t="s">
        <v>2969</v>
      </c>
      <c r="G61" s="655" t="s">
        <v>571</v>
      </c>
      <c r="H61" s="655" t="s">
        <v>720</v>
      </c>
      <c r="I61" s="655" t="s">
        <v>721</v>
      </c>
      <c r="J61" s="655" t="s">
        <v>722</v>
      </c>
      <c r="K61" s="655" t="s">
        <v>723</v>
      </c>
      <c r="L61" s="657">
        <v>324.83</v>
      </c>
      <c r="M61" s="657">
        <v>23</v>
      </c>
      <c r="N61" s="658">
        <v>7471.0899999999992</v>
      </c>
    </row>
    <row r="62" spans="1:14" ht="14.4" customHeight="1" x14ac:dyDescent="0.3">
      <c r="A62" s="653" t="s">
        <v>506</v>
      </c>
      <c r="B62" s="654" t="s">
        <v>507</v>
      </c>
      <c r="C62" s="655" t="s">
        <v>516</v>
      </c>
      <c r="D62" s="656" t="s">
        <v>2967</v>
      </c>
      <c r="E62" s="655" t="s">
        <v>522</v>
      </c>
      <c r="F62" s="656" t="s">
        <v>2969</v>
      </c>
      <c r="G62" s="655" t="s">
        <v>571</v>
      </c>
      <c r="H62" s="655" t="s">
        <v>724</v>
      </c>
      <c r="I62" s="655" t="s">
        <v>725</v>
      </c>
      <c r="J62" s="655" t="s">
        <v>726</v>
      </c>
      <c r="K62" s="655" t="s">
        <v>727</v>
      </c>
      <c r="L62" s="657">
        <v>605.0300150645387</v>
      </c>
      <c r="M62" s="657">
        <v>1</v>
      </c>
      <c r="N62" s="658">
        <v>605.0300150645387</v>
      </c>
    </row>
    <row r="63" spans="1:14" ht="14.4" customHeight="1" x14ac:dyDescent="0.3">
      <c r="A63" s="653" t="s">
        <v>506</v>
      </c>
      <c r="B63" s="654" t="s">
        <v>507</v>
      </c>
      <c r="C63" s="655" t="s">
        <v>516</v>
      </c>
      <c r="D63" s="656" t="s">
        <v>2967</v>
      </c>
      <c r="E63" s="655" t="s">
        <v>522</v>
      </c>
      <c r="F63" s="656" t="s">
        <v>2969</v>
      </c>
      <c r="G63" s="655" t="s">
        <v>571</v>
      </c>
      <c r="H63" s="655" t="s">
        <v>728</v>
      </c>
      <c r="I63" s="655" t="s">
        <v>729</v>
      </c>
      <c r="J63" s="655" t="s">
        <v>730</v>
      </c>
      <c r="K63" s="655" t="s">
        <v>731</v>
      </c>
      <c r="L63" s="657">
        <v>283.10704738748831</v>
      </c>
      <c r="M63" s="657">
        <v>52</v>
      </c>
      <c r="N63" s="658">
        <v>14721.566464149393</v>
      </c>
    </row>
    <row r="64" spans="1:14" ht="14.4" customHeight="1" x14ac:dyDescent="0.3">
      <c r="A64" s="653" t="s">
        <v>506</v>
      </c>
      <c r="B64" s="654" t="s">
        <v>507</v>
      </c>
      <c r="C64" s="655" t="s">
        <v>516</v>
      </c>
      <c r="D64" s="656" t="s">
        <v>2967</v>
      </c>
      <c r="E64" s="655" t="s">
        <v>522</v>
      </c>
      <c r="F64" s="656" t="s">
        <v>2969</v>
      </c>
      <c r="G64" s="655" t="s">
        <v>571</v>
      </c>
      <c r="H64" s="655" t="s">
        <v>732</v>
      </c>
      <c r="I64" s="655" t="s">
        <v>733</v>
      </c>
      <c r="J64" s="655" t="s">
        <v>734</v>
      </c>
      <c r="K64" s="655" t="s">
        <v>735</v>
      </c>
      <c r="L64" s="657">
        <v>80.229635465464497</v>
      </c>
      <c r="M64" s="657">
        <v>5</v>
      </c>
      <c r="N64" s="658">
        <v>401.14817732732251</v>
      </c>
    </row>
    <row r="65" spans="1:14" ht="14.4" customHeight="1" x14ac:dyDescent="0.3">
      <c r="A65" s="653" t="s">
        <v>506</v>
      </c>
      <c r="B65" s="654" t="s">
        <v>507</v>
      </c>
      <c r="C65" s="655" t="s">
        <v>516</v>
      </c>
      <c r="D65" s="656" t="s">
        <v>2967</v>
      </c>
      <c r="E65" s="655" t="s">
        <v>522</v>
      </c>
      <c r="F65" s="656" t="s">
        <v>2969</v>
      </c>
      <c r="G65" s="655" t="s">
        <v>571</v>
      </c>
      <c r="H65" s="655" t="s">
        <v>736</v>
      </c>
      <c r="I65" s="655" t="s">
        <v>737</v>
      </c>
      <c r="J65" s="655" t="s">
        <v>738</v>
      </c>
      <c r="K65" s="655" t="s">
        <v>739</v>
      </c>
      <c r="L65" s="657">
        <v>40.35</v>
      </c>
      <c r="M65" s="657">
        <v>1</v>
      </c>
      <c r="N65" s="658">
        <v>40.35</v>
      </c>
    </row>
    <row r="66" spans="1:14" ht="14.4" customHeight="1" x14ac:dyDescent="0.3">
      <c r="A66" s="653" t="s">
        <v>506</v>
      </c>
      <c r="B66" s="654" t="s">
        <v>507</v>
      </c>
      <c r="C66" s="655" t="s">
        <v>516</v>
      </c>
      <c r="D66" s="656" t="s">
        <v>2967</v>
      </c>
      <c r="E66" s="655" t="s">
        <v>522</v>
      </c>
      <c r="F66" s="656" t="s">
        <v>2969</v>
      </c>
      <c r="G66" s="655" t="s">
        <v>571</v>
      </c>
      <c r="H66" s="655" t="s">
        <v>740</v>
      </c>
      <c r="I66" s="655" t="s">
        <v>741</v>
      </c>
      <c r="J66" s="655" t="s">
        <v>742</v>
      </c>
      <c r="K66" s="655" t="s">
        <v>743</v>
      </c>
      <c r="L66" s="657">
        <v>126.51999999999997</v>
      </c>
      <c r="M66" s="657">
        <v>1</v>
      </c>
      <c r="N66" s="658">
        <v>126.51999999999997</v>
      </c>
    </row>
    <row r="67" spans="1:14" ht="14.4" customHeight="1" x14ac:dyDescent="0.3">
      <c r="A67" s="653" t="s">
        <v>506</v>
      </c>
      <c r="B67" s="654" t="s">
        <v>507</v>
      </c>
      <c r="C67" s="655" t="s">
        <v>516</v>
      </c>
      <c r="D67" s="656" t="s">
        <v>2967</v>
      </c>
      <c r="E67" s="655" t="s">
        <v>522</v>
      </c>
      <c r="F67" s="656" t="s">
        <v>2969</v>
      </c>
      <c r="G67" s="655" t="s">
        <v>571</v>
      </c>
      <c r="H67" s="655" t="s">
        <v>744</v>
      </c>
      <c r="I67" s="655" t="s">
        <v>745</v>
      </c>
      <c r="J67" s="655" t="s">
        <v>746</v>
      </c>
      <c r="K67" s="655" t="s">
        <v>747</v>
      </c>
      <c r="L67" s="657">
        <v>41.168571428571433</v>
      </c>
      <c r="M67" s="657">
        <v>7</v>
      </c>
      <c r="N67" s="658">
        <v>288.18</v>
      </c>
    </row>
    <row r="68" spans="1:14" ht="14.4" customHeight="1" x14ac:dyDescent="0.3">
      <c r="A68" s="653" t="s">
        <v>506</v>
      </c>
      <c r="B68" s="654" t="s">
        <v>507</v>
      </c>
      <c r="C68" s="655" t="s">
        <v>516</v>
      </c>
      <c r="D68" s="656" t="s">
        <v>2967</v>
      </c>
      <c r="E68" s="655" t="s">
        <v>522</v>
      </c>
      <c r="F68" s="656" t="s">
        <v>2969</v>
      </c>
      <c r="G68" s="655" t="s">
        <v>571</v>
      </c>
      <c r="H68" s="655" t="s">
        <v>748</v>
      </c>
      <c r="I68" s="655" t="s">
        <v>749</v>
      </c>
      <c r="J68" s="655" t="s">
        <v>750</v>
      </c>
      <c r="K68" s="655" t="s">
        <v>751</v>
      </c>
      <c r="L68" s="657">
        <v>93.629999941608034</v>
      </c>
      <c r="M68" s="657">
        <v>36</v>
      </c>
      <c r="N68" s="658">
        <v>3370.6799978978893</v>
      </c>
    </row>
    <row r="69" spans="1:14" ht="14.4" customHeight="1" x14ac:dyDescent="0.3">
      <c r="A69" s="653" t="s">
        <v>506</v>
      </c>
      <c r="B69" s="654" t="s">
        <v>507</v>
      </c>
      <c r="C69" s="655" t="s">
        <v>516</v>
      </c>
      <c r="D69" s="656" t="s">
        <v>2967</v>
      </c>
      <c r="E69" s="655" t="s">
        <v>522</v>
      </c>
      <c r="F69" s="656" t="s">
        <v>2969</v>
      </c>
      <c r="G69" s="655" t="s">
        <v>571</v>
      </c>
      <c r="H69" s="655" t="s">
        <v>752</v>
      </c>
      <c r="I69" s="655" t="s">
        <v>753</v>
      </c>
      <c r="J69" s="655" t="s">
        <v>754</v>
      </c>
      <c r="K69" s="655" t="s">
        <v>755</v>
      </c>
      <c r="L69" s="657">
        <v>185.6101082751745</v>
      </c>
      <c r="M69" s="657">
        <v>39</v>
      </c>
      <c r="N69" s="658">
        <v>7238.7942227318053</v>
      </c>
    </row>
    <row r="70" spans="1:14" ht="14.4" customHeight="1" x14ac:dyDescent="0.3">
      <c r="A70" s="653" t="s">
        <v>506</v>
      </c>
      <c r="B70" s="654" t="s">
        <v>507</v>
      </c>
      <c r="C70" s="655" t="s">
        <v>516</v>
      </c>
      <c r="D70" s="656" t="s">
        <v>2967</v>
      </c>
      <c r="E70" s="655" t="s">
        <v>522</v>
      </c>
      <c r="F70" s="656" t="s">
        <v>2969</v>
      </c>
      <c r="G70" s="655" t="s">
        <v>571</v>
      </c>
      <c r="H70" s="655" t="s">
        <v>756</v>
      </c>
      <c r="I70" s="655" t="s">
        <v>757</v>
      </c>
      <c r="J70" s="655" t="s">
        <v>758</v>
      </c>
      <c r="K70" s="655" t="s">
        <v>759</v>
      </c>
      <c r="L70" s="657">
        <v>237.94879765561021</v>
      </c>
      <c r="M70" s="657">
        <v>17</v>
      </c>
      <c r="N70" s="658">
        <v>4045.1295601453735</v>
      </c>
    </row>
    <row r="71" spans="1:14" ht="14.4" customHeight="1" x14ac:dyDescent="0.3">
      <c r="A71" s="653" t="s">
        <v>506</v>
      </c>
      <c r="B71" s="654" t="s">
        <v>507</v>
      </c>
      <c r="C71" s="655" t="s">
        <v>516</v>
      </c>
      <c r="D71" s="656" t="s">
        <v>2967</v>
      </c>
      <c r="E71" s="655" t="s">
        <v>522</v>
      </c>
      <c r="F71" s="656" t="s">
        <v>2969</v>
      </c>
      <c r="G71" s="655" t="s">
        <v>571</v>
      </c>
      <c r="H71" s="655" t="s">
        <v>760</v>
      </c>
      <c r="I71" s="655" t="s">
        <v>760</v>
      </c>
      <c r="J71" s="655" t="s">
        <v>761</v>
      </c>
      <c r="K71" s="655" t="s">
        <v>762</v>
      </c>
      <c r="L71" s="657">
        <v>36.530011925722512</v>
      </c>
      <c r="M71" s="657">
        <v>140</v>
      </c>
      <c r="N71" s="658">
        <v>5114.2016696011515</v>
      </c>
    </row>
    <row r="72" spans="1:14" ht="14.4" customHeight="1" x14ac:dyDescent="0.3">
      <c r="A72" s="653" t="s">
        <v>506</v>
      </c>
      <c r="B72" s="654" t="s">
        <v>507</v>
      </c>
      <c r="C72" s="655" t="s">
        <v>516</v>
      </c>
      <c r="D72" s="656" t="s">
        <v>2967</v>
      </c>
      <c r="E72" s="655" t="s">
        <v>522</v>
      </c>
      <c r="F72" s="656" t="s">
        <v>2969</v>
      </c>
      <c r="G72" s="655" t="s">
        <v>571</v>
      </c>
      <c r="H72" s="655" t="s">
        <v>763</v>
      </c>
      <c r="I72" s="655" t="s">
        <v>764</v>
      </c>
      <c r="J72" s="655" t="s">
        <v>765</v>
      </c>
      <c r="K72" s="655" t="s">
        <v>766</v>
      </c>
      <c r="L72" s="657">
        <v>28.599999999999998</v>
      </c>
      <c r="M72" s="657">
        <v>15</v>
      </c>
      <c r="N72" s="658">
        <v>428.99999999999994</v>
      </c>
    </row>
    <row r="73" spans="1:14" ht="14.4" customHeight="1" x14ac:dyDescent="0.3">
      <c r="A73" s="653" t="s">
        <v>506</v>
      </c>
      <c r="B73" s="654" t="s">
        <v>507</v>
      </c>
      <c r="C73" s="655" t="s">
        <v>516</v>
      </c>
      <c r="D73" s="656" t="s">
        <v>2967</v>
      </c>
      <c r="E73" s="655" t="s">
        <v>522</v>
      </c>
      <c r="F73" s="656" t="s">
        <v>2969</v>
      </c>
      <c r="G73" s="655" t="s">
        <v>571</v>
      </c>
      <c r="H73" s="655" t="s">
        <v>767</v>
      </c>
      <c r="I73" s="655" t="s">
        <v>768</v>
      </c>
      <c r="J73" s="655" t="s">
        <v>769</v>
      </c>
      <c r="K73" s="655" t="s">
        <v>770</v>
      </c>
      <c r="L73" s="657">
        <v>221.22</v>
      </c>
      <c r="M73" s="657">
        <v>6</v>
      </c>
      <c r="N73" s="658">
        <v>1327.32</v>
      </c>
    </row>
    <row r="74" spans="1:14" ht="14.4" customHeight="1" x14ac:dyDescent="0.3">
      <c r="A74" s="653" t="s">
        <v>506</v>
      </c>
      <c r="B74" s="654" t="s">
        <v>507</v>
      </c>
      <c r="C74" s="655" t="s">
        <v>516</v>
      </c>
      <c r="D74" s="656" t="s">
        <v>2967</v>
      </c>
      <c r="E74" s="655" t="s">
        <v>522</v>
      </c>
      <c r="F74" s="656" t="s">
        <v>2969</v>
      </c>
      <c r="G74" s="655" t="s">
        <v>571</v>
      </c>
      <c r="H74" s="655" t="s">
        <v>771</v>
      </c>
      <c r="I74" s="655" t="s">
        <v>772</v>
      </c>
      <c r="J74" s="655" t="s">
        <v>773</v>
      </c>
      <c r="K74" s="655" t="s">
        <v>774</v>
      </c>
      <c r="L74" s="657">
        <v>253.11333333333332</v>
      </c>
      <c r="M74" s="657">
        <v>3</v>
      </c>
      <c r="N74" s="658">
        <v>759.33999999999992</v>
      </c>
    </row>
    <row r="75" spans="1:14" ht="14.4" customHeight="1" x14ac:dyDescent="0.3">
      <c r="A75" s="653" t="s">
        <v>506</v>
      </c>
      <c r="B75" s="654" t="s">
        <v>507</v>
      </c>
      <c r="C75" s="655" t="s">
        <v>516</v>
      </c>
      <c r="D75" s="656" t="s">
        <v>2967</v>
      </c>
      <c r="E75" s="655" t="s">
        <v>522</v>
      </c>
      <c r="F75" s="656" t="s">
        <v>2969</v>
      </c>
      <c r="G75" s="655" t="s">
        <v>571</v>
      </c>
      <c r="H75" s="655" t="s">
        <v>775</v>
      </c>
      <c r="I75" s="655" t="s">
        <v>776</v>
      </c>
      <c r="J75" s="655" t="s">
        <v>684</v>
      </c>
      <c r="K75" s="655" t="s">
        <v>777</v>
      </c>
      <c r="L75" s="657">
        <v>157.71000071396264</v>
      </c>
      <c r="M75" s="657">
        <v>11</v>
      </c>
      <c r="N75" s="658">
        <v>1734.810007853589</v>
      </c>
    </row>
    <row r="76" spans="1:14" ht="14.4" customHeight="1" x14ac:dyDescent="0.3">
      <c r="A76" s="653" t="s">
        <v>506</v>
      </c>
      <c r="B76" s="654" t="s">
        <v>507</v>
      </c>
      <c r="C76" s="655" t="s">
        <v>516</v>
      </c>
      <c r="D76" s="656" t="s">
        <v>2967</v>
      </c>
      <c r="E76" s="655" t="s">
        <v>522</v>
      </c>
      <c r="F76" s="656" t="s">
        <v>2969</v>
      </c>
      <c r="G76" s="655" t="s">
        <v>571</v>
      </c>
      <c r="H76" s="655" t="s">
        <v>778</v>
      </c>
      <c r="I76" s="655" t="s">
        <v>779</v>
      </c>
      <c r="J76" s="655" t="s">
        <v>780</v>
      </c>
      <c r="K76" s="655" t="s">
        <v>781</v>
      </c>
      <c r="L76" s="657">
        <v>55.249484998531194</v>
      </c>
      <c r="M76" s="657">
        <v>2</v>
      </c>
      <c r="N76" s="658">
        <v>110.49896999706239</v>
      </c>
    </row>
    <row r="77" spans="1:14" ht="14.4" customHeight="1" x14ac:dyDescent="0.3">
      <c r="A77" s="653" t="s">
        <v>506</v>
      </c>
      <c r="B77" s="654" t="s">
        <v>507</v>
      </c>
      <c r="C77" s="655" t="s">
        <v>516</v>
      </c>
      <c r="D77" s="656" t="s">
        <v>2967</v>
      </c>
      <c r="E77" s="655" t="s">
        <v>522</v>
      </c>
      <c r="F77" s="656" t="s">
        <v>2969</v>
      </c>
      <c r="G77" s="655" t="s">
        <v>571</v>
      </c>
      <c r="H77" s="655" t="s">
        <v>782</v>
      </c>
      <c r="I77" s="655" t="s">
        <v>783</v>
      </c>
      <c r="J77" s="655" t="s">
        <v>784</v>
      </c>
      <c r="K77" s="655" t="s">
        <v>785</v>
      </c>
      <c r="L77" s="657">
        <v>211.61002728264822</v>
      </c>
      <c r="M77" s="657">
        <v>10</v>
      </c>
      <c r="N77" s="658">
        <v>2116.1002728264821</v>
      </c>
    </row>
    <row r="78" spans="1:14" ht="14.4" customHeight="1" x14ac:dyDescent="0.3">
      <c r="A78" s="653" t="s">
        <v>506</v>
      </c>
      <c r="B78" s="654" t="s">
        <v>507</v>
      </c>
      <c r="C78" s="655" t="s">
        <v>516</v>
      </c>
      <c r="D78" s="656" t="s">
        <v>2967</v>
      </c>
      <c r="E78" s="655" t="s">
        <v>522</v>
      </c>
      <c r="F78" s="656" t="s">
        <v>2969</v>
      </c>
      <c r="G78" s="655" t="s">
        <v>571</v>
      </c>
      <c r="H78" s="655" t="s">
        <v>786</v>
      </c>
      <c r="I78" s="655" t="s">
        <v>787</v>
      </c>
      <c r="J78" s="655" t="s">
        <v>784</v>
      </c>
      <c r="K78" s="655" t="s">
        <v>788</v>
      </c>
      <c r="L78" s="657">
        <v>73.789938170195143</v>
      </c>
      <c r="M78" s="657">
        <v>13</v>
      </c>
      <c r="N78" s="658">
        <v>959.26919621253694</v>
      </c>
    </row>
    <row r="79" spans="1:14" ht="14.4" customHeight="1" x14ac:dyDescent="0.3">
      <c r="A79" s="653" t="s">
        <v>506</v>
      </c>
      <c r="B79" s="654" t="s">
        <v>507</v>
      </c>
      <c r="C79" s="655" t="s">
        <v>516</v>
      </c>
      <c r="D79" s="656" t="s">
        <v>2967</v>
      </c>
      <c r="E79" s="655" t="s">
        <v>522</v>
      </c>
      <c r="F79" s="656" t="s">
        <v>2969</v>
      </c>
      <c r="G79" s="655" t="s">
        <v>571</v>
      </c>
      <c r="H79" s="655" t="s">
        <v>789</v>
      </c>
      <c r="I79" s="655" t="s">
        <v>790</v>
      </c>
      <c r="J79" s="655" t="s">
        <v>791</v>
      </c>
      <c r="K79" s="655" t="s">
        <v>792</v>
      </c>
      <c r="L79" s="657">
        <v>161.52125000000001</v>
      </c>
      <c r="M79" s="657">
        <v>16</v>
      </c>
      <c r="N79" s="658">
        <v>2584.34</v>
      </c>
    </row>
    <row r="80" spans="1:14" ht="14.4" customHeight="1" x14ac:dyDescent="0.3">
      <c r="A80" s="653" t="s">
        <v>506</v>
      </c>
      <c r="B80" s="654" t="s">
        <v>507</v>
      </c>
      <c r="C80" s="655" t="s">
        <v>516</v>
      </c>
      <c r="D80" s="656" t="s">
        <v>2967</v>
      </c>
      <c r="E80" s="655" t="s">
        <v>522</v>
      </c>
      <c r="F80" s="656" t="s">
        <v>2969</v>
      </c>
      <c r="G80" s="655" t="s">
        <v>571</v>
      </c>
      <c r="H80" s="655" t="s">
        <v>793</v>
      </c>
      <c r="I80" s="655" t="s">
        <v>794</v>
      </c>
      <c r="J80" s="655" t="s">
        <v>795</v>
      </c>
      <c r="K80" s="655" t="s">
        <v>796</v>
      </c>
      <c r="L80" s="657">
        <v>108.39</v>
      </c>
      <c r="M80" s="657">
        <v>7</v>
      </c>
      <c r="N80" s="658">
        <v>758.73</v>
      </c>
    </row>
    <row r="81" spans="1:14" ht="14.4" customHeight="1" x14ac:dyDescent="0.3">
      <c r="A81" s="653" t="s">
        <v>506</v>
      </c>
      <c r="B81" s="654" t="s">
        <v>507</v>
      </c>
      <c r="C81" s="655" t="s">
        <v>516</v>
      </c>
      <c r="D81" s="656" t="s">
        <v>2967</v>
      </c>
      <c r="E81" s="655" t="s">
        <v>522</v>
      </c>
      <c r="F81" s="656" t="s">
        <v>2969</v>
      </c>
      <c r="G81" s="655" t="s">
        <v>571</v>
      </c>
      <c r="H81" s="655" t="s">
        <v>797</v>
      </c>
      <c r="I81" s="655" t="s">
        <v>798</v>
      </c>
      <c r="J81" s="655" t="s">
        <v>799</v>
      </c>
      <c r="K81" s="655" t="s">
        <v>691</v>
      </c>
      <c r="L81" s="657">
        <v>578.60218779717866</v>
      </c>
      <c r="M81" s="657">
        <v>4</v>
      </c>
      <c r="N81" s="658">
        <v>2314.4087511887146</v>
      </c>
    </row>
    <row r="82" spans="1:14" ht="14.4" customHeight="1" x14ac:dyDescent="0.3">
      <c r="A82" s="653" t="s">
        <v>506</v>
      </c>
      <c r="B82" s="654" t="s">
        <v>507</v>
      </c>
      <c r="C82" s="655" t="s">
        <v>516</v>
      </c>
      <c r="D82" s="656" t="s">
        <v>2967</v>
      </c>
      <c r="E82" s="655" t="s">
        <v>522</v>
      </c>
      <c r="F82" s="656" t="s">
        <v>2969</v>
      </c>
      <c r="G82" s="655" t="s">
        <v>571</v>
      </c>
      <c r="H82" s="655" t="s">
        <v>800</v>
      </c>
      <c r="I82" s="655" t="s">
        <v>801</v>
      </c>
      <c r="J82" s="655" t="s">
        <v>588</v>
      </c>
      <c r="K82" s="655" t="s">
        <v>802</v>
      </c>
      <c r="L82" s="657">
        <v>103.79133049116258</v>
      </c>
      <c r="M82" s="657">
        <v>3</v>
      </c>
      <c r="N82" s="658">
        <v>311.37399147348776</v>
      </c>
    </row>
    <row r="83" spans="1:14" ht="14.4" customHeight="1" x14ac:dyDescent="0.3">
      <c r="A83" s="653" t="s">
        <v>506</v>
      </c>
      <c r="B83" s="654" t="s">
        <v>507</v>
      </c>
      <c r="C83" s="655" t="s">
        <v>516</v>
      </c>
      <c r="D83" s="656" t="s">
        <v>2967</v>
      </c>
      <c r="E83" s="655" t="s">
        <v>522</v>
      </c>
      <c r="F83" s="656" t="s">
        <v>2969</v>
      </c>
      <c r="G83" s="655" t="s">
        <v>571</v>
      </c>
      <c r="H83" s="655" t="s">
        <v>803</v>
      </c>
      <c r="I83" s="655" t="s">
        <v>804</v>
      </c>
      <c r="J83" s="655" t="s">
        <v>805</v>
      </c>
      <c r="K83" s="655" t="s">
        <v>806</v>
      </c>
      <c r="L83" s="657">
        <v>89.449999999999989</v>
      </c>
      <c r="M83" s="657">
        <v>1</v>
      </c>
      <c r="N83" s="658">
        <v>89.449999999999989</v>
      </c>
    </row>
    <row r="84" spans="1:14" ht="14.4" customHeight="1" x14ac:dyDescent="0.3">
      <c r="A84" s="653" t="s">
        <v>506</v>
      </c>
      <c r="B84" s="654" t="s">
        <v>507</v>
      </c>
      <c r="C84" s="655" t="s">
        <v>516</v>
      </c>
      <c r="D84" s="656" t="s">
        <v>2967</v>
      </c>
      <c r="E84" s="655" t="s">
        <v>522</v>
      </c>
      <c r="F84" s="656" t="s">
        <v>2969</v>
      </c>
      <c r="G84" s="655" t="s">
        <v>571</v>
      </c>
      <c r="H84" s="655" t="s">
        <v>807</v>
      </c>
      <c r="I84" s="655" t="s">
        <v>808</v>
      </c>
      <c r="J84" s="655" t="s">
        <v>809</v>
      </c>
      <c r="K84" s="655" t="s">
        <v>810</v>
      </c>
      <c r="L84" s="657">
        <v>270.61</v>
      </c>
      <c r="M84" s="657">
        <v>5</v>
      </c>
      <c r="N84" s="658">
        <v>1353.05</v>
      </c>
    </row>
    <row r="85" spans="1:14" ht="14.4" customHeight="1" x14ac:dyDescent="0.3">
      <c r="A85" s="653" t="s">
        <v>506</v>
      </c>
      <c r="B85" s="654" t="s">
        <v>507</v>
      </c>
      <c r="C85" s="655" t="s">
        <v>516</v>
      </c>
      <c r="D85" s="656" t="s">
        <v>2967</v>
      </c>
      <c r="E85" s="655" t="s">
        <v>522</v>
      </c>
      <c r="F85" s="656" t="s">
        <v>2969</v>
      </c>
      <c r="G85" s="655" t="s">
        <v>571</v>
      </c>
      <c r="H85" s="655" t="s">
        <v>811</v>
      </c>
      <c r="I85" s="655" t="s">
        <v>812</v>
      </c>
      <c r="J85" s="655" t="s">
        <v>813</v>
      </c>
      <c r="K85" s="655" t="s">
        <v>814</v>
      </c>
      <c r="L85" s="657">
        <v>55.459996169447429</v>
      </c>
      <c r="M85" s="657">
        <v>58</v>
      </c>
      <c r="N85" s="658">
        <v>3216.6797778279511</v>
      </c>
    </row>
    <row r="86" spans="1:14" ht="14.4" customHeight="1" x14ac:dyDescent="0.3">
      <c r="A86" s="653" t="s">
        <v>506</v>
      </c>
      <c r="B86" s="654" t="s">
        <v>507</v>
      </c>
      <c r="C86" s="655" t="s">
        <v>516</v>
      </c>
      <c r="D86" s="656" t="s">
        <v>2967</v>
      </c>
      <c r="E86" s="655" t="s">
        <v>522</v>
      </c>
      <c r="F86" s="656" t="s">
        <v>2969</v>
      </c>
      <c r="G86" s="655" t="s">
        <v>571</v>
      </c>
      <c r="H86" s="655" t="s">
        <v>815</v>
      </c>
      <c r="I86" s="655" t="s">
        <v>816</v>
      </c>
      <c r="J86" s="655" t="s">
        <v>817</v>
      </c>
      <c r="K86" s="655" t="s">
        <v>818</v>
      </c>
      <c r="L86" s="657">
        <v>56.489999999999988</v>
      </c>
      <c r="M86" s="657">
        <v>8</v>
      </c>
      <c r="N86" s="658">
        <v>451.9199999999999</v>
      </c>
    </row>
    <row r="87" spans="1:14" ht="14.4" customHeight="1" x14ac:dyDescent="0.3">
      <c r="A87" s="653" t="s">
        <v>506</v>
      </c>
      <c r="B87" s="654" t="s">
        <v>507</v>
      </c>
      <c r="C87" s="655" t="s">
        <v>516</v>
      </c>
      <c r="D87" s="656" t="s">
        <v>2967</v>
      </c>
      <c r="E87" s="655" t="s">
        <v>522</v>
      </c>
      <c r="F87" s="656" t="s">
        <v>2969</v>
      </c>
      <c r="G87" s="655" t="s">
        <v>571</v>
      </c>
      <c r="H87" s="655" t="s">
        <v>819</v>
      </c>
      <c r="I87" s="655" t="s">
        <v>820</v>
      </c>
      <c r="J87" s="655" t="s">
        <v>821</v>
      </c>
      <c r="K87" s="655" t="s">
        <v>822</v>
      </c>
      <c r="L87" s="657">
        <v>51.100000000000044</v>
      </c>
      <c r="M87" s="657">
        <v>2</v>
      </c>
      <c r="N87" s="658">
        <v>102.20000000000009</v>
      </c>
    </row>
    <row r="88" spans="1:14" ht="14.4" customHeight="1" x14ac:dyDescent="0.3">
      <c r="A88" s="653" t="s">
        <v>506</v>
      </c>
      <c r="B88" s="654" t="s">
        <v>507</v>
      </c>
      <c r="C88" s="655" t="s">
        <v>516</v>
      </c>
      <c r="D88" s="656" t="s">
        <v>2967</v>
      </c>
      <c r="E88" s="655" t="s">
        <v>522</v>
      </c>
      <c r="F88" s="656" t="s">
        <v>2969</v>
      </c>
      <c r="G88" s="655" t="s">
        <v>571</v>
      </c>
      <c r="H88" s="655" t="s">
        <v>823</v>
      </c>
      <c r="I88" s="655" t="s">
        <v>824</v>
      </c>
      <c r="J88" s="655" t="s">
        <v>825</v>
      </c>
      <c r="K88" s="655" t="s">
        <v>826</v>
      </c>
      <c r="L88" s="657">
        <v>71.17000000000003</v>
      </c>
      <c r="M88" s="657">
        <v>1</v>
      </c>
      <c r="N88" s="658">
        <v>71.17000000000003</v>
      </c>
    </row>
    <row r="89" spans="1:14" ht="14.4" customHeight="1" x14ac:dyDescent="0.3">
      <c r="A89" s="653" t="s">
        <v>506</v>
      </c>
      <c r="B89" s="654" t="s">
        <v>507</v>
      </c>
      <c r="C89" s="655" t="s">
        <v>516</v>
      </c>
      <c r="D89" s="656" t="s">
        <v>2967</v>
      </c>
      <c r="E89" s="655" t="s">
        <v>522</v>
      </c>
      <c r="F89" s="656" t="s">
        <v>2969</v>
      </c>
      <c r="G89" s="655" t="s">
        <v>571</v>
      </c>
      <c r="H89" s="655" t="s">
        <v>827</v>
      </c>
      <c r="I89" s="655" t="s">
        <v>828</v>
      </c>
      <c r="J89" s="655" t="s">
        <v>829</v>
      </c>
      <c r="K89" s="655" t="s">
        <v>830</v>
      </c>
      <c r="L89" s="657">
        <v>299.00200000000001</v>
      </c>
      <c r="M89" s="657">
        <v>2</v>
      </c>
      <c r="N89" s="658">
        <v>598.00400000000002</v>
      </c>
    </row>
    <row r="90" spans="1:14" ht="14.4" customHeight="1" x14ac:dyDescent="0.3">
      <c r="A90" s="653" t="s">
        <v>506</v>
      </c>
      <c r="B90" s="654" t="s">
        <v>507</v>
      </c>
      <c r="C90" s="655" t="s">
        <v>516</v>
      </c>
      <c r="D90" s="656" t="s">
        <v>2967</v>
      </c>
      <c r="E90" s="655" t="s">
        <v>522</v>
      </c>
      <c r="F90" s="656" t="s">
        <v>2969</v>
      </c>
      <c r="G90" s="655" t="s">
        <v>571</v>
      </c>
      <c r="H90" s="655" t="s">
        <v>831</v>
      </c>
      <c r="I90" s="655" t="s">
        <v>832</v>
      </c>
      <c r="J90" s="655" t="s">
        <v>833</v>
      </c>
      <c r="K90" s="655" t="s">
        <v>834</v>
      </c>
      <c r="L90" s="657">
        <v>158.59000000000003</v>
      </c>
      <c r="M90" s="657">
        <v>6</v>
      </c>
      <c r="N90" s="658">
        <v>951.54000000000019</v>
      </c>
    </row>
    <row r="91" spans="1:14" ht="14.4" customHeight="1" x14ac:dyDescent="0.3">
      <c r="A91" s="653" t="s">
        <v>506</v>
      </c>
      <c r="B91" s="654" t="s">
        <v>507</v>
      </c>
      <c r="C91" s="655" t="s">
        <v>516</v>
      </c>
      <c r="D91" s="656" t="s">
        <v>2967</v>
      </c>
      <c r="E91" s="655" t="s">
        <v>522</v>
      </c>
      <c r="F91" s="656" t="s">
        <v>2969</v>
      </c>
      <c r="G91" s="655" t="s">
        <v>571</v>
      </c>
      <c r="H91" s="655" t="s">
        <v>835</v>
      </c>
      <c r="I91" s="655" t="s">
        <v>836</v>
      </c>
      <c r="J91" s="655" t="s">
        <v>837</v>
      </c>
      <c r="K91" s="655" t="s">
        <v>838</v>
      </c>
      <c r="L91" s="657">
        <v>38.979942583357428</v>
      </c>
      <c r="M91" s="657">
        <v>11</v>
      </c>
      <c r="N91" s="658">
        <v>428.77936841693173</v>
      </c>
    </row>
    <row r="92" spans="1:14" ht="14.4" customHeight="1" x14ac:dyDescent="0.3">
      <c r="A92" s="653" t="s">
        <v>506</v>
      </c>
      <c r="B92" s="654" t="s">
        <v>507</v>
      </c>
      <c r="C92" s="655" t="s">
        <v>516</v>
      </c>
      <c r="D92" s="656" t="s">
        <v>2967</v>
      </c>
      <c r="E92" s="655" t="s">
        <v>522</v>
      </c>
      <c r="F92" s="656" t="s">
        <v>2969</v>
      </c>
      <c r="G92" s="655" t="s">
        <v>571</v>
      </c>
      <c r="H92" s="655" t="s">
        <v>839</v>
      </c>
      <c r="I92" s="655" t="s">
        <v>840</v>
      </c>
      <c r="J92" s="655" t="s">
        <v>841</v>
      </c>
      <c r="K92" s="655" t="s">
        <v>842</v>
      </c>
      <c r="L92" s="657">
        <v>178.31999999999996</v>
      </c>
      <c r="M92" s="657">
        <v>3</v>
      </c>
      <c r="N92" s="658">
        <v>534.95999999999992</v>
      </c>
    </row>
    <row r="93" spans="1:14" ht="14.4" customHeight="1" x14ac:dyDescent="0.3">
      <c r="A93" s="653" t="s">
        <v>506</v>
      </c>
      <c r="B93" s="654" t="s">
        <v>507</v>
      </c>
      <c r="C93" s="655" t="s">
        <v>516</v>
      </c>
      <c r="D93" s="656" t="s">
        <v>2967</v>
      </c>
      <c r="E93" s="655" t="s">
        <v>522</v>
      </c>
      <c r="F93" s="656" t="s">
        <v>2969</v>
      </c>
      <c r="G93" s="655" t="s">
        <v>571</v>
      </c>
      <c r="H93" s="655" t="s">
        <v>843</v>
      </c>
      <c r="I93" s="655" t="s">
        <v>844</v>
      </c>
      <c r="J93" s="655" t="s">
        <v>702</v>
      </c>
      <c r="K93" s="655" t="s">
        <v>845</v>
      </c>
      <c r="L93" s="657">
        <v>45.22502977078355</v>
      </c>
      <c r="M93" s="657">
        <v>342</v>
      </c>
      <c r="N93" s="658">
        <v>15466.960181607974</v>
      </c>
    </row>
    <row r="94" spans="1:14" ht="14.4" customHeight="1" x14ac:dyDescent="0.3">
      <c r="A94" s="653" t="s">
        <v>506</v>
      </c>
      <c r="B94" s="654" t="s">
        <v>507</v>
      </c>
      <c r="C94" s="655" t="s">
        <v>516</v>
      </c>
      <c r="D94" s="656" t="s">
        <v>2967</v>
      </c>
      <c r="E94" s="655" t="s">
        <v>522</v>
      </c>
      <c r="F94" s="656" t="s">
        <v>2969</v>
      </c>
      <c r="G94" s="655" t="s">
        <v>571</v>
      </c>
      <c r="H94" s="655" t="s">
        <v>846</v>
      </c>
      <c r="I94" s="655" t="s">
        <v>847</v>
      </c>
      <c r="J94" s="655" t="s">
        <v>848</v>
      </c>
      <c r="K94" s="655" t="s">
        <v>849</v>
      </c>
      <c r="L94" s="657">
        <v>34.530566139821616</v>
      </c>
      <c r="M94" s="657">
        <v>1</v>
      </c>
      <c r="N94" s="658">
        <v>34.530566139821616</v>
      </c>
    </row>
    <row r="95" spans="1:14" ht="14.4" customHeight="1" x14ac:dyDescent="0.3">
      <c r="A95" s="653" t="s">
        <v>506</v>
      </c>
      <c r="B95" s="654" t="s">
        <v>507</v>
      </c>
      <c r="C95" s="655" t="s">
        <v>516</v>
      </c>
      <c r="D95" s="656" t="s">
        <v>2967</v>
      </c>
      <c r="E95" s="655" t="s">
        <v>522</v>
      </c>
      <c r="F95" s="656" t="s">
        <v>2969</v>
      </c>
      <c r="G95" s="655" t="s">
        <v>571</v>
      </c>
      <c r="H95" s="655" t="s">
        <v>850</v>
      </c>
      <c r="I95" s="655" t="s">
        <v>851</v>
      </c>
      <c r="J95" s="655" t="s">
        <v>852</v>
      </c>
      <c r="K95" s="655" t="s">
        <v>853</v>
      </c>
      <c r="L95" s="657">
        <v>73.450029471925902</v>
      </c>
      <c r="M95" s="657">
        <v>5</v>
      </c>
      <c r="N95" s="658">
        <v>367.25014735962952</v>
      </c>
    </row>
    <row r="96" spans="1:14" ht="14.4" customHeight="1" x14ac:dyDescent="0.3">
      <c r="A96" s="653" t="s">
        <v>506</v>
      </c>
      <c r="B96" s="654" t="s">
        <v>507</v>
      </c>
      <c r="C96" s="655" t="s">
        <v>516</v>
      </c>
      <c r="D96" s="656" t="s">
        <v>2967</v>
      </c>
      <c r="E96" s="655" t="s">
        <v>522</v>
      </c>
      <c r="F96" s="656" t="s">
        <v>2969</v>
      </c>
      <c r="G96" s="655" t="s">
        <v>571</v>
      </c>
      <c r="H96" s="655" t="s">
        <v>854</v>
      </c>
      <c r="I96" s="655" t="s">
        <v>855</v>
      </c>
      <c r="J96" s="655" t="s">
        <v>852</v>
      </c>
      <c r="K96" s="655" t="s">
        <v>856</v>
      </c>
      <c r="L96" s="657">
        <v>117.91</v>
      </c>
      <c r="M96" s="657">
        <v>4</v>
      </c>
      <c r="N96" s="658">
        <v>471.64</v>
      </c>
    </row>
    <row r="97" spans="1:14" ht="14.4" customHeight="1" x14ac:dyDescent="0.3">
      <c r="A97" s="653" t="s">
        <v>506</v>
      </c>
      <c r="B97" s="654" t="s">
        <v>507</v>
      </c>
      <c r="C97" s="655" t="s">
        <v>516</v>
      </c>
      <c r="D97" s="656" t="s">
        <v>2967</v>
      </c>
      <c r="E97" s="655" t="s">
        <v>522</v>
      </c>
      <c r="F97" s="656" t="s">
        <v>2969</v>
      </c>
      <c r="G97" s="655" t="s">
        <v>571</v>
      </c>
      <c r="H97" s="655" t="s">
        <v>857</v>
      </c>
      <c r="I97" s="655" t="s">
        <v>858</v>
      </c>
      <c r="J97" s="655" t="s">
        <v>859</v>
      </c>
      <c r="K97" s="655" t="s">
        <v>860</v>
      </c>
      <c r="L97" s="657">
        <v>88.190000000000012</v>
      </c>
      <c r="M97" s="657">
        <v>2</v>
      </c>
      <c r="N97" s="658">
        <v>176.38000000000002</v>
      </c>
    </row>
    <row r="98" spans="1:14" ht="14.4" customHeight="1" x14ac:dyDescent="0.3">
      <c r="A98" s="653" t="s">
        <v>506</v>
      </c>
      <c r="B98" s="654" t="s">
        <v>507</v>
      </c>
      <c r="C98" s="655" t="s">
        <v>516</v>
      </c>
      <c r="D98" s="656" t="s">
        <v>2967</v>
      </c>
      <c r="E98" s="655" t="s">
        <v>522</v>
      </c>
      <c r="F98" s="656" t="s">
        <v>2969</v>
      </c>
      <c r="G98" s="655" t="s">
        <v>571</v>
      </c>
      <c r="H98" s="655" t="s">
        <v>861</v>
      </c>
      <c r="I98" s="655" t="s">
        <v>862</v>
      </c>
      <c r="J98" s="655" t="s">
        <v>859</v>
      </c>
      <c r="K98" s="655" t="s">
        <v>643</v>
      </c>
      <c r="L98" s="657">
        <v>192.24</v>
      </c>
      <c r="M98" s="657">
        <v>2</v>
      </c>
      <c r="N98" s="658">
        <v>384.48</v>
      </c>
    </row>
    <row r="99" spans="1:14" ht="14.4" customHeight="1" x14ac:dyDescent="0.3">
      <c r="A99" s="653" t="s">
        <v>506</v>
      </c>
      <c r="B99" s="654" t="s">
        <v>507</v>
      </c>
      <c r="C99" s="655" t="s">
        <v>516</v>
      </c>
      <c r="D99" s="656" t="s">
        <v>2967</v>
      </c>
      <c r="E99" s="655" t="s">
        <v>522</v>
      </c>
      <c r="F99" s="656" t="s">
        <v>2969</v>
      </c>
      <c r="G99" s="655" t="s">
        <v>571</v>
      </c>
      <c r="H99" s="655" t="s">
        <v>863</v>
      </c>
      <c r="I99" s="655" t="s">
        <v>864</v>
      </c>
      <c r="J99" s="655" t="s">
        <v>865</v>
      </c>
      <c r="K99" s="655" t="s">
        <v>866</v>
      </c>
      <c r="L99" s="657">
        <v>61.859697391802023</v>
      </c>
      <c r="M99" s="657">
        <v>7</v>
      </c>
      <c r="N99" s="658">
        <v>433.01788174261418</v>
      </c>
    </row>
    <row r="100" spans="1:14" ht="14.4" customHeight="1" x14ac:dyDescent="0.3">
      <c r="A100" s="653" t="s">
        <v>506</v>
      </c>
      <c r="B100" s="654" t="s">
        <v>507</v>
      </c>
      <c r="C100" s="655" t="s">
        <v>516</v>
      </c>
      <c r="D100" s="656" t="s">
        <v>2967</v>
      </c>
      <c r="E100" s="655" t="s">
        <v>522</v>
      </c>
      <c r="F100" s="656" t="s">
        <v>2969</v>
      </c>
      <c r="G100" s="655" t="s">
        <v>571</v>
      </c>
      <c r="H100" s="655" t="s">
        <v>867</v>
      </c>
      <c r="I100" s="655" t="s">
        <v>868</v>
      </c>
      <c r="J100" s="655" t="s">
        <v>869</v>
      </c>
      <c r="K100" s="655" t="s">
        <v>870</v>
      </c>
      <c r="L100" s="657">
        <v>73.373495401901053</v>
      </c>
      <c r="M100" s="657">
        <v>3</v>
      </c>
      <c r="N100" s="658">
        <v>220.12048620570317</v>
      </c>
    </row>
    <row r="101" spans="1:14" ht="14.4" customHeight="1" x14ac:dyDescent="0.3">
      <c r="A101" s="653" t="s">
        <v>506</v>
      </c>
      <c r="B101" s="654" t="s">
        <v>507</v>
      </c>
      <c r="C101" s="655" t="s">
        <v>516</v>
      </c>
      <c r="D101" s="656" t="s">
        <v>2967</v>
      </c>
      <c r="E101" s="655" t="s">
        <v>522</v>
      </c>
      <c r="F101" s="656" t="s">
        <v>2969</v>
      </c>
      <c r="G101" s="655" t="s">
        <v>571</v>
      </c>
      <c r="H101" s="655" t="s">
        <v>871</v>
      </c>
      <c r="I101" s="655" t="s">
        <v>872</v>
      </c>
      <c r="J101" s="655" t="s">
        <v>873</v>
      </c>
      <c r="K101" s="655" t="s">
        <v>874</v>
      </c>
      <c r="L101" s="657">
        <v>98.378795197444802</v>
      </c>
      <c r="M101" s="657">
        <v>9</v>
      </c>
      <c r="N101" s="658">
        <v>885.4091567770032</v>
      </c>
    </row>
    <row r="102" spans="1:14" ht="14.4" customHeight="1" x14ac:dyDescent="0.3">
      <c r="A102" s="653" t="s">
        <v>506</v>
      </c>
      <c r="B102" s="654" t="s">
        <v>507</v>
      </c>
      <c r="C102" s="655" t="s">
        <v>516</v>
      </c>
      <c r="D102" s="656" t="s">
        <v>2967</v>
      </c>
      <c r="E102" s="655" t="s">
        <v>522</v>
      </c>
      <c r="F102" s="656" t="s">
        <v>2969</v>
      </c>
      <c r="G102" s="655" t="s">
        <v>571</v>
      </c>
      <c r="H102" s="655" t="s">
        <v>875</v>
      </c>
      <c r="I102" s="655" t="s">
        <v>876</v>
      </c>
      <c r="J102" s="655" t="s">
        <v>877</v>
      </c>
      <c r="K102" s="655" t="s">
        <v>878</v>
      </c>
      <c r="L102" s="657">
        <v>59.870000000000026</v>
      </c>
      <c r="M102" s="657">
        <v>3</v>
      </c>
      <c r="N102" s="658">
        <v>179.61000000000007</v>
      </c>
    </row>
    <row r="103" spans="1:14" ht="14.4" customHeight="1" x14ac:dyDescent="0.3">
      <c r="A103" s="653" t="s">
        <v>506</v>
      </c>
      <c r="B103" s="654" t="s">
        <v>507</v>
      </c>
      <c r="C103" s="655" t="s">
        <v>516</v>
      </c>
      <c r="D103" s="656" t="s">
        <v>2967</v>
      </c>
      <c r="E103" s="655" t="s">
        <v>522</v>
      </c>
      <c r="F103" s="656" t="s">
        <v>2969</v>
      </c>
      <c r="G103" s="655" t="s">
        <v>571</v>
      </c>
      <c r="H103" s="655" t="s">
        <v>879</v>
      </c>
      <c r="I103" s="655" t="s">
        <v>880</v>
      </c>
      <c r="J103" s="655" t="s">
        <v>881</v>
      </c>
      <c r="K103" s="655" t="s">
        <v>882</v>
      </c>
      <c r="L103" s="657">
        <v>74.22</v>
      </c>
      <c r="M103" s="657">
        <v>2</v>
      </c>
      <c r="N103" s="658">
        <v>148.44</v>
      </c>
    </row>
    <row r="104" spans="1:14" ht="14.4" customHeight="1" x14ac:dyDescent="0.3">
      <c r="A104" s="653" t="s">
        <v>506</v>
      </c>
      <c r="B104" s="654" t="s">
        <v>507</v>
      </c>
      <c r="C104" s="655" t="s">
        <v>516</v>
      </c>
      <c r="D104" s="656" t="s">
        <v>2967</v>
      </c>
      <c r="E104" s="655" t="s">
        <v>522</v>
      </c>
      <c r="F104" s="656" t="s">
        <v>2969</v>
      </c>
      <c r="G104" s="655" t="s">
        <v>571</v>
      </c>
      <c r="H104" s="655" t="s">
        <v>883</v>
      </c>
      <c r="I104" s="655" t="s">
        <v>884</v>
      </c>
      <c r="J104" s="655" t="s">
        <v>885</v>
      </c>
      <c r="K104" s="655" t="s">
        <v>886</v>
      </c>
      <c r="L104" s="657">
        <v>95.769999999999939</v>
      </c>
      <c r="M104" s="657">
        <v>6</v>
      </c>
      <c r="N104" s="658">
        <v>574.61999999999966</v>
      </c>
    </row>
    <row r="105" spans="1:14" ht="14.4" customHeight="1" x14ac:dyDescent="0.3">
      <c r="A105" s="653" t="s">
        <v>506</v>
      </c>
      <c r="B105" s="654" t="s">
        <v>507</v>
      </c>
      <c r="C105" s="655" t="s">
        <v>516</v>
      </c>
      <c r="D105" s="656" t="s">
        <v>2967</v>
      </c>
      <c r="E105" s="655" t="s">
        <v>522</v>
      </c>
      <c r="F105" s="656" t="s">
        <v>2969</v>
      </c>
      <c r="G105" s="655" t="s">
        <v>571</v>
      </c>
      <c r="H105" s="655" t="s">
        <v>887</v>
      </c>
      <c r="I105" s="655" t="s">
        <v>888</v>
      </c>
      <c r="J105" s="655" t="s">
        <v>889</v>
      </c>
      <c r="K105" s="655"/>
      <c r="L105" s="657">
        <v>203.83000000000007</v>
      </c>
      <c r="M105" s="657">
        <v>12</v>
      </c>
      <c r="N105" s="658">
        <v>2445.9600000000009</v>
      </c>
    </row>
    <row r="106" spans="1:14" ht="14.4" customHeight="1" x14ac:dyDescent="0.3">
      <c r="A106" s="653" t="s">
        <v>506</v>
      </c>
      <c r="B106" s="654" t="s">
        <v>507</v>
      </c>
      <c r="C106" s="655" t="s">
        <v>516</v>
      </c>
      <c r="D106" s="656" t="s">
        <v>2967</v>
      </c>
      <c r="E106" s="655" t="s">
        <v>522</v>
      </c>
      <c r="F106" s="656" t="s">
        <v>2969</v>
      </c>
      <c r="G106" s="655" t="s">
        <v>571</v>
      </c>
      <c r="H106" s="655" t="s">
        <v>890</v>
      </c>
      <c r="I106" s="655" t="s">
        <v>891</v>
      </c>
      <c r="J106" s="655" t="s">
        <v>892</v>
      </c>
      <c r="K106" s="655" t="s">
        <v>893</v>
      </c>
      <c r="L106" s="657">
        <v>201.52999999999997</v>
      </c>
      <c r="M106" s="657">
        <v>2</v>
      </c>
      <c r="N106" s="658">
        <v>403.05999999999995</v>
      </c>
    </row>
    <row r="107" spans="1:14" ht="14.4" customHeight="1" x14ac:dyDescent="0.3">
      <c r="A107" s="653" t="s">
        <v>506</v>
      </c>
      <c r="B107" s="654" t="s">
        <v>507</v>
      </c>
      <c r="C107" s="655" t="s">
        <v>516</v>
      </c>
      <c r="D107" s="656" t="s">
        <v>2967</v>
      </c>
      <c r="E107" s="655" t="s">
        <v>522</v>
      </c>
      <c r="F107" s="656" t="s">
        <v>2969</v>
      </c>
      <c r="G107" s="655" t="s">
        <v>571</v>
      </c>
      <c r="H107" s="655" t="s">
        <v>894</v>
      </c>
      <c r="I107" s="655" t="s">
        <v>895</v>
      </c>
      <c r="J107" s="655" t="s">
        <v>896</v>
      </c>
      <c r="K107" s="655" t="s">
        <v>897</v>
      </c>
      <c r="L107" s="657">
        <v>150.49000000000004</v>
      </c>
      <c r="M107" s="657">
        <v>2</v>
      </c>
      <c r="N107" s="658">
        <v>300.98000000000008</v>
      </c>
    </row>
    <row r="108" spans="1:14" ht="14.4" customHeight="1" x14ac:dyDescent="0.3">
      <c r="A108" s="653" t="s">
        <v>506</v>
      </c>
      <c r="B108" s="654" t="s">
        <v>507</v>
      </c>
      <c r="C108" s="655" t="s">
        <v>516</v>
      </c>
      <c r="D108" s="656" t="s">
        <v>2967</v>
      </c>
      <c r="E108" s="655" t="s">
        <v>522</v>
      </c>
      <c r="F108" s="656" t="s">
        <v>2969</v>
      </c>
      <c r="G108" s="655" t="s">
        <v>571</v>
      </c>
      <c r="H108" s="655" t="s">
        <v>898</v>
      </c>
      <c r="I108" s="655" t="s">
        <v>899</v>
      </c>
      <c r="J108" s="655" t="s">
        <v>900</v>
      </c>
      <c r="K108" s="655" t="s">
        <v>897</v>
      </c>
      <c r="L108" s="657">
        <v>87.460000000000022</v>
      </c>
      <c r="M108" s="657">
        <v>2</v>
      </c>
      <c r="N108" s="658">
        <v>174.92000000000004</v>
      </c>
    </row>
    <row r="109" spans="1:14" ht="14.4" customHeight="1" x14ac:dyDescent="0.3">
      <c r="A109" s="653" t="s">
        <v>506</v>
      </c>
      <c r="B109" s="654" t="s">
        <v>507</v>
      </c>
      <c r="C109" s="655" t="s">
        <v>516</v>
      </c>
      <c r="D109" s="656" t="s">
        <v>2967</v>
      </c>
      <c r="E109" s="655" t="s">
        <v>522</v>
      </c>
      <c r="F109" s="656" t="s">
        <v>2969</v>
      </c>
      <c r="G109" s="655" t="s">
        <v>571</v>
      </c>
      <c r="H109" s="655" t="s">
        <v>901</v>
      </c>
      <c r="I109" s="655" t="s">
        <v>901</v>
      </c>
      <c r="J109" s="655" t="s">
        <v>902</v>
      </c>
      <c r="K109" s="655" t="s">
        <v>903</v>
      </c>
      <c r="L109" s="657">
        <v>122.56956510892191</v>
      </c>
      <c r="M109" s="657">
        <v>4</v>
      </c>
      <c r="N109" s="658">
        <v>490.27826043568763</v>
      </c>
    </row>
    <row r="110" spans="1:14" ht="14.4" customHeight="1" x14ac:dyDescent="0.3">
      <c r="A110" s="653" t="s">
        <v>506</v>
      </c>
      <c r="B110" s="654" t="s">
        <v>507</v>
      </c>
      <c r="C110" s="655" t="s">
        <v>516</v>
      </c>
      <c r="D110" s="656" t="s">
        <v>2967</v>
      </c>
      <c r="E110" s="655" t="s">
        <v>522</v>
      </c>
      <c r="F110" s="656" t="s">
        <v>2969</v>
      </c>
      <c r="G110" s="655" t="s">
        <v>571</v>
      </c>
      <c r="H110" s="655" t="s">
        <v>904</v>
      </c>
      <c r="I110" s="655" t="s">
        <v>905</v>
      </c>
      <c r="J110" s="655" t="s">
        <v>906</v>
      </c>
      <c r="K110" s="655" t="s">
        <v>907</v>
      </c>
      <c r="L110" s="657">
        <v>188.38999999999996</v>
      </c>
      <c r="M110" s="657">
        <v>2</v>
      </c>
      <c r="N110" s="658">
        <v>376.77999999999992</v>
      </c>
    </row>
    <row r="111" spans="1:14" ht="14.4" customHeight="1" x14ac:dyDescent="0.3">
      <c r="A111" s="653" t="s">
        <v>506</v>
      </c>
      <c r="B111" s="654" t="s">
        <v>507</v>
      </c>
      <c r="C111" s="655" t="s">
        <v>516</v>
      </c>
      <c r="D111" s="656" t="s">
        <v>2967</v>
      </c>
      <c r="E111" s="655" t="s">
        <v>522</v>
      </c>
      <c r="F111" s="656" t="s">
        <v>2969</v>
      </c>
      <c r="G111" s="655" t="s">
        <v>571</v>
      </c>
      <c r="H111" s="655" t="s">
        <v>908</v>
      </c>
      <c r="I111" s="655" t="s">
        <v>909</v>
      </c>
      <c r="J111" s="655" t="s">
        <v>910</v>
      </c>
      <c r="K111" s="655" t="s">
        <v>911</v>
      </c>
      <c r="L111" s="657">
        <v>117.41000000000003</v>
      </c>
      <c r="M111" s="657">
        <v>2</v>
      </c>
      <c r="N111" s="658">
        <v>234.82000000000005</v>
      </c>
    </row>
    <row r="112" spans="1:14" ht="14.4" customHeight="1" x14ac:dyDescent="0.3">
      <c r="A112" s="653" t="s">
        <v>506</v>
      </c>
      <c r="B112" s="654" t="s">
        <v>507</v>
      </c>
      <c r="C112" s="655" t="s">
        <v>516</v>
      </c>
      <c r="D112" s="656" t="s">
        <v>2967</v>
      </c>
      <c r="E112" s="655" t="s">
        <v>522</v>
      </c>
      <c r="F112" s="656" t="s">
        <v>2969</v>
      </c>
      <c r="G112" s="655" t="s">
        <v>571</v>
      </c>
      <c r="H112" s="655" t="s">
        <v>912</v>
      </c>
      <c r="I112" s="655" t="s">
        <v>912</v>
      </c>
      <c r="J112" s="655" t="s">
        <v>913</v>
      </c>
      <c r="K112" s="655" t="s">
        <v>914</v>
      </c>
      <c r="L112" s="657">
        <v>90.019894885536388</v>
      </c>
      <c r="M112" s="657">
        <v>16</v>
      </c>
      <c r="N112" s="658">
        <v>1440.3183181685822</v>
      </c>
    </row>
    <row r="113" spans="1:14" ht="14.4" customHeight="1" x14ac:dyDescent="0.3">
      <c r="A113" s="653" t="s">
        <v>506</v>
      </c>
      <c r="B113" s="654" t="s">
        <v>507</v>
      </c>
      <c r="C113" s="655" t="s">
        <v>516</v>
      </c>
      <c r="D113" s="656" t="s">
        <v>2967</v>
      </c>
      <c r="E113" s="655" t="s">
        <v>522</v>
      </c>
      <c r="F113" s="656" t="s">
        <v>2969</v>
      </c>
      <c r="G113" s="655" t="s">
        <v>571</v>
      </c>
      <c r="H113" s="655" t="s">
        <v>915</v>
      </c>
      <c r="I113" s="655" t="s">
        <v>916</v>
      </c>
      <c r="J113" s="655" t="s">
        <v>917</v>
      </c>
      <c r="K113" s="655" t="s">
        <v>918</v>
      </c>
      <c r="L113" s="657">
        <v>71.214172683315866</v>
      </c>
      <c r="M113" s="657">
        <v>25</v>
      </c>
      <c r="N113" s="658">
        <v>1780.3543170828966</v>
      </c>
    </row>
    <row r="114" spans="1:14" ht="14.4" customHeight="1" x14ac:dyDescent="0.3">
      <c r="A114" s="653" t="s">
        <v>506</v>
      </c>
      <c r="B114" s="654" t="s">
        <v>507</v>
      </c>
      <c r="C114" s="655" t="s">
        <v>516</v>
      </c>
      <c r="D114" s="656" t="s">
        <v>2967</v>
      </c>
      <c r="E114" s="655" t="s">
        <v>522</v>
      </c>
      <c r="F114" s="656" t="s">
        <v>2969</v>
      </c>
      <c r="G114" s="655" t="s">
        <v>571</v>
      </c>
      <c r="H114" s="655" t="s">
        <v>919</v>
      </c>
      <c r="I114" s="655" t="s">
        <v>920</v>
      </c>
      <c r="J114" s="655" t="s">
        <v>921</v>
      </c>
      <c r="K114" s="655" t="s">
        <v>922</v>
      </c>
      <c r="L114" s="657">
        <v>61.840000000000011</v>
      </c>
      <c r="M114" s="657">
        <v>2</v>
      </c>
      <c r="N114" s="658">
        <v>123.68000000000002</v>
      </c>
    </row>
    <row r="115" spans="1:14" ht="14.4" customHeight="1" x14ac:dyDescent="0.3">
      <c r="A115" s="653" t="s">
        <v>506</v>
      </c>
      <c r="B115" s="654" t="s">
        <v>507</v>
      </c>
      <c r="C115" s="655" t="s">
        <v>516</v>
      </c>
      <c r="D115" s="656" t="s">
        <v>2967</v>
      </c>
      <c r="E115" s="655" t="s">
        <v>522</v>
      </c>
      <c r="F115" s="656" t="s">
        <v>2969</v>
      </c>
      <c r="G115" s="655" t="s">
        <v>571</v>
      </c>
      <c r="H115" s="655" t="s">
        <v>923</v>
      </c>
      <c r="I115" s="655" t="s">
        <v>924</v>
      </c>
      <c r="J115" s="655" t="s">
        <v>925</v>
      </c>
      <c r="K115" s="655" t="s">
        <v>926</v>
      </c>
      <c r="L115" s="657">
        <v>125.43114445345043</v>
      </c>
      <c r="M115" s="657">
        <v>6</v>
      </c>
      <c r="N115" s="658">
        <v>752.58686672070257</v>
      </c>
    </row>
    <row r="116" spans="1:14" ht="14.4" customHeight="1" x14ac:dyDescent="0.3">
      <c r="A116" s="653" t="s">
        <v>506</v>
      </c>
      <c r="B116" s="654" t="s">
        <v>507</v>
      </c>
      <c r="C116" s="655" t="s">
        <v>516</v>
      </c>
      <c r="D116" s="656" t="s">
        <v>2967</v>
      </c>
      <c r="E116" s="655" t="s">
        <v>522</v>
      </c>
      <c r="F116" s="656" t="s">
        <v>2969</v>
      </c>
      <c r="G116" s="655" t="s">
        <v>571</v>
      </c>
      <c r="H116" s="655" t="s">
        <v>927</v>
      </c>
      <c r="I116" s="655" t="s">
        <v>928</v>
      </c>
      <c r="J116" s="655" t="s">
        <v>929</v>
      </c>
      <c r="K116" s="655" t="s">
        <v>930</v>
      </c>
      <c r="L116" s="657">
        <v>124.27001216474635</v>
      </c>
      <c r="M116" s="657">
        <v>3</v>
      </c>
      <c r="N116" s="658">
        <v>372.81003649423906</v>
      </c>
    </row>
    <row r="117" spans="1:14" ht="14.4" customHeight="1" x14ac:dyDescent="0.3">
      <c r="A117" s="653" t="s">
        <v>506</v>
      </c>
      <c r="B117" s="654" t="s">
        <v>507</v>
      </c>
      <c r="C117" s="655" t="s">
        <v>516</v>
      </c>
      <c r="D117" s="656" t="s">
        <v>2967</v>
      </c>
      <c r="E117" s="655" t="s">
        <v>522</v>
      </c>
      <c r="F117" s="656" t="s">
        <v>2969</v>
      </c>
      <c r="G117" s="655" t="s">
        <v>571</v>
      </c>
      <c r="H117" s="655" t="s">
        <v>931</v>
      </c>
      <c r="I117" s="655" t="s">
        <v>932</v>
      </c>
      <c r="J117" s="655" t="s">
        <v>933</v>
      </c>
      <c r="K117" s="655" t="s">
        <v>934</v>
      </c>
      <c r="L117" s="657">
        <v>176.61844280651013</v>
      </c>
      <c r="M117" s="657">
        <v>1</v>
      </c>
      <c r="N117" s="658">
        <v>176.61844280651013</v>
      </c>
    </row>
    <row r="118" spans="1:14" ht="14.4" customHeight="1" x14ac:dyDescent="0.3">
      <c r="A118" s="653" t="s">
        <v>506</v>
      </c>
      <c r="B118" s="654" t="s">
        <v>507</v>
      </c>
      <c r="C118" s="655" t="s">
        <v>516</v>
      </c>
      <c r="D118" s="656" t="s">
        <v>2967</v>
      </c>
      <c r="E118" s="655" t="s">
        <v>522</v>
      </c>
      <c r="F118" s="656" t="s">
        <v>2969</v>
      </c>
      <c r="G118" s="655" t="s">
        <v>571</v>
      </c>
      <c r="H118" s="655" t="s">
        <v>935</v>
      </c>
      <c r="I118" s="655" t="s">
        <v>936</v>
      </c>
      <c r="J118" s="655" t="s">
        <v>937</v>
      </c>
      <c r="K118" s="655" t="s">
        <v>938</v>
      </c>
      <c r="L118" s="657">
        <v>169.715</v>
      </c>
      <c r="M118" s="657">
        <v>6</v>
      </c>
      <c r="N118" s="658">
        <v>1018.29</v>
      </c>
    </row>
    <row r="119" spans="1:14" ht="14.4" customHeight="1" x14ac:dyDescent="0.3">
      <c r="A119" s="653" t="s">
        <v>506</v>
      </c>
      <c r="B119" s="654" t="s">
        <v>507</v>
      </c>
      <c r="C119" s="655" t="s">
        <v>516</v>
      </c>
      <c r="D119" s="656" t="s">
        <v>2967</v>
      </c>
      <c r="E119" s="655" t="s">
        <v>522</v>
      </c>
      <c r="F119" s="656" t="s">
        <v>2969</v>
      </c>
      <c r="G119" s="655" t="s">
        <v>571</v>
      </c>
      <c r="H119" s="655" t="s">
        <v>939</v>
      </c>
      <c r="I119" s="655" t="s">
        <v>940</v>
      </c>
      <c r="J119" s="655" t="s">
        <v>941</v>
      </c>
      <c r="K119" s="655" t="s">
        <v>942</v>
      </c>
      <c r="L119" s="657">
        <v>23.537384284029397</v>
      </c>
      <c r="M119" s="657">
        <v>23</v>
      </c>
      <c r="N119" s="658">
        <v>541.35983853267612</v>
      </c>
    </row>
    <row r="120" spans="1:14" ht="14.4" customHeight="1" x14ac:dyDescent="0.3">
      <c r="A120" s="653" t="s">
        <v>506</v>
      </c>
      <c r="B120" s="654" t="s">
        <v>507</v>
      </c>
      <c r="C120" s="655" t="s">
        <v>516</v>
      </c>
      <c r="D120" s="656" t="s">
        <v>2967</v>
      </c>
      <c r="E120" s="655" t="s">
        <v>522</v>
      </c>
      <c r="F120" s="656" t="s">
        <v>2969</v>
      </c>
      <c r="G120" s="655" t="s">
        <v>571</v>
      </c>
      <c r="H120" s="655" t="s">
        <v>943</v>
      </c>
      <c r="I120" s="655" t="s">
        <v>944</v>
      </c>
      <c r="J120" s="655" t="s">
        <v>945</v>
      </c>
      <c r="K120" s="655" t="s">
        <v>946</v>
      </c>
      <c r="L120" s="657">
        <v>61.639999999999993</v>
      </c>
      <c r="M120" s="657">
        <v>3</v>
      </c>
      <c r="N120" s="658">
        <v>184.92</v>
      </c>
    </row>
    <row r="121" spans="1:14" ht="14.4" customHeight="1" x14ac:dyDescent="0.3">
      <c r="A121" s="653" t="s">
        <v>506</v>
      </c>
      <c r="B121" s="654" t="s">
        <v>507</v>
      </c>
      <c r="C121" s="655" t="s">
        <v>516</v>
      </c>
      <c r="D121" s="656" t="s">
        <v>2967</v>
      </c>
      <c r="E121" s="655" t="s">
        <v>522</v>
      </c>
      <c r="F121" s="656" t="s">
        <v>2969</v>
      </c>
      <c r="G121" s="655" t="s">
        <v>571</v>
      </c>
      <c r="H121" s="655" t="s">
        <v>947</v>
      </c>
      <c r="I121" s="655" t="s">
        <v>947</v>
      </c>
      <c r="J121" s="655" t="s">
        <v>948</v>
      </c>
      <c r="K121" s="655" t="s">
        <v>949</v>
      </c>
      <c r="L121" s="657">
        <v>190.14999999999992</v>
      </c>
      <c r="M121" s="657">
        <v>1</v>
      </c>
      <c r="N121" s="658">
        <v>190.14999999999992</v>
      </c>
    </row>
    <row r="122" spans="1:14" ht="14.4" customHeight="1" x14ac:dyDescent="0.3">
      <c r="A122" s="653" t="s">
        <v>506</v>
      </c>
      <c r="B122" s="654" t="s">
        <v>507</v>
      </c>
      <c r="C122" s="655" t="s">
        <v>516</v>
      </c>
      <c r="D122" s="656" t="s">
        <v>2967</v>
      </c>
      <c r="E122" s="655" t="s">
        <v>522</v>
      </c>
      <c r="F122" s="656" t="s">
        <v>2969</v>
      </c>
      <c r="G122" s="655" t="s">
        <v>571</v>
      </c>
      <c r="H122" s="655" t="s">
        <v>950</v>
      </c>
      <c r="I122" s="655" t="s">
        <v>951</v>
      </c>
      <c r="J122" s="655" t="s">
        <v>952</v>
      </c>
      <c r="K122" s="655" t="s">
        <v>953</v>
      </c>
      <c r="L122" s="657">
        <v>130.8722620888912</v>
      </c>
      <c r="M122" s="657">
        <v>9</v>
      </c>
      <c r="N122" s="658">
        <v>1177.8503588000208</v>
      </c>
    </row>
    <row r="123" spans="1:14" ht="14.4" customHeight="1" x14ac:dyDescent="0.3">
      <c r="A123" s="653" t="s">
        <v>506</v>
      </c>
      <c r="B123" s="654" t="s">
        <v>507</v>
      </c>
      <c r="C123" s="655" t="s">
        <v>516</v>
      </c>
      <c r="D123" s="656" t="s">
        <v>2967</v>
      </c>
      <c r="E123" s="655" t="s">
        <v>522</v>
      </c>
      <c r="F123" s="656" t="s">
        <v>2969</v>
      </c>
      <c r="G123" s="655" t="s">
        <v>571</v>
      </c>
      <c r="H123" s="655" t="s">
        <v>954</v>
      </c>
      <c r="I123" s="655" t="s">
        <v>955</v>
      </c>
      <c r="J123" s="655" t="s">
        <v>956</v>
      </c>
      <c r="K123" s="655" t="s">
        <v>957</v>
      </c>
      <c r="L123" s="657">
        <v>70.389999999999972</v>
      </c>
      <c r="M123" s="657">
        <v>2</v>
      </c>
      <c r="N123" s="658">
        <v>140.77999999999994</v>
      </c>
    </row>
    <row r="124" spans="1:14" ht="14.4" customHeight="1" x14ac:dyDescent="0.3">
      <c r="A124" s="653" t="s">
        <v>506</v>
      </c>
      <c r="B124" s="654" t="s">
        <v>507</v>
      </c>
      <c r="C124" s="655" t="s">
        <v>516</v>
      </c>
      <c r="D124" s="656" t="s">
        <v>2967</v>
      </c>
      <c r="E124" s="655" t="s">
        <v>522</v>
      </c>
      <c r="F124" s="656" t="s">
        <v>2969</v>
      </c>
      <c r="G124" s="655" t="s">
        <v>571</v>
      </c>
      <c r="H124" s="655" t="s">
        <v>958</v>
      </c>
      <c r="I124" s="655" t="s">
        <v>959</v>
      </c>
      <c r="J124" s="655" t="s">
        <v>960</v>
      </c>
      <c r="K124" s="655" t="s">
        <v>961</v>
      </c>
      <c r="L124" s="657">
        <v>124.61789473684212</v>
      </c>
      <c r="M124" s="657">
        <v>19</v>
      </c>
      <c r="N124" s="658">
        <v>2367.7400000000002</v>
      </c>
    </row>
    <row r="125" spans="1:14" ht="14.4" customHeight="1" x14ac:dyDescent="0.3">
      <c r="A125" s="653" t="s">
        <v>506</v>
      </c>
      <c r="B125" s="654" t="s">
        <v>507</v>
      </c>
      <c r="C125" s="655" t="s">
        <v>516</v>
      </c>
      <c r="D125" s="656" t="s">
        <v>2967</v>
      </c>
      <c r="E125" s="655" t="s">
        <v>522</v>
      </c>
      <c r="F125" s="656" t="s">
        <v>2969</v>
      </c>
      <c r="G125" s="655" t="s">
        <v>571</v>
      </c>
      <c r="H125" s="655" t="s">
        <v>962</v>
      </c>
      <c r="I125" s="655" t="s">
        <v>963</v>
      </c>
      <c r="J125" s="655" t="s">
        <v>964</v>
      </c>
      <c r="K125" s="655" t="s">
        <v>965</v>
      </c>
      <c r="L125" s="657">
        <v>125.41142857142862</v>
      </c>
      <c r="M125" s="657">
        <v>42</v>
      </c>
      <c r="N125" s="658">
        <v>5267.2800000000016</v>
      </c>
    </row>
    <row r="126" spans="1:14" ht="14.4" customHeight="1" x14ac:dyDescent="0.3">
      <c r="A126" s="653" t="s">
        <v>506</v>
      </c>
      <c r="B126" s="654" t="s">
        <v>507</v>
      </c>
      <c r="C126" s="655" t="s">
        <v>516</v>
      </c>
      <c r="D126" s="656" t="s">
        <v>2967</v>
      </c>
      <c r="E126" s="655" t="s">
        <v>522</v>
      </c>
      <c r="F126" s="656" t="s">
        <v>2969</v>
      </c>
      <c r="G126" s="655" t="s">
        <v>571</v>
      </c>
      <c r="H126" s="655" t="s">
        <v>966</v>
      </c>
      <c r="I126" s="655" t="s">
        <v>967</v>
      </c>
      <c r="J126" s="655" t="s">
        <v>968</v>
      </c>
      <c r="K126" s="655" t="s">
        <v>969</v>
      </c>
      <c r="L126" s="657">
        <v>140.69820044856158</v>
      </c>
      <c r="M126" s="657">
        <v>17</v>
      </c>
      <c r="N126" s="658">
        <v>2391.869407625547</v>
      </c>
    </row>
    <row r="127" spans="1:14" ht="14.4" customHeight="1" x14ac:dyDescent="0.3">
      <c r="A127" s="653" t="s">
        <v>506</v>
      </c>
      <c r="B127" s="654" t="s">
        <v>507</v>
      </c>
      <c r="C127" s="655" t="s">
        <v>516</v>
      </c>
      <c r="D127" s="656" t="s">
        <v>2967</v>
      </c>
      <c r="E127" s="655" t="s">
        <v>522</v>
      </c>
      <c r="F127" s="656" t="s">
        <v>2969</v>
      </c>
      <c r="G127" s="655" t="s">
        <v>571</v>
      </c>
      <c r="H127" s="655" t="s">
        <v>970</v>
      </c>
      <c r="I127" s="655" t="s">
        <v>971</v>
      </c>
      <c r="J127" s="655" t="s">
        <v>972</v>
      </c>
      <c r="K127" s="655" t="s">
        <v>973</v>
      </c>
      <c r="L127" s="657">
        <v>96.7</v>
      </c>
      <c r="M127" s="657">
        <v>1</v>
      </c>
      <c r="N127" s="658">
        <v>96.7</v>
      </c>
    </row>
    <row r="128" spans="1:14" ht="14.4" customHeight="1" x14ac:dyDescent="0.3">
      <c r="A128" s="653" t="s">
        <v>506</v>
      </c>
      <c r="B128" s="654" t="s">
        <v>507</v>
      </c>
      <c r="C128" s="655" t="s">
        <v>516</v>
      </c>
      <c r="D128" s="656" t="s">
        <v>2967</v>
      </c>
      <c r="E128" s="655" t="s">
        <v>522</v>
      </c>
      <c r="F128" s="656" t="s">
        <v>2969</v>
      </c>
      <c r="G128" s="655" t="s">
        <v>571</v>
      </c>
      <c r="H128" s="655" t="s">
        <v>974</v>
      </c>
      <c r="I128" s="655" t="s">
        <v>975</v>
      </c>
      <c r="J128" s="655" t="s">
        <v>976</v>
      </c>
      <c r="K128" s="655" t="s">
        <v>977</v>
      </c>
      <c r="L128" s="657">
        <v>67.780022051409702</v>
      </c>
      <c r="M128" s="657">
        <v>17</v>
      </c>
      <c r="N128" s="658">
        <v>1152.260374873965</v>
      </c>
    </row>
    <row r="129" spans="1:14" ht="14.4" customHeight="1" x14ac:dyDescent="0.3">
      <c r="A129" s="653" t="s">
        <v>506</v>
      </c>
      <c r="B129" s="654" t="s">
        <v>507</v>
      </c>
      <c r="C129" s="655" t="s">
        <v>516</v>
      </c>
      <c r="D129" s="656" t="s">
        <v>2967</v>
      </c>
      <c r="E129" s="655" t="s">
        <v>522</v>
      </c>
      <c r="F129" s="656" t="s">
        <v>2969</v>
      </c>
      <c r="G129" s="655" t="s">
        <v>571</v>
      </c>
      <c r="H129" s="655" t="s">
        <v>978</v>
      </c>
      <c r="I129" s="655" t="s">
        <v>978</v>
      </c>
      <c r="J129" s="655" t="s">
        <v>979</v>
      </c>
      <c r="K129" s="655" t="s">
        <v>980</v>
      </c>
      <c r="L129" s="657">
        <v>133.30875737835635</v>
      </c>
      <c r="M129" s="657">
        <v>4</v>
      </c>
      <c r="N129" s="658">
        <v>533.23502951342539</v>
      </c>
    </row>
    <row r="130" spans="1:14" ht="14.4" customHeight="1" x14ac:dyDescent="0.3">
      <c r="A130" s="653" t="s">
        <v>506</v>
      </c>
      <c r="B130" s="654" t="s">
        <v>507</v>
      </c>
      <c r="C130" s="655" t="s">
        <v>516</v>
      </c>
      <c r="D130" s="656" t="s">
        <v>2967</v>
      </c>
      <c r="E130" s="655" t="s">
        <v>522</v>
      </c>
      <c r="F130" s="656" t="s">
        <v>2969</v>
      </c>
      <c r="G130" s="655" t="s">
        <v>571</v>
      </c>
      <c r="H130" s="655" t="s">
        <v>981</v>
      </c>
      <c r="I130" s="655" t="s">
        <v>982</v>
      </c>
      <c r="J130" s="655" t="s">
        <v>983</v>
      </c>
      <c r="K130" s="655" t="s">
        <v>984</v>
      </c>
      <c r="L130" s="657">
        <v>61.547000000000004</v>
      </c>
      <c r="M130" s="657">
        <v>120</v>
      </c>
      <c r="N130" s="658">
        <v>7385.64</v>
      </c>
    </row>
    <row r="131" spans="1:14" ht="14.4" customHeight="1" x14ac:dyDescent="0.3">
      <c r="A131" s="653" t="s">
        <v>506</v>
      </c>
      <c r="B131" s="654" t="s">
        <v>507</v>
      </c>
      <c r="C131" s="655" t="s">
        <v>516</v>
      </c>
      <c r="D131" s="656" t="s">
        <v>2967</v>
      </c>
      <c r="E131" s="655" t="s">
        <v>522</v>
      </c>
      <c r="F131" s="656" t="s">
        <v>2969</v>
      </c>
      <c r="G131" s="655" t="s">
        <v>571</v>
      </c>
      <c r="H131" s="655" t="s">
        <v>985</v>
      </c>
      <c r="I131" s="655" t="s">
        <v>986</v>
      </c>
      <c r="J131" s="655" t="s">
        <v>987</v>
      </c>
      <c r="K131" s="655" t="s">
        <v>988</v>
      </c>
      <c r="L131" s="657">
        <v>59.5932334180292</v>
      </c>
      <c r="M131" s="657">
        <v>11</v>
      </c>
      <c r="N131" s="658">
        <v>655.52556759832123</v>
      </c>
    </row>
    <row r="132" spans="1:14" ht="14.4" customHeight="1" x14ac:dyDescent="0.3">
      <c r="A132" s="653" t="s">
        <v>506</v>
      </c>
      <c r="B132" s="654" t="s">
        <v>507</v>
      </c>
      <c r="C132" s="655" t="s">
        <v>516</v>
      </c>
      <c r="D132" s="656" t="s">
        <v>2967</v>
      </c>
      <c r="E132" s="655" t="s">
        <v>522</v>
      </c>
      <c r="F132" s="656" t="s">
        <v>2969</v>
      </c>
      <c r="G132" s="655" t="s">
        <v>571</v>
      </c>
      <c r="H132" s="655" t="s">
        <v>989</v>
      </c>
      <c r="I132" s="655" t="s">
        <v>990</v>
      </c>
      <c r="J132" s="655" t="s">
        <v>991</v>
      </c>
      <c r="K132" s="655" t="s">
        <v>992</v>
      </c>
      <c r="L132" s="657">
        <v>86.083544925034715</v>
      </c>
      <c r="M132" s="657">
        <v>22</v>
      </c>
      <c r="N132" s="658">
        <v>1893.8379883507637</v>
      </c>
    </row>
    <row r="133" spans="1:14" ht="14.4" customHeight="1" x14ac:dyDescent="0.3">
      <c r="A133" s="653" t="s">
        <v>506</v>
      </c>
      <c r="B133" s="654" t="s">
        <v>507</v>
      </c>
      <c r="C133" s="655" t="s">
        <v>516</v>
      </c>
      <c r="D133" s="656" t="s">
        <v>2967</v>
      </c>
      <c r="E133" s="655" t="s">
        <v>522</v>
      </c>
      <c r="F133" s="656" t="s">
        <v>2969</v>
      </c>
      <c r="G133" s="655" t="s">
        <v>571</v>
      </c>
      <c r="H133" s="655" t="s">
        <v>993</v>
      </c>
      <c r="I133" s="655" t="s">
        <v>993</v>
      </c>
      <c r="J133" s="655" t="s">
        <v>714</v>
      </c>
      <c r="K133" s="655" t="s">
        <v>994</v>
      </c>
      <c r="L133" s="657">
        <v>108.16406790068852</v>
      </c>
      <c r="M133" s="657">
        <v>21</v>
      </c>
      <c r="N133" s="658">
        <v>2271.4454259144591</v>
      </c>
    </row>
    <row r="134" spans="1:14" ht="14.4" customHeight="1" x14ac:dyDescent="0.3">
      <c r="A134" s="653" t="s">
        <v>506</v>
      </c>
      <c r="B134" s="654" t="s">
        <v>507</v>
      </c>
      <c r="C134" s="655" t="s">
        <v>516</v>
      </c>
      <c r="D134" s="656" t="s">
        <v>2967</v>
      </c>
      <c r="E134" s="655" t="s">
        <v>522</v>
      </c>
      <c r="F134" s="656" t="s">
        <v>2969</v>
      </c>
      <c r="G134" s="655" t="s">
        <v>571</v>
      </c>
      <c r="H134" s="655" t="s">
        <v>995</v>
      </c>
      <c r="I134" s="655" t="s">
        <v>996</v>
      </c>
      <c r="J134" s="655" t="s">
        <v>997</v>
      </c>
      <c r="K134" s="655" t="s">
        <v>998</v>
      </c>
      <c r="L134" s="657">
        <v>47.649999999999991</v>
      </c>
      <c r="M134" s="657">
        <v>2</v>
      </c>
      <c r="N134" s="658">
        <v>95.299999999999983</v>
      </c>
    </row>
    <row r="135" spans="1:14" ht="14.4" customHeight="1" x14ac:dyDescent="0.3">
      <c r="A135" s="653" t="s">
        <v>506</v>
      </c>
      <c r="B135" s="654" t="s">
        <v>507</v>
      </c>
      <c r="C135" s="655" t="s">
        <v>516</v>
      </c>
      <c r="D135" s="656" t="s">
        <v>2967</v>
      </c>
      <c r="E135" s="655" t="s">
        <v>522</v>
      </c>
      <c r="F135" s="656" t="s">
        <v>2969</v>
      </c>
      <c r="G135" s="655" t="s">
        <v>571</v>
      </c>
      <c r="H135" s="655" t="s">
        <v>999</v>
      </c>
      <c r="I135" s="655" t="s">
        <v>1000</v>
      </c>
      <c r="J135" s="655" t="s">
        <v>997</v>
      </c>
      <c r="K135" s="655" t="s">
        <v>1001</v>
      </c>
      <c r="L135" s="657">
        <v>210.02</v>
      </c>
      <c r="M135" s="657">
        <v>1</v>
      </c>
      <c r="N135" s="658">
        <v>210.02</v>
      </c>
    </row>
    <row r="136" spans="1:14" ht="14.4" customHeight="1" x14ac:dyDescent="0.3">
      <c r="A136" s="653" t="s">
        <v>506</v>
      </c>
      <c r="B136" s="654" t="s">
        <v>507</v>
      </c>
      <c r="C136" s="655" t="s">
        <v>516</v>
      </c>
      <c r="D136" s="656" t="s">
        <v>2967</v>
      </c>
      <c r="E136" s="655" t="s">
        <v>522</v>
      </c>
      <c r="F136" s="656" t="s">
        <v>2969</v>
      </c>
      <c r="G136" s="655" t="s">
        <v>571</v>
      </c>
      <c r="H136" s="655" t="s">
        <v>1002</v>
      </c>
      <c r="I136" s="655" t="s">
        <v>1003</v>
      </c>
      <c r="J136" s="655" t="s">
        <v>1004</v>
      </c>
      <c r="K136" s="655" t="s">
        <v>1005</v>
      </c>
      <c r="L136" s="657">
        <v>375.7999999999999</v>
      </c>
      <c r="M136" s="657">
        <v>1</v>
      </c>
      <c r="N136" s="658">
        <v>375.7999999999999</v>
      </c>
    </row>
    <row r="137" spans="1:14" ht="14.4" customHeight="1" x14ac:dyDescent="0.3">
      <c r="A137" s="653" t="s">
        <v>506</v>
      </c>
      <c r="B137" s="654" t="s">
        <v>507</v>
      </c>
      <c r="C137" s="655" t="s">
        <v>516</v>
      </c>
      <c r="D137" s="656" t="s">
        <v>2967</v>
      </c>
      <c r="E137" s="655" t="s">
        <v>522</v>
      </c>
      <c r="F137" s="656" t="s">
        <v>2969</v>
      </c>
      <c r="G137" s="655" t="s">
        <v>571</v>
      </c>
      <c r="H137" s="655" t="s">
        <v>1006</v>
      </c>
      <c r="I137" s="655" t="s">
        <v>1007</v>
      </c>
      <c r="J137" s="655" t="s">
        <v>1008</v>
      </c>
      <c r="K137" s="655" t="s">
        <v>949</v>
      </c>
      <c r="L137" s="657">
        <v>39.29</v>
      </c>
      <c r="M137" s="657">
        <v>4</v>
      </c>
      <c r="N137" s="658">
        <v>157.16</v>
      </c>
    </row>
    <row r="138" spans="1:14" ht="14.4" customHeight="1" x14ac:dyDescent="0.3">
      <c r="A138" s="653" t="s">
        <v>506</v>
      </c>
      <c r="B138" s="654" t="s">
        <v>507</v>
      </c>
      <c r="C138" s="655" t="s">
        <v>516</v>
      </c>
      <c r="D138" s="656" t="s">
        <v>2967</v>
      </c>
      <c r="E138" s="655" t="s">
        <v>522</v>
      </c>
      <c r="F138" s="656" t="s">
        <v>2969</v>
      </c>
      <c r="G138" s="655" t="s">
        <v>571</v>
      </c>
      <c r="H138" s="655" t="s">
        <v>1009</v>
      </c>
      <c r="I138" s="655" t="s">
        <v>1010</v>
      </c>
      <c r="J138" s="655" t="s">
        <v>1011</v>
      </c>
      <c r="K138" s="655" t="s">
        <v>1012</v>
      </c>
      <c r="L138" s="657">
        <v>48.86</v>
      </c>
      <c r="M138" s="657">
        <v>1</v>
      </c>
      <c r="N138" s="658">
        <v>48.86</v>
      </c>
    </row>
    <row r="139" spans="1:14" ht="14.4" customHeight="1" x14ac:dyDescent="0.3">
      <c r="A139" s="653" t="s">
        <v>506</v>
      </c>
      <c r="B139" s="654" t="s">
        <v>507</v>
      </c>
      <c r="C139" s="655" t="s">
        <v>516</v>
      </c>
      <c r="D139" s="656" t="s">
        <v>2967</v>
      </c>
      <c r="E139" s="655" t="s">
        <v>522</v>
      </c>
      <c r="F139" s="656" t="s">
        <v>2969</v>
      </c>
      <c r="G139" s="655" t="s">
        <v>571</v>
      </c>
      <c r="H139" s="655" t="s">
        <v>1013</v>
      </c>
      <c r="I139" s="655" t="s">
        <v>1014</v>
      </c>
      <c r="J139" s="655" t="s">
        <v>1015</v>
      </c>
      <c r="K139" s="655" t="s">
        <v>1016</v>
      </c>
      <c r="L139" s="657">
        <v>514.64009492585433</v>
      </c>
      <c r="M139" s="657">
        <v>13</v>
      </c>
      <c r="N139" s="658">
        <v>6690.3212340361069</v>
      </c>
    </row>
    <row r="140" spans="1:14" ht="14.4" customHeight="1" x14ac:dyDescent="0.3">
      <c r="A140" s="653" t="s">
        <v>506</v>
      </c>
      <c r="B140" s="654" t="s">
        <v>507</v>
      </c>
      <c r="C140" s="655" t="s">
        <v>516</v>
      </c>
      <c r="D140" s="656" t="s">
        <v>2967</v>
      </c>
      <c r="E140" s="655" t="s">
        <v>522</v>
      </c>
      <c r="F140" s="656" t="s">
        <v>2969</v>
      </c>
      <c r="G140" s="655" t="s">
        <v>571</v>
      </c>
      <c r="H140" s="655" t="s">
        <v>1017</v>
      </c>
      <c r="I140" s="655" t="s">
        <v>1018</v>
      </c>
      <c r="J140" s="655" t="s">
        <v>1019</v>
      </c>
      <c r="K140" s="655" t="s">
        <v>1020</v>
      </c>
      <c r="L140" s="657">
        <v>53.039999999999992</v>
      </c>
      <c r="M140" s="657">
        <v>4</v>
      </c>
      <c r="N140" s="658">
        <v>212.15999999999997</v>
      </c>
    </row>
    <row r="141" spans="1:14" ht="14.4" customHeight="1" x14ac:dyDescent="0.3">
      <c r="A141" s="653" t="s">
        <v>506</v>
      </c>
      <c r="B141" s="654" t="s">
        <v>507</v>
      </c>
      <c r="C141" s="655" t="s">
        <v>516</v>
      </c>
      <c r="D141" s="656" t="s">
        <v>2967</v>
      </c>
      <c r="E141" s="655" t="s">
        <v>522</v>
      </c>
      <c r="F141" s="656" t="s">
        <v>2969</v>
      </c>
      <c r="G141" s="655" t="s">
        <v>571</v>
      </c>
      <c r="H141" s="655" t="s">
        <v>1021</v>
      </c>
      <c r="I141" s="655" t="s">
        <v>1022</v>
      </c>
      <c r="J141" s="655" t="s">
        <v>1023</v>
      </c>
      <c r="K141" s="655" t="s">
        <v>1024</v>
      </c>
      <c r="L141" s="657">
        <v>37.901539743742234</v>
      </c>
      <c r="M141" s="657">
        <v>13</v>
      </c>
      <c r="N141" s="658">
        <v>492.72001666864907</v>
      </c>
    </row>
    <row r="142" spans="1:14" ht="14.4" customHeight="1" x14ac:dyDescent="0.3">
      <c r="A142" s="653" t="s">
        <v>506</v>
      </c>
      <c r="B142" s="654" t="s">
        <v>507</v>
      </c>
      <c r="C142" s="655" t="s">
        <v>516</v>
      </c>
      <c r="D142" s="656" t="s">
        <v>2967</v>
      </c>
      <c r="E142" s="655" t="s">
        <v>522</v>
      </c>
      <c r="F142" s="656" t="s">
        <v>2969</v>
      </c>
      <c r="G142" s="655" t="s">
        <v>571</v>
      </c>
      <c r="H142" s="655" t="s">
        <v>1025</v>
      </c>
      <c r="I142" s="655" t="s">
        <v>1026</v>
      </c>
      <c r="J142" s="655" t="s">
        <v>1027</v>
      </c>
      <c r="K142" s="655" t="s">
        <v>1028</v>
      </c>
      <c r="L142" s="657">
        <v>45.619999999999976</v>
      </c>
      <c r="M142" s="657">
        <v>2</v>
      </c>
      <c r="N142" s="658">
        <v>91.239999999999952</v>
      </c>
    </row>
    <row r="143" spans="1:14" ht="14.4" customHeight="1" x14ac:dyDescent="0.3">
      <c r="A143" s="653" t="s">
        <v>506</v>
      </c>
      <c r="B143" s="654" t="s">
        <v>507</v>
      </c>
      <c r="C143" s="655" t="s">
        <v>516</v>
      </c>
      <c r="D143" s="656" t="s">
        <v>2967</v>
      </c>
      <c r="E143" s="655" t="s">
        <v>522</v>
      </c>
      <c r="F143" s="656" t="s">
        <v>2969</v>
      </c>
      <c r="G143" s="655" t="s">
        <v>571</v>
      </c>
      <c r="H143" s="655" t="s">
        <v>1029</v>
      </c>
      <c r="I143" s="655" t="s">
        <v>1030</v>
      </c>
      <c r="J143" s="655" t="s">
        <v>1031</v>
      </c>
      <c r="K143" s="655" t="s">
        <v>1032</v>
      </c>
      <c r="L143" s="657">
        <v>122.60885711619738</v>
      </c>
      <c r="M143" s="657">
        <v>4</v>
      </c>
      <c r="N143" s="658">
        <v>490.43542846478954</v>
      </c>
    </row>
    <row r="144" spans="1:14" ht="14.4" customHeight="1" x14ac:dyDescent="0.3">
      <c r="A144" s="653" t="s">
        <v>506</v>
      </c>
      <c r="B144" s="654" t="s">
        <v>507</v>
      </c>
      <c r="C144" s="655" t="s">
        <v>516</v>
      </c>
      <c r="D144" s="656" t="s">
        <v>2967</v>
      </c>
      <c r="E144" s="655" t="s">
        <v>522</v>
      </c>
      <c r="F144" s="656" t="s">
        <v>2969</v>
      </c>
      <c r="G144" s="655" t="s">
        <v>571</v>
      </c>
      <c r="H144" s="655" t="s">
        <v>1033</v>
      </c>
      <c r="I144" s="655" t="s">
        <v>1034</v>
      </c>
      <c r="J144" s="655" t="s">
        <v>730</v>
      </c>
      <c r="K144" s="655" t="s">
        <v>1035</v>
      </c>
      <c r="L144" s="657">
        <v>159.84000000000003</v>
      </c>
      <c r="M144" s="657">
        <v>3</v>
      </c>
      <c r="N144" s="658">
        <v>479.5200000000001</v>
      </c>
    </row>
    <row r="145" spans="1:14" ht="14.4" customHeight="1" x14ac:dyDescent="0.3">
      <c r="A145" s="653" t="s">
        <v>506</v>
      </c>
      <c r="B145" s="654" t="s">
        <v>507</v>
      </c>
      <c r="C145" s="655" t="s">
        <v>516</v>
      </c>
      <c r="D145" s="656" t="s">
        <v>2967</v>
      </c>
      <c r="E145" s="655" t="s">
        <v>522</v>
      </c>
      <c r="F145" s="656" t="s">
        <v>2969</v>
      </c>
      <c r="G145" s="655" t="s">
        <v>571</v>
      </c>
      <c r="H145" s="655" t="s">
        <v>1036</v>
      </c>
      <c r="I145" s="655" t="s">
        <v>1037</v>
      </c>
      <c r="J145" s="655" t="s">
        <v>1038</v>
      </c>
      <c r="K145" s="655" t="s">
        <v>849</v>
      </c>
      <c r="L145" s="657">
        <v>59.94481280688175</v>
      </c>
      <c r="M145" s="657">
        <v>73</v>
      </c>
      <c r="N145" s="658">
        <v>4375.9713349023677</v>
      </c>
    </row>
    <row r="146" spans="1:14" ht="14.4" customHeight="1" x14ac:dyDescent="0.3">
      <c r="A146" s="653" t="s">
        <v>506</v>
      </c>
      <c r="B146" s="654" t="s">
        <v>507</v>
      </c>
      <c r="C146" s="655" t="s">
        <v>516</v>
      </c>
      <c r="D146" s="656" t="s">
        <v>2967</v>
      </c>
      <c r="E146" s="655" t="s">
        <v>522</v>
      </c>
      <c r="F146" s="656" t="s">
        <v>2969</v>
      </c>
      <c r="G146" s="655" t="s">
        <v>571</v>
      </c>
      <c r="H146" s="655" t="s">
        <v>1039</v>
      </c>
      <c r="I146" s="655" t="s">
        <v>1040</v>
      </c>
      <c r="J146" s="655" t="s">
        <v>1041</v>
      </c>
      <c r="K146" s="655" t="s">
        <v>1042</v>
      </c>
      <c r="L146" s="657">
        <v>26.28</v>
      </c>
      <c r="M146" s="657">
        <v>3</v>
      </c>
      <c r="N146" s="658">
        <v>78.84</v>
      </c>
    </row>
    <row r="147" spans="1:14" ht="14.4" customHeight="1" x14ac:dyDescent="0.3">
      <c r="A147" s="653" t="s">
        <v>506</v>
      </c>
      <c r="B147" s="654" t="s">
        <v>507</v>
      </c>
      <c r="C147" s="655" t="s">
        <v>516</v>
      </c>
      <c r="D147" s="656" t="s">
        <v>2967</v>
      </c>
      <c r="E147" s="655" t="s">
        <v>522</v>
      </c>
      <c r="F147" s="656" t="s">
        <v>2969</v>
      </c>
      <c r="G147" s="655" t="s">
        <v>571</v>
      </c>
      <c r="H147" s="655" t="s">
        <v>1043</v>
      </c>
      <c r="I147" s="655" t="s">
        <v>1044</v>
      </c>
      <c r="J147" s="655" t="s">
        <v>1045</v>
      </c>
      <c r="K147" s="655" t="s">
        <v>1046</v>
      </c>
      <c r="L147" s="657">
        <v>219.92</v>
      </c>
      <c r="M147" s="657">
        <v>6</v>
      </c>
      <c r="N147" s="658">
        <v>1319.52</v>
      </c>
    </row>
    <row r="148" spans="1:14" ht="14.4" customHeight="1" x14ac:dyDescent="0.3">
      <c r="A148" s="653" t="s">
        <v>506</v>
      </c>
      <c r="B148" s="654" t="s">
        <v>507</v>
      </c>
      <c r="C148" s="655" t="s">
        <v>516</v>
      </c>
      <c r="D148" s="656" t="s">
        <v>2967</v>
      </c>
      <c r="E148" s="655" t="s">
        <v>522</v>
      </c>
      <c r="F148" s="656" t="s">
        <v>2969</v>
      </c>
      <c r="G148" s="655" t="s">
        <v>571</v>
      </c>
      <c r="H148" s="655" t="s">
        <v>1047</v>
      </c>
      <c r="I148" s="655" t="s">
        <v>1047</v>
      </c>
      <c r="J148" s="655" t="s">
        <v>1048</v>
      </c>
      <c r="K148" s="655" t="s">
        <v>1049</v>
      </c>
      <c r="L148" s="657">
        <v>348.74749999999995</v>
      </c>
      <c r="M148" s="657">
        <v>8</v>
      </c>
      <c r="N148" s="658">
        <v>2789.9799999999996</v>
      </c>
    </row>
    <row r="149" spans="1:14" ht="14.4" customHeight="1" x14ac:dyDescent="0.3">
      <c r="A149" s="653" t="s">
        <v>506</v>
      </c>
      <c r="B149" s="654" t="s">
        <v>507</v>
      </c>
      <c r="C149" s="655" t="s">
        <v>516</v>
      </c>
      <c r="D149" s="656" t="s">
        <v>2967</v>
      </c>
      <c r="E149" s="655" t="s">
        <v>522</v>
      </c>
      <c r="F149" s="656" t="s">
        <v>2969</v>
      </c>
      <c r="G149" s="655" t="s">
        <v>571</v>
      </c>
      <c r="H149" s="655" t="s">
        <v>1050</v>
      </c>
      <c r="I149" s="655" t="s">
        <v>1051</v>
      </c>
      <c r="J149" s="655" t="s">
        <v>1052</v>
      </c>
      <c r="K149" s="655" t="s">
        <v>1053</v>
      </c>
      <c r="L149" s="657">
        <v>152.54</v>
      </c>
      <c r="M149" s="657">
        <v>3</v>
      </c>
      <c r="N149" s="658">
        <v>457.61999999999995</v>
      </c>
    </row>
    <row r="150" spans="1:14" ht="14.4" customHeight="1" x14ac:dyDescent="0.3">
      <c r="A150" s="653" t="s">
        <v>506</v>
      </c>
      <c r="B150" s="654" t="s">
        <v>507</v>
      </c>
      <c r="C150" s="655" t="s">
        <v>516</v>
      </c>
      <c r="D150" s="656" t="s">
        <v>2967</v>
      </c>
      <c r="E150" s="655" t="s">
        <v>522</v>
      </c>
      <c r="F150" s="656" t="s">
        <v>2969</v>
      </c>
      <c r="G150" s="655" t="s">
        <v>571</v>
      </c>
      <c r="H150" s="655" t="s">
        <v>1054</v>
      </c>
      <c r="I150" s="655" t="s">
        <v>1055</v>
      </c>
      <c r="J150" s="655" t="s">
        <v>1056</v>
      </c>
      <c r="K150" s="655" t="s">
        <v>1057</v>
      </c>
      <c r="L150" s="657">
        <v>257.37</v>
      </c>
      <c r="M150" s="657">
        <v>10</v>
      </c>
      <c r="N150" s="658">
        <v>2573.6999999999998</v>
      </c>
    </row>
    <row r="151" spans="1:14" ht="14.4" customHeight="1" x14ac:dyDescent="0.3">
      <c r="A151" s="653" t="s">
        <v>506</v>
      </c>
      <c r="B151" s="654" t="s">
        <v>507</v>
      </c>
      <c r="C151" s="655" t="s">
        <v>516</v>
      </c>
      <c r="D151" s="656" t="s">
        <v>2967</v>
      </c>
      <c r="E151" s="655" t="s">
        <v>522</v>
      </c>
      <c r="F151" s="656" t="s">
        <v>2969</v>
      </c>
      <c r="G151" s="655" t="s">
        <v>571</v>
      </c>
      <c r="H151" s="655" t="s">
        <v>1058</v>
      </c>
      <c r="I151" s="655" t="s">
        <v>1059</v>
      </c>
      <c r="J151" s="655" t="s">
        <v>1060</v>
      </c>
      <c r="K151" s="655" t="s">
        <v>1061</v>
      </c>
      <c r="L151" s="657">
        <v>181.05632666701999</v>
      </c>
      <c r="M151" s="657">
        <v>2</v>
      </c>
      <c r="N151" s="658">
        <v>362.11265333403998</v>
      </c>
    </row>
    <row r="152" spans="1:14" ht="14.4" customHeight="1" x14ac:dyDescent="0.3">
      <c r="A152" s="653" t="s">
        <v>506</v>
      </c>
      <c r="B152" s="654" t="s">
        <v>507</v>
      </c>
      <c r="C152" s="655" t="s">
        <v>516</v>
      </c>
      <c r="D152" s="656" t="s">
        <v>2967</v>
      </c>
      <c r="E152" s="655" t="s">
        <v>522</v>
      </c>
      <c r="F152" s="656" t="s">
        <v>2969</v>
      </c>
      <c r="G152" s="655" t="s">
        <v>571</v>
      </c>
      <c r="H152" s="655" t="s">
        <v>1062</v>
      </c>
      <c r="I152" s="655" t="s">
        <v>1059</v>
      </c>
      <c r="J152" s="655" t="s">
        <v>1063</v>
      </c>
      <c r="K152" s="655" t="s">
        <v>1064</v>
      </c>
      <c r="L152" s="657">
        <v>40.230000000000004</v>
      </c>
      <c r="M152" s="657">
        <v>1</v>
      </c>
      <c r="N152" s="658">
        <v>40.230000000000004</v>
      </c>
    </row>
    <row r="153" spans="1:14" ht="14.4" customHeight="1" x14ac:dyDescent="0.3">
      <c r="A153" s="653" t="s">
        <v>506</v>
      </c>
      <c r="B153" s="654" t="s">
        <v>507</v>
      </c>
      <c r="C153" s="655" t="s">
        <v>516</v>
      </c>
      <c r="D153" s="656" t="s">
        <v>2967</v>
      </c>
      <c r="E153" s="655" t="s">
        <v>522</v>
      </c>
      <c r="F153" s="656" t="s">
        <v>2969</v>
      </c>
      <c r="G153" s="655" t="s">
        <v>571</v>
      </c>
      <c r="H153" s="655" t="s">
        <v>1065</v>
      </c>
      <c r="I153" s="655" t="s">
        <v>1066</v>
      </c>
      <c r="J153" s="655" t="s">
        <v>1067</v>
      </c>
      <c r="K153" s="655" t="s">
        <v>1068</v>
      </c>
      <c r="L153" s="657">
        <v>72.299875895147082</v>
      </c>
      <c r="M153" s="657">
        <v>50</v>
      </c>
      <c r="N153" s="658">
        <v>3614.993794757354</v>
      </c>
    </row>
    <row r="154" spans="1:14" ht="14.4" customHeight="1" x14ac:dyDescent="0.3">
      <c r="A154" s="653" t="s">
        <v>506</v>
      </c>
      <c r="B154" s="654" t="s">
        <v>507</v>
      </c>
      <c r="C154" s="655" t="s">
        <v>516</v>
      </c>
      <c r="D154" s="656" t="s">
        <v>2967</v>
      </c>
      <c r="E154" s="655" t="s">
        <v>522</v>
      </c>
      <c r="F154" s="656" t="s">
        <v>2969</v>
      </c>
      <c r="G154" s="655" t="s">
        <v>571</v>
      </c>
      <c r="H154" s="655" t="s">
        <v>1069</v>
      </c>
      <c r="I154" s="655" t="s">
        <v>1070</v>
      </c>
      <c r="J154" s="655" t="s">
        <v>1071</v>
      </c>
      <c r="K154" s="655" t="s">
        <v>1072</v>
      </c>
      <c r="L154" s="657">
        <v>32.76</v>
      </c>
      <c r="M154" s="657">
        <v>14</v>
      </c>
      <c r="N154" s="658">
        <v>458.63999999999993</v>
      </c>
    </row>
    <row r="155" spans="1:14" ht="14.4" customHeight="1" x14ac:dyDescent="0.3">
      <c r="A155" s="653" t="s">
        <v>506</v>
      </c>
      <c r="B155" s="654" t="s">
        <v>507</v>
      </c>
      <c r="C155" s="655" t="s">
        <v>516</v>
      </c>
      <c r="D155" s="656" t="s">
        <v>2967</v>
      </c>
      <c r="E155" s="655" t="s">
        <v>522</v>
      </c>
      <c r="F155" s="656" t="s">
        <v>2969</v>
      </c>
      <c r="G155" s="655" t="s">
        <v>571</v>
      </c>
      <c r="H155" s="655" t="s">
        <v>1073</v>
      </c>
      <c r="I155" s="655" t="s">
        <v>1074</v>
      </c>
      <c r="J155" s="655" t="s">
        <v>1041</v>
      </c>
      <c r="K155" s="655" t="s">
        <v>1075</v>
      </c>
      <c r="L155" s="657">
        <v>58.250000000000014</v>
      </c>
      <c r="M155" s="657">
        <v>8</v>
      </c>
      <c r="N155" s="658">
        <v>466.00000000000011</v>
      </c>
    </row>
    <row r="156" spans="1:14" ht="14.4" customHeight="1" x14ac:dyDescent="0.3">
      <c r="A156" s="653" t="s">
        <v>506</v>
      </c>
      <c r="B156" s="654" t="s">
        <v>507</v>
      </c>
      <c r="C156" s="655" t="s">
        <v>516</v>
      </c>
      <c r="D156" s="656" t="s">
        <v>2967</v>
      </c>
      <c r="E156" s="655" t="s">
        <v>522</v>
      </c>
      <c r="F156" s="656" t="s">
        <v>2969</v>
      </c>
      <c r="G156" s="655" t="s">
        <v>571</v>
      </c>
      <c r="H156" s="655" t="s">
        <v>1076</v>
      </c>
      <c r="I156" s="655" t="s">
        <v>1077</v>
      </c>
      <c r="J156" s="655" t="s">
        <v>1078</v>
      </c>
      <c r="K156" s="655" t="s">
        <v>1079</v>
      </c>
      <c r="L156" s="657">
        <v>67.389999999999972</v>
      </c>
      <c r="M156" s="657">
        <v>1</v>
      </c>
      <c r="N156" s="658">
        <v>67.389999999999972</v>
      </c>
    </row>
    <row r="157" spans="1:14" ht="14.4" customHeight="1" x14ac:dyDescent="0.3">
      <c r="A157" s="653" t="s">
        <v>506</v>
      </c>
      <c r="B157" s="654" t="s">
        <v>507</v>
      </c>
      <c r="C157" s="655" t="s">
        <v>516</v>
      </c>
      <c r="D157" s="656" t="s">
        <v>2967</v>
      </c>
      <c r="E157" s="655" t="s">
        <v>522</v>
      </c>
      <c r="F157" s="656" t="s">
        <v>2969</v>
      </c>
      <c r="G157" s="655" t="s">
        <v>571</v>
      </c>
      <c r="H157" s="655" t="s">
        <v>1080</v>
      </c>
      <c r="I157" s="655" t="s">
        <v>1081</v>
      </c>
      <c r="J157" s="655" t="s">
        <v>952</v>
      </c>
      <c r="K157" s="655" t="s">
        <v>1082</v>
      </c>
      <c r="L157" s="657">
        <v>355.58999999999992</v>
      </c>
      <c r="M157" s="657">
        <v>3</v>
      </c>
      <c r="N157" s="658">
        <v>1066.7699999999998</v>
      </c>
    </row>
    <row r="158" spans="1:14" ht="14.4" customHeight="1" x14ac:dyDescent="0.3">
      <c r="A158" s="653" t="s">
        <v>506</v>
      </c>
      <c r="B158" s="654" t="s">
        <v>507</v>
      </c>
      <c r="C158" s="655" t="s">
        <v>516</v>
      </c>
      <c r="D158" s="656" t="s">
        <v>2967</v>
      </c>
      <c r="E158" s="655" t="s">
        <v>522</v>
      </c>
      <c r="F158" s="656" t="s">
        <v>2969</v>
      </c>
      <c r="G158" s="655" t="s">
        <v>571</v>
      </c>
      <c r="H158" s="655" t="s">
        <v>1083</v>
      </c>
      <c r="I158" s="655" t="s">
        <v>1084</v>
      </c>
      <c r="J158" s="655" t="s">
        <v>1085</v>
      </c>
      <c r="K158" s="655" t="s">
        <v>1086</v>
      </c>
      <c r="L158" s="657">
        <v>87.88</v>
      </c>
      <c r="M158" s="657">
        <v>1</v>
      </c>
      <c r="N158" s="658">
        <v>87.88</v>
      </c>
    </row>
    <row r="159" spans="1:14" ht="14.4" customHeight="1" x14ac:dyDescent="0.3">
      <c r="A159" s="653" t="s">
        <v>506</v>
      </c>
      <c r="B159" s="654" t="s">
        <v>507</v>
      </c>
      <c r="C159" s="655" t="s">
        <v>516</v>
      </c>
      <c r="D159" s="656" t="s">
        <v>2967</v>
      </c>
      <c r="E159" s="655" t="s">
        <v>522</v>
      </c>
      <c r="F159" s="656" t="s">
        <v>2969</v>
      </c>
      <c r="G159" s="655" t="s">
        <v>571</v>
      </c>
      <c r="H159" s="655" t="s">
        <v>1087</v>
      </c>
      <c r="I159" s="655" t="s">
        <v>1088</v>
      </c>
      <c r="J159" s="655" t="s">
        <v>1089</v>
      </c>
      <c r="K159" s="655" t="s">
        <v>1090</v>
      </c>
      <c r="L159" s="657">
        <v>59.289999999999992</v>
      </c>
      <c r="M159" s="657">
        <v>1</v>
      </c>
      <c r="N159" s="658">
        <v>59.289999999999992</v>
      </c>
    </row>
    <row r="160" spans="1:14" ht="14.4" customHeight="1" x14ac:dyDescent="0.3">
      <c r="A160" s="653" t="s">
        <v>506</v>
      </c>
      <c r="B160" s="654" t="s">
        <v>507</v>
      </c>
      <c r="C160" s="655" t="s">
        <v>516</v>
      </c>
      <c r="D160" s="656" t="s">
        <v>2967</v>
      </c>
      <c r="E160" s="655" t="s">
        <v>522</v>
      </c>
      <c r="F160" s="656" t="s">
        <v>2969</v>
      </c>
      <c r="G160" s="655" t="s">
        <v>571</v>
      </c>
      <c r="H160" s="655" t="s">
        <v>1091</v>
      </c>
      <c r="I160" s="655" t="s">
        <v>1092</v>
      </c>
      <c r="J160" s="655" t="s">
        <v>1093</v>
      </c>
      <c r="K160" s="655" t="s">
        <v>1094</v>
      </c>
      <c r="L160" s="657">
        <v>112.95999999999997</v>
      </c>
      <c r="M160" s="657">
        <v>3</v>
      </c>
      <c r="N160" s="658">
        <v>338.87999999999988</v>
      </c>
    </row>
    <row r="161" spans="1:14" ht="14.4" customHeight="1" x14ac:dyDescent="0.3">
      <c r="A161" s="653" t="s">
        <v>506</v>
      </c>
      <c r="B161" s="654" t="s">
        <v>507</v>
      </c>
      <c r="C161" s="655" t="s">
        <v>516</v>
      </c>
      <c r="D161" s="656" t="s">
        <v>2967</v>
      </c>
      <c r="E161" s="655" t="s">
        <v>522</v>
      </c>
      <c r="F161" s="656" t="s">
        <v>2969</v>
      </c>
      <c r="G161" s="655" t="s">
        <v>571</v>
      </c>
      <c r="H161" s="655" t="s">
        <v>1095</v>
      </c>
      <c r="I161" s="655" t="s">
        <v>1096</v>
      </c>
      <c r="J161" s="655" t="s">
        <v>1097</v>
      </c>
      <c r="K161" s="655" t="s">
        <v>1098</v>
      </c>
      <c r="L161" s="657">
        <v>31.75</v>
      </c>
      <c r="M161" s="657">
        <v>37</v>
      </c>
      <c r="N161" s="658">
        <v>1174.75</v>
      </c>
    </row>
    <row r="162" spans="1:14" ht="14.4" customHeight="1" x14ac:dyDescent="0.3">
      <c r="A162" s="653" t="s">
        <v>506</v>
      </c>
      <c r="B162" s="654" t="s">
        <v>507</v>
      </c>
      <c r="C162" s="655" t="s">
        <v>516</v>
      </c>
      <c r="D162" s="656" t="s">
        <v>2967</v>
      </c>
      <c r="E162" s="655" t="s">
        <v>522</v>
      </c>
      <c r="F162" s="656" t="s">
        <v>2969</v>
      </c>
      <c r="G162" s="655" t="s">
        <v>571</v>
      </c>
      <c r="H162" s="655" t="s">
        <v>1099</v>
      </c>
      <c r="I162" s="655" t="s">
        <v>1100</v>
      </c>
      <c r="J162" s="655" t="s">
        <v>1101</v>
      </c>
      <c r="K162" s="655" t="s">
        <v>1102</v>
      </c>
      <c r="L162" s="657">
        <v>131.81272956210179</v>
      </c>
      <c r="M162" s="657">
        <v>22</v>
      </c>
      <c r="N162" s="658">
        <v>2899.8800503662392</v>
      </c>
    </row>
    <row r="163" spans="1:14" ht="14.4" customHeight="1" x14ac:dyDescent="0.3">
      <c r="A163" s="653" t="s">
        <v>506</v>
      </c>
      <c r="B163" s="654" t="s">
        <v>507</v>
      </c>
      <c r="C163" s="655" t="s">
        <v>516</v>
      </c>
      <c r="D163" s="656" t="s">
        <v>2967</v>
      </c>
      <c r="E163" s="655" t="s">
        <v>522</v>
      </c>
      <c r="F163" s="656" t="s">
        <v>2969</v>
      </c>
      <c r="G163" s="655" t="s">
        <v>571</v>
      </c>
      <c r="H163" s="655" t="s">
        <v>1103</v>
      </c>
      <c r="I163" s="655" t="s">
        <v>1104</v>
      </c>
      <c r="J163" s="655" t="s">
        <v>1105</v>
      </c>
      <c r="K163" s="655" t="s">
        <v>1106</v>
      </c>
      <c r="L163" s="657">
        <v>73.539999999999992</v>
      </c>
      <c r="M163" s="657">
        <v>8</v>
      </c>
      <c r="N163" s="658">
        <v>588.31999999999994</v>
      </c>
    </row>
    <row r="164" spans="1:14" ht="14.4" customHeight="1" x14ac:dyDescent="0.3">
      <c r="A164" s="653" t="s">
        <v>506</v>
      </c>
      <c r="B164" s="654" t="s">
        <v>507</v>
      </c>
      <c r="C164" s="655" t="s">
        <v>516</v>
      </c>
      <c r="D164" s="656" t="s">
        <v>2967</v>
      </c>
      <c r="E164" s="655" t="s">
        <v>522</v>
      </c>
      <c r="F164" s="656" t="s">
        <v>2969</v>
      </c>
      <c r="G164" s="655" t="s">
        <v>571</v>
      </c>
      <c r="H164" s="655" t="s">
        <v>1107</v>
      </c>
      <c r="I164" s="655" t="s">
        <v>1108</v>
      </c>
      <c r="J164" s="655" t="s">
        <v>1109</v>
      </c>
      <c r="K164" s="655" t="s">
        <v>1110</v>
      </c>
      <c r="L164" s="657">
        <v>68.550000000000054</v>
      </c>
      <c r="M164" s="657">
        <v>2</v>
      </c>
      <c r="N164" s="658">
        <v>137.10000000000011</v>
      </c>
    </row>
    <row r="165" spans="1:14" ht="14.4" customHeight="1" x14ac:dyDescent="0.3">
      <c r="A165" s="653" t="s">
        <v>506</v>
      </c>
      <c r="B165" s="654" t="s">
        <v>507</v>
      </c>
      <c r="C165" s="655" t="s">
        <v>516</v>
      </c>
      <c r="D165" s="656" t="s">
        <v>2967</v>
      </c>
      <c r="E165" s="655" t="s">
        <v>522</v>
      </c>
      <c r="F165" s="656" t="s">
        <v>2969</v>
      </c>
      <c r="G165" s="655" t="s">
        <v>571</v>
      </c>
      <c r="H165" s="655" t="s">
        <v>1111</v>
      </c>
      <c r="I165" s="655" t="s">
        <v>1112</v>
      </c>
      <c r="J165" s="655" t="s">
        <v>1113</v>
      </c>
      <c r="K165" s="655" t="s">
        <v>1114</v>
      </c>
      <c r="L165" s="657">
        <v>107.81994381784877</v>
      </c>
      <c r="M165" s="657">
        <v>6</v>
      </c>
      <c r="N165" s="658">
        <v>646.91966290709263</v>
      </c>
    </row>
    <row r="166" spans="1:14" ht="14.4" customHeight="1" x14ac:dyDescent="0.3">
      <c r="A166" s="653" t="s">
        <v>506</v>
      </c>
      <c r="B166" s="654" t="s">
        <v>507</v>
      </c>
      <c r="C166" s="655" t="s">
        <v>516</v>
      </c>
      <c r="D166" s="656" t="s">
        <v>2967</v>
      </c>
      <c r="E166" s="655" t="s">
        <v>522</v>
      </c>
      <c r="F166" s="656" t="s">
        <v>2969</v>
      </c>
      <c r="G166" s="655" t="s">
        <v>571</v>
      </c>
      <c r="H166" s="655" t="s">
        <v>1115</v>
      </c>
      <c r="I166" s="655" t="s">
        <v>1116</v>
      </c>
      <c r="J166" s="655" t="s">
        <v>1117</v>
      </c>
      <c r="K166" s="655" t="s">
        <v>1118</v>
      </c>
      <c r="L166" s="657">
        <v>53.900030896368854</v>
      </c>
      <c r="M166" s="657">
        <v>7</v>
      </c>
      <c r="N166" s="658">
        <v>377.300216274582</v>
      </c>
    </row>
    <row r="167" spans="1:14" ht="14.4" customHeight="1" x14ac:dyDescent="0.3">
      <c r="A167" s="653" t="s">
        <v>506</v>
      </c>
      <c r="B167" s="654" t="s">
        <v>507</v>
      </c>
      <c r="C167" s="655" t="s">
        <v>516</v>
      </c>
      <c r="D167" s="656" t="s">
        <v>2967</v>
      </c>
      <c r="E167" s="655" t="s">
        <v>522</v>
      </c>
      <c r="F167" s="656" t="s">
        <v>2969</v>
      </c>
      <c r="G167" s="655" t="s">
        <v>571</v>
      </c>
      <c r="H167" s="655" t="s">
        <v>1119</v>
      </c>
      <c r="I167" s="655" t="s">
        <v>1120</v>
      </c>
      <c r="J167" s="655" t="s">
        <v>813</v>
      </c>
      <c r="K167" s="655" t="s">
        <v>1121</v>
      </c>
      <c r="L167" s="657">
        <v>58.709235966607025</v>
      </c>
      <c r="M167" s="657">
        <v>12</v>
      </c>
      <c r="N167" s="658">
        <v>704.5108315992843</v>
      </c>
    </row>
    <row r="168" spans="1:14" ht="14.4" customHeight="1" x14ac:dyDescent="0.3">
      <c r="A168" s="653" t="s">
        <v>506</v>
      </c>
      <c r="B168" s="654" t="s">
        <v>507</v>
      </c>
      <c r="C168" s="655" t="s">
        <v>516</v>
      </c>
      <c r="D168" s="656" t="s">
        <v>2967</v>
      </c>
      <c r="E168" s="655" t="s">
        <v>522</v>
      </c>
      <c r="F168" s="656" t="s">
        <v>2969</v>
      </c>
      <c r="G168" s="655" t="s">
        <v>571</v>
      </c>
      <c r="H168" s="655" t="s">
        <v>1122</v>
      </c>
      <c r="I168" s="655" t="s">
        <v>1123</v>
      </c>
      <c r="J168" s="655" t="s">
        <v>1124</v>
      </c>
      <c r="K168" s="655" t="s">
        <v>1125</v>
      </c>
      <c r="L168" s="657">
        <v>171.58285714285714</v>
      </c>
      <c r="M168" s="657">
        <v>7</v>
      </c>
      <c r="N168" s="658">
        <v>1201.08</v>
      </c>
    </row>
    <row r="169" spans="1:14" ht="14.4" customHeight="1" x14ac:dyDescent="0.3">
      <c r="A169" s="653" t="s">
        <v>506</v>
      </c>
      <c r="B169" s="654" t="s">
        <v>507</v>
      </c>
      <c r="C169" s="655" t="s">
        <v>516</v>
      </c>
      <c r="D169" s="656" t="s">
        <v>2967</v>
      </c>
      <c r="E169" s="655" t="s">
        <v>522</v>
      </c>
      <c r="F169" s="656" t="s">
        <v>2969</v>
      </c>
      <c r="G169" s="655" t="s">
        <v>571</v>
      </c>
      <c r="H169" s="655" t="s">
        <v>1126</v>
      </c>
      <c r="I169" s="655" t="s">
        <v>1127</v>
      </c>
      <c r="J169" s="655" t="s">
        <v>1117</v>
      </c>
      <c r="K169" s="655" t="s">
        <v>1128</v>
      </c>
      <c r="L169" s="657">
        <v>25.610000000000003</v>
      </c>
      <c r="M169" s="657">
        <v>5</v>
      </c>
      <c r="N169" s="658">
        <v>128.05000000000001</v>
      </c>
    </row>
    <row r="170" spans="1:14" ht="14.4" customHeight="1" x14ac:dyDescent="0.3">
      <c r="A170" s="653" t="s">
        <v>506</v>
      </c>
      <c r="B170" s="654" t="s">
        <v>507</v>
      </c>
      <c r="C170" s="655" t="s">
        <v>516</v>
      </c>
      <c r="D170" s="656" t="s">
        <v>2967</v>
      </c>
      <c r="E170" s="655" t="s">
        <v>522</v>
      </c>
      <c r="F170" s="656" t="s">
        <v>2969</v>
      </c>
      <c r="G170" s="655" t="s">
        <v>571</v>
      </c>
      <c r="H170" s="655" t="s">
        <v>1129</v>
      </c>
      <c r="I170" s="655" t="s">
        <v>1130</v>
      </c>
      <c r="J170" s="655" t="s">
        <v>1131</v>
      </c>
      <c r="K170" s="655" t="s">
        <v>1132</v>
      </c>
      <c r="L170" s="657">
        <v>100.17984202265117</v>
      </c>
      <c r="M170" s="657">
        <v>9</v>
      </c>
      <c r="N170" s="658">
        <v>901.61857820386058</v>
      </c>
    </row>
    <row r="171" spans="1:14" ht="14.4" customHeight="1" x14ac:dyDescent="0.3">
      <c r="A171" s="653" t="s">
        <v>506</v>
      </c>
      <c r="B171" s="654" t="s">
        <v>507</v>
      </c>
      <c r="C171" s="655" t="s">
        <v>516</v>
      </c>
      <c r="D171" s="656" t="s">
        <v>2967</v>
      </c>
      <c r="E171" s="655" t="s">
        <v>522</v>
      </c>
      <c r="F171" s="656" t="s">
        <v>2969</v>
      </c>
      <c r="G171" s="655" t="s">
        <v>571</v>
      </c>
      <c r="H171" s="655" t="s">
        <v>1133</v>
      </c>
      <c r="I171" s="655" t="s">
        <v>1134</v>
      </c>
      <c r="J171" s="655" t="s">
        <v>1131</v>
      </c>
      <c r="K171" s="655" t="s">
        <v>1135</v>
      </c>
      <c r="L171" s="657">
        <v>34.669999739005199</v>
      </c>
      <c r="M171" s="657">
        <v>9</v>
      </c>
      <c r="N171" s="658">
        <v>312.02999765104681</v>
      </c>
    </row>
    <row r="172" spans="1:14" ht="14.4" customHeight="1" x14ac:dyDescent="0.3">
      <c r="A172" s="653" t="s">
        <v>506</v>
      </c>
      <c r="B172" s="654" t="s">
        <v>507</v>
      </c>
      <c r="C172" s="655" t="s">
        <v>516</v>
      </c>
      <c r="D172" s="656" t="s">
        <v>2967</v>
      </c>
      <c r="E172" s="655" t="s">
        <v>522</v>
      </c>
      <c r="F172" s="656" t="s">
        <v>2969</v>
      </c>
      <c r="G172" s="655" t="s">
        <v>571</v>
      </c>
      <c r="H172" s="655" t="s">
        <v>1136</v>
      </c>
      <c r="I172" s="655" t="s">
        <v>1137</v>
      </c>
      <c r="J172" s="655" t="s">
        <v>1138</v>
      </c>
      <c r="K172" s="655" t="s">
        <v>1139</v>
      </c>
      <c r="L172" s="657">
        <v>27.565632773804595</v>
      </c>
      <c r="M172" s="657">
        <v>55</v>
      </c>
      <c r="N172" s="658">
        <v>1516.1098025592528</v>
      </c>
    </row>
    <row r="173" spans="1:14" ht="14.4" customHeight="1" x14ac:dyDescent="0.3">
      <c r="A173" s="653" t="s">
        <v>506</v>
      </c>
      <c r="B173" s="654" t="s">
        <v>507</v>
      </c>
      <c r="C173" s="655" t="s">
        <v>516</v>
      </c>
      <c r="D173" s="656" t="s">
        <v>2967</v>
      </c>
      <c r="E173" s="655" t="s">
        <v>522</v>
      </c>
      <c r="F173" s="656" t="s">
        <v>2969</v>
      </c>
      <c r="G173" s="655" t="s">
        <v>571</v>
      </c>
      <c r="H173" s="655" t="s">
        <v>1140</v>
      </c>
      <c r="I173" s="655" t="s">
        <v>1141</v>
      </c>
      <c r="J173" s="655" t="s">
        <v>1142</v>
      </c>
      <c r="K173" s="655" t="s">
        <v>1143</v>
      </c>
      <c r="L173" s="657">
        <v>39.849999999999987</v>
      </c>
      <c r="M173" s="657">
        <v>1</v>
      </c>
      <c r="N173" s="658">
        <v>39.849999999999987</v>
      </c>
    </row>
    <row r="174" spans="1:14" ht="14.4" customHeight="1" x14ac:dyDescent="0.3">
      <c r="A174" s="653" t="s">
        <v>506</v>
      </c>
      <c r="B174" s="654" t="s">
        <v>507</v>
      </c>
      <c r="C174" s="655" t="s">
        <v>516</v>
      </c>
      <c r="D174" s="656" t="s">
        <v>2967</v>
      </c>
      <c r="E174" s="655" t="s">
        <v>522</v>
      </c>
      <c r="F174" s="656" t="s">
        <v>2969</v>
      </c>
      <c r="G174" s="655" t="s">
        <v>571</v>
      </c>
      <c r="H174" s="655" t="s">
        <v>1144</v>
      </c>
      <c r="I174" s="655" t="s">
        <v>1145</v>
      </c>
      <c r="J174" s="655" t="s">
        <v>1146</v>
      </c>
      <c r="K174" s="655" t="s">
        <v>770</v>
      </c>
      <c r="L174" s="657">
        <v>324.19</v>
      </c>
      <c r="M174" s="657">
        <v>1</v>
      </c>
      <c r="N174" s="658">
        <v>324.19</v>
      </c>
    </row>
    <row r="175" spans="1:14" ht="14.4" customHeight="1" x14ac:dyDescent="0.3">
      <c r="A175" s="653" t="s">
        <v>506</v>
      </c>
      <c r="B175" s="654" t="s">
        <v>507</v>
      </c>
      <c r="C175" s="655" t="s">
        <v>516</v>
      </c>
      <c r="D175" s="656" t="s">
        <v>2967</v>
      </c>
      <c r="E175" s="655" t="s">
        <v>522</v>
      </c>
      <c r="F175" s="656" t="s">
        <v>2969</v>
      </c>
      <c r="G175" s="655" t="s">
        <v>571</v>
      </c>
      <c r="H175" s="655" t="s">
        <v>1147</v>
      </c>
      <c r="I175" s="655" t="s">
        <v>1148</v>
      </c>
      <c r="J175" s="655" t="s">
        <v>1149</v>
      </c>
      <c r="K175" s="655" t="s">
        <v>770</v>
      </c>
      <c r="L175" s="657">
        <v>265.47000000000003</v>
      </c>
      <c r="M175" s="657">
        <v>5</v>
      </c>
      <c r="N175" s="658">
        <v>1327.3500000000001</v>
      </c>
    </row>
    <row r="176" spans="1:14" ht="14.4" customHeight="1" x14ac:dyDescent="0.3">
      <c r="A176" s="653" t="s">
        <v>506</v>
      </c>
      <c r="B176" s="654" t="s">
        <v>507</v>
      </c>
      <c r="C176" s="655" t="s">
        <v>516</v>
      </c>
      <c r="D176" s="656" t="s">
        <v>2967</v>
      </c>
      <c r="E176" s="655" t="s">
        <v>522</v>
      </c>
      <c r="F176" s="656" t="s">
        <v>2969</v>
      </c>
      <c r="G176" s="655" t="s">
        <v>571</v>
      </c>
      <c r="H176" s="655" t="s">
        <v>1150</v>
      </c>
      <c r="I176" s="655" t="s">
        <v>1151</v>
      </c>
      <c r="J176" s="655" t="s">
        <v>1152</v>
      </c>
      <c r="K176" s="655" t="s">
        <v>1153</v>
      </c>
      <c r="L176" s="657">
        <v>126.40999999999997</v>
      </c>
      <c r="M176" s="657">
        <v>2</v>
      </c>
      <c r="N176" s="658">
        <v>252.81999999999994</v>
      </c>
    </row>
    <row r="177" spans="1:14" ht="14.4" customHeight="1" x14ac:dyDescent="0.3">
      <c r="A177" s="653" t="s">
        <v>506</v>
      </c>
      <c r="B177" s="654" t="s">
        <v>507</v>
      </c>
      <c r="C177" s="655" t="s">
        <v>516</v>
      </c>
      <c r="D177" s="656" t="s">
        <v>2967</v>
      </c>
      <c r="E177" s="655" t="s">
        <v>522</v>
      </c>
      <c r="F177" s="656" t="s">
        <v>2969</v>
      </c>
      <c r="G177" s="655" t="s">
        <v>571</v>
      </c>
      <c r="H177" s="655" t="s">
        <v>1154</v>
      </c>
      <c r="I177" s="655" t="s">
        <v>1155</v>
      </c>
      <c r="J177" s="655" t="s">
        <v>1156</v>
      </c>
      <c r="K177" s="655"/>
      <c r="L177" s="657">
        <v>422.49458110128387</v>
      </c>
      <c r="M177" s="657">
        <v>4</v>
      </c>
      <c r="N177" s="658">
        <v>1689.9783244051355</v>
      </c>
    </row>
    <row r="178" spans="1:14" ht="14.4" customHeight="1" x14ac:dyDescent="0.3">
      <c r="A178" s="653" t="s">
        <v>506</v>
      </c>
      <c r="B178" s="654" t="s">
        <v>507</v>
      </c>
      <c r="C178" s="655" t="s">
        <v>516</v>
      </c>
      <c r="D178" s="656" t="s">
        <v>2967</v>
      </c>
      <c r="E178" s="655" t="s">
        <v>522</v>
      </c>
      <c r="F178" s="656" t="s">
        <v>2969</v>
      </c>
      <c r="G178" s="655" t="s">
        <v>571</v>
      </c>
      <c r="H178" s="655" t="s">
        <v>1157</v>
      </c>
      <c r="I178" s="655" t="s">
        <v>1059</v>
      </c>
      <c r="J178" s="655" t="s">
        <v>1158</v>
      </c>
      <c r="K178" s="655"/>
      <c r="L178" s="657">
        <v>82.336253025237454</v>
      </c>
      <c r="M178" s="657">
        <v>2</v>
      </c>
      <c r="N178" s="658">
        <v>164.67250605047491</v>
      </c>
    </row>
    <row r="179" spans="1:14" ht="14.4" customHeight="1" x14ac:dyDescent="0.3">
      <c r="A179" s="653" t="s">
        <v>506</v>
      </c>
      <c r="B179" s="654" t="s">
        <v>507</v>
      </c>
      <c r="C179" s="655" t="s">
        <v>516</v>
      </c>
      <c r="D179" s="656" t="s">
        <v>2967</v>
      </c>
      <c r="E179" s="655" t="s">
        <v>522</v>
      </c>
      <c r="F179" s="656" t="s">
        <v>2969</v>
      </c>
      <c r="G179" s="655" t="s">
        <v>571</v>
      </c>
      <c r="H179" s="655" t="s">
        <v>1159</v>
      </c>
      <c r="I179" s="655" t="s">
        <v>1059</v>
      </c>
      <c r="J179" s="655" t="s">
        <v>1160</v>
      </c>
      <c r="K179" s="655"/>
      <c r="L179" s="657">
        <v>191.1314594746498</v>
      </c>
      <c r="M179" s="657">
        <v>6</v>
      </c>
      <c r="N179" s="658">
        <v>1146.7887568478989</v>
      </c>
    </row>
    <row r="180" spans="1:14" ht="14.4" customHeight="1" x14ac:dyDescent="0.3">
      <c r="A180" s="653" t="s">
        <v>506</v>
      </c>
      <c r="B180" s="654" t="s">
        <v>507</v>
      </c>
      <c r="C180" s="655" t="s">
        <v>516</v>
      </c>
      <c r="D180" s="656" t="s">
        <v>2967</v>
      </c>
      <c r="E180" s="655" t="s">
        <v>522</v>
      </c>
      <c r="F180" s="656" t="s">
        <v>2969</v>
      </c>
      <c r="G180" s="655" t="s">
        <v>571</v>
      </c>
      <c r="H180" s="655" t="s">
        <v>1161</v>
      </c>
      <c r="I180" s="655" t="s">
        <v>1161</v>
      </c>
      <c r="J180" s="655" t="s">
        <v>1162</v>
      </c>
      <c r="K180" s="655" t="s">
        <v>1163</v>
      </c>
      <c r="L180" s="657">
        <v>1148.02</v>
      </c>
      <c r="M180" s="657">
        <v>5</v>
      </c>
      <c r="N180" s="658">
        <v>5740.1</v>
      </c>
    </row>
    <row r="181" spans="1:14" ht="14.4" customHeight="1" x14ac:dyDescent="0.3">
      <c r="A181" s="653" t="s">
        <v>506</v>
      </c>
      <c r="B181" s="654" t="s">
        <v>507</v>
      </c>
      <c r="C181" s="655" t="s">
        <v>516</v>
      </c>
      <c r="D181" s="656" t="s">
        <v>2967</v>
      </c>
      <c r="E181" s="655" t="s">
        <v>522</v>
      </c>
      <c r="F181" s="656" t="s">
        <v>2969</v>
      </c>
      <c r="G181" s="655" t="s">
        <v>571</v>
      </c>
      <c r="H181" s="655" t="s">
        <v>1164</v>
      </c>
      <c r="I181" s="655" t="s">
        <v>1164</v>
      </c>
      <c r="J181" s="655" t="s">
        <v>573</v>
      </c>
      <c r="K181" s="655" t="s">
        <v>1165</v>
      </c>
      <c r="L181" s="657">
        <v>192.5</v>
      </c>
      <c r="M181" s="657">
        <v>7</v>
      </c>
      <c r="N181" s="658">
        <v>1347.5</v>
      </c>
    </row>
    <row r="182" spans="1:14" ht="14.4" customHeight="1" x14ac:dyDescent="0.3">
      <c r="A182" s="653" t="s">
        <v>506</v>
      </c>
      <c r="B182" s="654" t="s">
        <v>507</v>
      </c>
      <c r="C182" s="655" t="s">
        <v>516</v>
      </c>
      <c r="D182" s="656" t="s">
        <v>2967</v>
      </c>
      <c r="E182" s="655" t="s">
        <v>522</v>
      </c>
      <c r="F182" s="656" t="s">
        <v>2969</v>
      </c>
      <c r="G182" s="655" t="s">
        <v>571</v>
      </c>
      <c r="H182" s="655" t="s">
        <v>1166</v>
      </c>
      <c r="I182" s="655" t="s">
        <v>1167</v>
      </c>
      <c r="J182" s="655" t="s">
        <v>1168</v>
      </c>
      <c r="K182" s="655" t="s">
        <v>605</v>
      </c>
      <c r="L182" s="657">
        <v>125.69999999999996</v>
      </c>
      <c r="M182" s="657">
        <v>1</v>
      </c>
      <c r="N182" s="658">
        <v>125.69999999999996</v>
      </c>
    </row>
    <row r="183" spans="1:14" ht="14.4" customHeight="1" x14ac:dyDescent="0.3">
      <c r="A183" s="653" t="s">
        <v>506</v>
      </c>
      <c r="B183" s="654" t="s">
        <v>507</v>
      </c>
      <c r="C183" s="655" t="s">
        <v>516</v>
      </c>
      <c r="D183" s="656" t="s">
        <v>2967</v>
      </c>
      <c r="E183" s="655" t="s">
        <v>522</v>
      </c>
      <c r="F183" s="656" t="s">
        <v>2969</v>
      </c>
      <c r="G183" s="655" t="s">
        <v>571</v>
      </c>
      <c r="H183" s="655" t="s">
        <v>1169</v>
      </c>
      <c r="I183" s="655" t="s">
        <v>1170</v>
      </c>
      <c r="J183" s="655" t="s">
        <v>668</v>
      </c>
      <c r="K183" s="655" t="s">
        <v>1171</v>
      </c>
      <c r="L183" s="657">
        <v>52.99000000000003</v>
      </c>
      <c r="M183" s="657">
        <v>3</v>
      </c>
      <c r="N183" s="658">
        <v>158.97000000000008</v>
      </c>
    </row>
    <row r="184" spans="1:14" ht="14.4" customHeight="1" x14ac:dyDescent="0.3">
      <c r="A184" s="653" t="s">
        <v>506</v>
      </c>
      <c r="B184" s="654" t="s">
        <v>507</v>
      </c>
      <c r="C184" s="655" t="s">
        <v>516</v>
      </c>
      <c r="D184" s="656" t="s">
        <v>2967</v>
      </c>
      <c r="E184" s="655" t="s">
        <v>522</v>
      </c>
      <c r="F184" s="656" t="s">
        <v>2969</v>
      </c>
      <c r="G184" s="655" t="s">
        <v>571</v>
      </c>
      <c r="H184" s="655" t="s">
        <v>1172</v>
      </c>
      <c r="I184" s="655" t="s">
        <v>1173</v>
      </c>
      <c r="J184" s="655" t="s">
        <v>1174</v>
      </c>
      <c r="K184" s="655" t="s">
        <v>1175</v>
      </c>
      <c r="L184" s="657">
        <v>65.250760838492738</v>
      </c>
      <c r="M184" s="657">
        <v>2</v>
      </c>
      <c r="N184" s="658">
        <v>130.50152167698548</v>
      </c>
    </row>
    <row r="185" spans="1:14" ht="14.4" customHeight="1" x14ac:dyDescent="0.3">
      <c r="A185" s="653" t="s">
        <v>506</v>
      </c>
      <c r="B185" s="654" t="s">
        <v>507</v>
      </c>
      <c r="C185" s="655" t="s">
        <v>516</v>
      </c>
      <c r="D185" s="656" t="s">
        <v>2967</v>
      </c>
      <c r="E185" s="655" t="s">
        <v>522</v>
      </c>
      <c r="F185" s="656" t="s">
        <v>2969</v>
      </c>
      <c r="G185" s="655" t="s">
        <v>571</v>
      </c>
      <c r="H185" s="655" t="s">
        <v>1176</v>
      </c>
      <c r="I185" s="655" t="s">
        <v>1177</v>
      </c>
      <c r="J185" s="655" t="s">
        <v>1178</v>
      </c>
      <c r="K185" s="655" t="s">
        <v>1179</v>
      </c>
      <c r="L185" s="657">
        <v>112.47</v>
      </c>
      <c r="M185" s="657">
        <v>14</v>
      </c>
      <c r="N185" s="658">
        <v>1574.58</v>
      </c>
    </row>
    <row r="186" spans="1:14" ht="14.4" customHeight="1" x14ac:dyDescent="0.3">
      <c r="A186" s="653" t="s">
        <v>506</v>
      </c>
      <c r="B186" s="654" t="s">
        <v>507</v>
      </c>
      <c r="C186" s="655" t="s">
        <v>516</v>
      </c>
      <c r="D186" s="656" t="s">
        <v>2967</v>
      </c>
      <c r="E186" s="655" t="s">
        <v>522</v>
      </c>
      <c r="F186" s="656" t="s">
        <v>2969</v>
      </c>
      <c r="G186" s="655" t="s">
        <v>571</v>
      </c>
      <c r="H186" s="655" t="s">
        <v>1180</v>
      </c>
      <c r="I186" s="655" t="s">
        <v>1181</v>
      </c>
      <c r="J186" s="655" t="s">
        <v>1182</v>
      </c>
      <c r="K186" s="655" t="s">
        <v>1183</v>
      </c>
      <c r="L186" s="657">
        <v>27.21</v>
      </c>
      <c r="M186" s="657">
        <v>2</v>
      </c>
      <c r="N186" s="658">
        <v>54.42</v>
      </c>
    </row>
    <row r="187" spans="1:14" ht="14.4" customHeight="1" x14ac:dyDescent="0.3">
      <c r="A187" s="653" t="s">
        <v>506</v>
      </c>
      <c r="B187" s="654" t="s">
        <v>507</v>
      </c>
      <c r="C187" s="655" t="s">
        <v>516</v>
      </c>
      <c r="D187" s="656" t="s">
        <v>2967</v>
      </c>
      <c r="E187" s="655" t="s">
        <v>522</v>
      </c>
      <c r="F187" s="656" t="s">
        <v>2969</v>
      </c>
      <c r="G187" s="655" t="s">
        <v>571</v>
      </c>
      <c r="H187" s="655" t="s">
        <v>1184</v>
      </c>
      <c r="I187" s="655" t="s">
        <v>1185</v>
      </c>
      <c r="J187" s="655" t="s">
        <v>1186</v>
      </c>
      <c r="K187" s="655" t="s">
        <v>1187</v>
      </c>
      <c r="L187" s="657">
        <v>676.26</v>
      </c>
      <c r="M187" s="657">
        <v>1</v>
      </c>
      <c r="N187" s="658">
        <v>676.26</v>
      </c>
    </row>
    <row r="188" spans="1:14" ht="14.4" customHeight="1" x14ac:dyDescent="0.3">
      <c r="A188" s="653" t="s">
        <v>506</v>
      </c>
      <c r="B188" s="654" t="s">
        <v>507</v>
      </c>
      <c r="C188" s="655" t="s">
        <v>516</v>
      </c>
      <c r="D188" s="656" t="s">
        <v>2967</v>
      </c>
      <c r="E188" s="655" t="s">
        <v>522</v>
      </c>
      <c r="F188" s="656" t="s">
        <v>2969</v>
      </c>
      <c r="G188" s="655" t="s">
        <v>571</v>
      </c>
      <c r="H188" s="655" t="s">
        <v>1188</v>
      </c>
      <c r="I188" s="655" t="s">
        <v>1189</v>
      </c>
      <c r="J188" s="655" t="s">
        <v>1190</v>
      </c>
      <c r="K188" s="655" t="s">
        <v>1191</v>
      </c>
      <c r="L188" s="657">
        <v>1592.8000000000002</v>
      </c>
      <c r="M188" s="657">
        <v>2</v>
      </c>
      <c r="N188" s="658">
        <v>3185.6000000000004</v>
      </c>
    </row>
    <row r="189" spans="1:14" ht="14.4" customHeight="1" x14ac:dyDescent="0.3">
      <c r="A189" s="653" t="s">
        <v>506</v>
      </c>
      <c r="B189" s="654" t="s">
        <v>507</v>
      </c>
      <c r="C189" s="655" t="s">
        <v>516</v>
      </c>
      <c r="D189" s="656" t="s">
        <v>2967</v>
      </c>
      <c r="E189" s="655" t="s">
        <v>522</v>
      </c>
      <c r="F189" s="656" t="s">
        <v>2969</v>
      </c>
      <c r="G189" s="655" t="s">
        <v>571</v>
      </c>
      <c r="H189" s="655" t="s">
        <v>1192</v>
      </c>
      <c r="I189" s="655" t="s">
        <v>1193</v>
      </c>
      <c r="J189" s="655" t="s">
        <v>1194</v>
      </c>
      <c r="K189" s="655" t="s">
        <v>1195</v>
      </c>
      <c r="L189" s="657">
        <v>114.01600000000001</v>
      </c>
      <c r="M189" s="657">
        <v>5</v>
      </c>
      <c r="N189" s="658">
        <v>570.08000000000004</v>
      </c>
    </row>
    <row r="190" spans="1:14" ht="14.4" customHeight="1" x14ac:dyDescent="0.3">
      <c r="A190" s="653" t="s">
        <v>506</v>
      </c>
      <c r="B190" s="654" t="s">
        <v>507</v>
      </c>
      <c r="C190" s="655" t="s">
        <v>516</v>
      </c>
      <c r="D190" s="656" t="s">
        <v>2967</v>
      </c>
      <c r="E190" s="655" t="s">
        <v>522</v>
      </c>
      <c r="F190" s="656" t="s">
        <v>2969</v>
      </c>
      <c r="G190" s="655" t="s">
        <v>571</v>
      </c>
      <c r="H190" s="655" t="s">
        <v>1196</v>
      </c>
      <c r="I190" s="655" t="s">
        <v>1197</v>
      </c>
      <c r="J190" s="655" t="s">
        <v>1198</v>
      </c>
      <c r="K190" s="655" t="s">
        <v>1199</v>
      </c>
      <c r="L190" s="657">
        <v>66.67</v>
      </c>
      <c r="M190" s="657">
        <v>1</v>
      </c>
      <c r="N190" s="658">
        <v>66.67</v>
      </c>
    </row>
    <row r="191" spans="1:14" ht="14.4" customHeight="1" x14ac:dyDescent="0.3">
      <c r="A191" s="653" t="s">
        <v>506</v>
      </c>
      <c r="B191" s="654" t="s">
        <v>507</v>
      </c>
      <c r="C191" s="655" t="s">
        <v>516</v>
      </c>
      <c r="D191" s="656" t="s">
        <v>2967</v>
      </c>
      <c r="E191" s="655" t="s">
        <v>522</v>
      </c>
      <c r="F191" s="656" t="s">
        <v>2969</v>
      </c>
      <c r="G191" s="655" t="s">
        <v>571</v>
      </c>
      <c r="H191" s="655" t="s">
        <v>1200</v>
      </c>
      <c r="I191" s="655" t="s">
        <v>1201</v>
      </c>
      <c r="J191" s="655" t="s">
        <v>1202</v>
      </c>
      <c r="K191" s="655" t="s">
        <v>1203</v>
      </c>
      <c r="L191" s="657">
        <v>60.70500000000002</v>
      </c>
      <c r="M191" s="657">
        <v>6</v>
      </c>
      <c r="N191" s="658">
        <v>364.23000000000013</v>
      </c>
    </row>
    <row r="192" spans="1:14" ht="14.4" customHeight="1" x14ac:dyDescent="0.3">
      <c r="A192" s="653" t="s">
        <v>506</v>
      </c>
      <c r="B192" s="654" t="s">
        <v>507</v>
      </c>
      <c r="C192" s="655" t="s">
        <v>516</v>
      </c>
      <c r="D192" s="656" t="s">
        <v>2967</v>
      </c>
      <c r="E192" s="655" t="s">
        <v>522</v>
      </c>
      <c r="F192" s="656" t="s">
        <v>2969</v>
      </c>
      <c r="G192" s="655" t="s">
        <v>571</v>
      </c>
      <c r="H192" s="655" t="s">
        <v>1204</v>
      </c>
      <c r="I192" s="655" t="s">
        <v>1205</v>
      </c>
      <c r="J192" s="655" t="s">
        <v>1206</v>
      </c>
      <c r="K192" s="655" t="s">
        <v>1207</v>
      </c>
      <c r="L192" s="657">
        <v>100.82999999999998</v>
      </c>
      <c r="M192" s="657">
        <v>1</v>
      </c>
      <c r="N192" s="658">
        <v>100.82999999999998</v>
      </c>
    </row>
    <row r="193" spans="1:14" ht="14.4" customHeight="1" x14ac:dyDescent="0.3">
      <c r="A193" s="653" t="s">
        <v>506</v>
      </c>
      <c r="B193" s="654" t="s">
        <v>507</v>
      </c>
      <c r="C193" s="655" t="s">
        <v>516</v>
      </c>
      <c r="D193" s="656" t="s">
        <v>2967</v>
      </c>
      <c r="E193" s="655" t="s">
        <v>522</v>
      </c>
      <c r="F193" s="656" t="s">
        <v>2969</v>
      </c>
      <c r="G193" s="655" t="s">
        <v>571</v>
      </c>
      <c r="H193" s="655" t="s">
        <v>1208</v>
      </c>
      <c r="I193" s="655" t="s">
        <v>1209</v>
      </c>
      <c r="J193" s="655" t="s">
        <v>1210</v>
      </c>
      <c r="K193" s="655" t="s">
        <v>1211</v>
      </c>
      <c r="L193" s="657">
        <v>112.23</v>
      </c>
      <c r="M193" s="657">
        <v>1</v>
      </c>
      <c r="N193" s="658">
        <v>112.23</v>
      </c>
    </row>
    <row r="194" spans="1:14" ht="14.4" customHeight="1" x14ac:dyDescent="0.3">
      <c r="A194" s="653" t="s">
        <v>506</v>
      </c>
      <c r="B194" s="654" t="s">
        <v>507</v>
      </c>
      <c r="C194" s="655" t="s">
        <v>516</v>
      </c>
      <c r="D194" s="656" t="s">
        <v>2967</v>
      </c>
      <c r="E194" s="655" t="s">
        <v>522</v>
      </c>
      <c r="F194" s="656" t="s">
        <v>2969</v>
      </c>
      <c r="G194" s="655" t="s">
        <v>571</v>
      </c>
      <c r="H194" s="655" t="s">
        <v>1212</v>
      </c>
      <c r="I194" s="655" t="s">
        <v>1213</v>
      </c>
      <c r="J194" s="655" t="s">
        <v>1214</v>
      </c>
      <c r="K194" s="655" t="s">
        <v>1215</v>
      </c>
      <c r="L194" s="657">
        <v>127.28</v>
      </c>
      <c r="M194" s="657">
        <v>2</v>
      </c>
      <c r="N194" s="658">
        <v>254.56</v>
      </c>
    </row>
    <row r="195" spans="1:14" ht="14.4" customHeight="1" x14ac:dyDescent="0.3">
      <c r="A195" s="653" t="s">
        <v>506</v>
      </c>
      <c r="B195" s="654" t="s">
        <v>507</v>
      </c>
      <c r="C195" s="655" t="s">
        <v>516</v>
      </c>
      <c r="D195" s="656" t="s">
        <v>2967</v>
      </c>
      <c r="E195" s="655" t="s">
        <v>522</v>
      </c>
      <c r="F195" s="656" t="s">
        <v>2969</v>
      </c>
      <c r="G195" s="655" t="s">
        <v>571</v>
      </c>
      <c r="H195" s="655" t="s">
        <v>1216</v>
      </c>
      <c r="I195" s="655" t="s">
        <v>1217</v>
      </c>
      <c r="J195" s="655" t="s">
        <v>754</v>
      </c>
      <c r="K195" s="655" t="s">
        <v>1218</v>
      </c>
      <c r="L195" s="657">
        <v>242.00020401841607</v>
      </c>
      <c r="M195" s="657">
        <v>62</v>
      </c>
      <c r="N195" s="658">
        <v>15004.012649141796</v>
      </c>
    </row>
    <row r="196" spans="1:14" ht="14.4" customHeight="1" x14ac:dyDescent="0.3">
      <c r="A196" s="653" t="s">
        <v>506</v>
      </c>
      <c r="B196" s="654" t="s">
        <v>507</v>
      </c>
      <c r="C196" s="655" t="s">
        <v>516</v>
      </c>
      <c r="D196" s="656" t="s">
        <v>2967</v>
      </c>
      <c r="E196" s="655" t="s">
        <v>522</v>
      </c>
      <c r="F196" s="656" t="s">
        <v>2969</v>
      </c>
      <c r="G196" s="655" t="s">
        <v>571</v>
      </c>
      <c r="H196" s="655" t="s">
        <v>1219</v>
      </c>
      <c r="I196" s="655" t="s">
        <v>1220</v>
      </c>
      <c r="J196" s="655" t="s">
        <v>1221</v>
      </c>
      <c r="K196" s="655" t="s">
        <v>1222</v>
      </c>
      <c r="L196" s="657">
        <v>257.83</v>
      </c>
      <c r="M196" s="657">
        <v>1</v>
      </c>
      <c r="N196" s="658">
        <v>257.83</v>
      </c>
    </row>
    <row r="197" spans="1:14" ht="14.4" customHeight="1" x14ac:dyDescent="0.3">
      <c r="A197" s="653" t="s">
        <v>506</v>
      </c>
      <c r="B197" s="654" t="s">
        <v>507</v>
      </c>
      <c r="C197" s="655" t="s">
        <v>516</v>
      </c>
      <c r="D197" s="656" t="s">
        <v>2967</v>
      </c>
      <c r="E197" s="655" t="s">
        <v>522</v>
      </c>
      <c r="F197" s="656" t="s">
        <v>2969</v>
      </c>
      <c r="G197" s="655" t="s">
        <v>571</v>
      </c>
      <c r="H197" s="655" t="s">
        <v>1223</v>
      </c>
      <c r="I197" s="655" t="s">
        <v>1224</v>
      </c>
      <c r="J197" s="655" t="s">
        <v>1225</v>
      </c>
      <c r="K197" s="655" t="s">
        <v>1226</v>
      </c>
      <c r="L197" s="657">
        <v>261.12000000000006</v>
      </c>
      <c r="M197" s="657">
        <v>6</v>
      </c>
      <c r="N197" s="658">
        <v>1566.7200000000003</v>
      </c>
    </row>
    <row r="198" spans="1:14" ht="14.4" customHeight="1" x14ac:dyDescent="0.3">
      <c r="A198" s="653" t="s">
        <v>506</v>
      </c>
      <c r="B198" s="654" t="s">
        <v>507</v>
      </c>
      <c r="C198" s="655" t="s">
        <v>516</v>
      </c>
      <c r="D198" s="656" t="s">
        <v>2967</v>
      </c>
      <c r="E198" s="655" t="s">
        <v>522</v>
      </c>
      <c r="F198" s="656" t="s">
        <v>2969</v>
      </c>
      <c r="G198" s="655" t="s">
        <v>571</v>
      </c>
      <c r="H198" s="655" t="s">
        <v>1227</v>
      </c>
      <c r="I198" s="655" t="s">
        <v>1228</v>
      </c>
      <c r="J198" s="655" t="s">
        <v>1229</v>
      </c>
      <c r="K198" s="655" t="s">
        <v>1230</v>
      </c>
      <c r="L198" s="657">
        <v>45.569219778620521</v>
      </c>
      <c r="M198" s="657">
        <v>1</v>
      </c>
      <c r="N198" s="658">
        <v>45.569219778620521</v>
      </c>
    </row>
    <row r="199" spans="1:14" ht="14.4" customHeight="1" x14ac:dyDescent="0.3">
      <c r="A199" s="653" t="s">
        <v>506</v>
      </c>
      <c r="B199" s="654" t="s">
        <v>507</v>
      </c>
      <c r="C199" s="655" t="s">
        <v>516</v>
      </c>
      <c r="D199" s="656" t="s">
        <v>2967</v>
      </c>
      <c r="E199" s="655" t="s">
        <v>522</v>
      </c>
      <c r="F199" s="656" t="s">
        <v>2969</v>
      </c>
      <c r="G199" s="655" t="s">
        <v>571</v>
      </c>
      <c r="H199" s="655" t="s">
        <v>1231</v>
      </c>
      <c r="I199" s="655" t="s">
        <v>1232</v>
      </c>
      <c r="J199" s="655" t="s">
        <v>1233</v>
      </c>
      <c r="K199" s="655" t="s">
        <v>1234</v>
      </c>
      <c r="L199" s="657">
        <v>196.42</v>
      </c>
      <c r="M199" s="657">
        <v>1</v>
      </c>
      <c r="N199" s="658">
        <v>196.42</v>
      </c>
    </row>
    <row r="200" spans="1:14" ht="14.4" customHeight="1" x14ac:dyDescent="0.3">
      <c r="A200" s="653" t="s">
        <v>506</v>
      </c>
      <c r="B200" s="654" t="s">
        <v>507</v>
      </c>
      <c r="C200" s="655" t="s">
        <v>516</v>
      </c>
      <c r="D200" s="656" t="s">
        <v>2967</v>
      </c>
      <c r="E200" s="655" t="s">
        <v>522</v>
      </c>
      <c r="F200" s="656" t="s">
        <v>2969</v>
      </c>
      <c r="G200" s="655" t="s">
        <v>571</v>
      </c>
      <c r="H200" s="655" t="s">
        <v>1235</v>
      </c>
      <c r="I200" s="655" t="s">
        <v>1236</v>
      </c>
      <c r="J200" s="655" t="s">
        <v>1237</v>
      </c>
      <c r="K200" s="655" t="s">
        <v>1238</v>
      </c>
      <c r="L200" s="657">
        <v>138.83999999999997</v>
      </c>
      <c r="M200" s="657">
        <v>1</v>
      </c>
      <c r="N200" s="658">
        <v>138.83999999999997</v>
      </c>
    </row>
    <row r="201" spans="1:14" ht="14.4" customHeight="1" x14ac:dyDescent="0.3">
      <c r="A201" s="653" t="s">
        <v>506</v>
      </c>
      <c r="B201" s="654" t="s">
        <v>507</v>
      </c>
      <c r="C201" s="655" t="s">
        <v>516</v>
      </c>
      <c r="D201" s="656" t="s">
        <v>2967</v>
      </c>
      <c r="E201" s="655" t="s">
        <v>522</v>
      </c>
      <c r="F201" s="656" t="s">
        <v>2969</v>
      </c>
      <c r="G201" s="655" t="s">
        <v>571</v>
      </c>
      <c r="H201" s="655" t="s">
        <v>1239</v>
      </c>
      <c r="I201" s="655" t="s">
        <v>1240</v>
      </c>
      <c r="J201" s="655" t="s">
        <v>1241</v>
      </c>
      <c r="K201" s="655" t="s">
        <v>1242</v>
      </c>
      <c r="L201" s="657">
        <v>36.15</v>
      </c>
      <c r="M201" s="657">
        <v>3</v>
      </c>
      <c r="N201" s="658">
        <v>108.44999999999999</v>
      </c>
    </row>
    <row r="202" spans="1:14" ht="14.4" customHeight="1" x14ac:dyDescent="0.3">
      <c r="A202" s="653" t="s">
        <v>506</v>
      </c>
      <c r="B202" s="654" t="s">
        <v>507</v>
      </c>
      <c r="C202" s="655" t="s">
        <v>516</v>
      </c>
      <c r="D202" s="656" t="s">
        <v>2967</v>
      </c>
      <c r="E202" s="655" t="s">
        <v>522</v>
      </c>
      <c r="F202" s="656" t="s">
        <v>2969</v>
      </c>
      <c r="G202" s="655" t="s">
        <v>571</v>
      </c>
      <c r="H202" s="655" t="s">
        <v>1243</v>
      </c>
      <c r="I202" s="655" t="s">
        <v>1244</v>
      </c>
      <c r="J202" s="655" t="s">
        <v>1245</v>
      </c>
      <c r="K202" s="655" t="s">
        <v>1246</v>
      </c>
      <c r="L202" s="657">
        <v>116.70555555555555</v>
      </c>
      <c r="M202" s="657">
        <v>9</v>
      </c>
      <c r="N202" s="658">
        <v>1050.3499999999999</v>
      </c>
    </row>
    <row r="203" spans="1:14" ht="14.4" customHeight="1" x14ac:dyDescent="0.3">
      <c r="A203" s="653" t="s">
        <v>506</v>
      </c>
      <c r="B203" s="654" t="s">
        <v>507</v>
      </c>
      <c r="C203" s="655" t="s">
        <v>516</v>
      </c>
      <c r="D203" s="656" t="s">
        <v>2967</v>
      </c>
      <c r="E203" s="655" t="s">
        <v>522</v>
      </c>
      <c r="F203" s="656" t="s">
        <v>2969</v>
      </c>
      <c r="G203" s="655" t="s">
        <v>571</v>
      </c>
      <c r="H203" s="655" t="s">
        <v>1247</v>
      </c>
      <c r="I203" s="655" t="s">
        <v>1248</v>
      </c>
      <c r="J203" s="655" t="s">
        <v>702</v>
      </c>
      <c r="K203" s="655" t="s">
        <v>1249</v>
      </c>
      <c r="L203" s="657">
        <v>57.198750000000004</v>
      </c>
      <c r="M203" s="657">
        <v>8</v>
      </c>
      <c r="N203" s="658">
        <v>457.59000000000003</v>
      </c>
    </row>
    <row r="204" spans="1:14" ht="14.4" customHeight="1" x14ac:dyDescent="0.3">
      <c r="A204" s="653" t="s">
        <v>506</v>
      </c>
      <c r="B204" s="654" t="s">
        <v>507</v>
      </c>
      <c r="C204" s="655" t="s">
        <v>516</v>
      </c>
      <c r="D204" s="656" t="s">
        <v>2967</v>
      </c>
      <c r="E204" s="655" t="s">
        <v>522</v>
      </c>
      <c r="F204" s="656" t="s">
        <v>2969</v>
      </c>
      <c r="G204" s="655" t="s">
        <v>571</v>
      </c>
      <c r="H204" s="655" t="s">
        <v>1250</v>
      </c>
      <c r="I204" s="655" t="s">
        <v>1251</v>
      </c>
      <c r="J204" s="655" t="s">
        <v>1252</v>
      </c>
      <c r="K204" s="655" t="s">
        <v>1253</v>
      </c>
      <c r="L204" s="657">
        <v>91.110016776919991</v>
      </c>
      <c r="M204" s="657">
        <v>5</v>
      </c>
      <c r="N204" s="658">
        <v>455.55008388459993</v>
      </c>
    </row>
    <row r="205" spans="1:14" ht="14.4" customHeight="1" x14ac:dyDescent="0.3">
      <c r="A205" s="653" t="s">
        <v>506</v>
      </c>
      <c r="B205" s="654" t="s">
        <v>507</v>
      </c>
      <c r="C205" s="655" t="s">
        <v>516</v>
      </c>
      <c r="D205" s="656" t="s">
        <v>2967</v>
      </c>
      <c r="E205" s="655" t="s">
        <v>522</v>
      </c>
      <c r="F205" s="656" t="s">
        <v>2969</v>
      </c>
      <c r="G205" s="655" t="s">
        <v>571</v>
      </c>
      <c r="H205" s="655" t="s">
        <v>1254</v>
      </c>
      <c r="I205" s="655" t="s">
        <v>1255</v>
      </c>
      <c r="J205" s="655" t="s">
        <v>1256</v>
      </c>
      <c r="K205" s="655" t="s">
        <v>1257</v>
      </c>
      <c r="L205" s="657">
        <v>468.23667727178901</v>
      </c>
      <c r="M205" s="657">
        <v>1</v>
      </c>
      <c r="N205" s="658">
        <v>468.23667727178901</v>
      </c>
    </row>
    <row r="206" spans="1:14" ht="14.4" customHeight="1" x14ac:dyDescent="0.3">
      <c r="A206" s="653" t="s">
        <v>506</v>
      </c>
      <c r="B206" s="654" t="s">
        <v>507</v>
      </c>
      <c r="C206" s="655" t="s">
        <v>516</v>
      </c>
      <c r="D206" s="656" t="s">
        <v>2967</v>
      </c>
      <c r="E206" s="655" t="s">
        <v>522</v>
      </c>
      <c r="F206" s="656" t="s">
        <v>2969</v>
      </c>
      <c r="G206" s="655" t="s">
        <v>571</v>
      </c>
      <c r="H206" s="655" t="s">
        <v>1258</v>
      </c>
      <c r="I206" s="655" t="s">
        <v>1259</v>
      </c>
      <c r="J206" s="655" t="s">
        <v>1260</v>
      </c>
      <c r="K206" s="655" t="s">
        <v>1261</v>
      </c>
      <c r="L206" s="657">
        <v>60.35992619791903</v>
      </c>
      <c r="M206" s="657">
        <v>12</v>
      </c>
      <c r="N206" s="658">
        <v>724.31911437502833</v>
      </c>
    </row>
    <row r="207" spans="1:14" ht="14.4" customHeight="1" x14ac:dyDescent="0.3">
      <c r="A207" s="653" t="s">
        <v>506</v>
      </c>
      <c r="B207" s="654" t="s">
        <v>507</v>
      </c>
      <c r="C207" s="655" t="s">
        <v>516</v>
      </c>
      <c r="D207" s="656" t="s">
        <v>2967</v>
      </c>
      <c r="E207" s="655" t="s">
        <v>522</v>
      </c>
      <c r="F207" s="656" t="s">
        <v>2969</v>
      </c>
      <c r="G207" s="655" t="s">
        <v>571</v>
      </c>
      <c r="H207" s="655" t="s">
        <v>1262</v>
      </c>
      <c r="I207" s="655" t="s">
        <v>1263</v>
      </c>
      <c r="J207" s="655" t="s">
        <v>1264</v>
      </c>
      <c r="K207" s="655" t="s">
        <v>1265</v>
      </c>
      <c r="L207" s="657">
        <v>371.25043478260869</v>
      </c>
      <c r="M207" s="657">
        <v>23</v>
      </c>
      <c r="N207" s="658">
        <v>8538.76</v>
      </c>
    </row>
    <row r="208" spans="1:14" ht="14.4" customHeight="1" x14ac:dyDescent="0.3">
      <c r="A208" s="653" t="s">
        <v>506</v>
      </c>
      <c r="B208" s="654" t="s">
        <v>507</v>
      </c>
      <c r="C208" s="655" t="s">
        <v>516</v>
      </c>
      <c r="D208" s="656" t="s">
        <v>2967</v>
      </c>
      <c r="E208" s="655" t="s">
        <v>522</v>
      </c>
      <c r="F208" s="656" t="s">
        <v>2969</v>
      </c>
      <c r="G208" s="655" t="s">
        <v>571</v>
      </c>
      <c r="H208" s="655" t="s">
        <v>1266</v>
      </c>
      <c r="I208" s="655" t="s">
        <v>1267</v>
      </c>
      <c r="J208" s="655" t="s">
        <v>896</v>
      </c>
      <c r="K208" s="655" t="s">
        <v>1268</v>
      </c>
      <c r="L208" s="657">
        <v>74.87</v>
      </c>
      <c r="M208" s="657">
        <v>3</v>
      </c>
      <c r="N208" s="658">
        <v>224.61</v>
      </c>
    </row>
    <row r="209" spans="1:14" ht="14.4" customHeight="1" x14ac:dyDescent="0.3">
      <c r="A209" s="653" t="s">
        <v>506</v>
      </c>
      <c r="B209" s="654" t="s">
        <v>507</v>
      </c>
      <c r="C209" s="655" t="s">
        <v>516</v>
      </c>
      <c r="D209" s="656" t="s">
        <v>2967</v>
      </c>
      <c r="E209" s="655" t="s">
        <v>522</v>
      </c>
      <c r="F209" s="656" t="s">
        <v>2969</v>
      </c>
      <c r="G209" s="655" t="s">
        <v>571</v>
      </c>
      <c r="H209" s="655" t="s">
        <v>1269</v>
      </c>
      <c r="I209" s="655" t="s">
        <v>1269</v>
      </c>
      <c r="J209" s="655" t="s">
        <v>902</v>
      </c>
      <c r="K209" s="655" t="s">
        <v>1270</v>
      </c>
      <c r="L209" s="657">
        <v>39.600000000000009</v>
      </c>
      <c r="M209" s="657">
        <v>3</v>
      </c>
      <c r="N209" s="658">
        <v>118.80000000000003</v>
      </c>
    </row>
    <row r="210" spans="1:14" ht="14.4" customHeight="1" x14ac:dyDescent="0.3">
      <c r="A210" s="653" t="s">
        <v>506</v>
      </c>
      <c r="B210" s="654" t="s">
        <v>507</v>
      </c>
      <c r="C210" s="655" t="s">
        <v>516</v>
      </c>
      <c r="D210" s="656" t="s">
        <v>2967</v>
      </c>
      <c r="E210" s="655" t="s">
        <v>522</v>
      </c>
      <c r="F210" s="656" t="s">
        <v>2969</v>
      </c>
      <c r="G210" s="655" t="s">
        <v>571</v>
      </c>
      <c r="H210" s="655" t="s">
        <v>1271</v>
      </c>
      <c r="I210" s="655" t="s">
        <v>1271</v>
      </c>
      <c r="J210" s="655" t="s">
        <v>902</v>
      </c>
      <c r="K210" s="655" t="s">
        <v>1272</v>
      </c>
      <c r="L210" s="657">
        <v>75.570000000000007</v>
      </c>
      <c r="M210" s="657">
        <v>3</v>
      </c>
      <c r="N210" s="658">
        <v>226.71000000000004</v>
      </c>
    </row>
    <row r="211" spans="1:14" ht="14.4" customHeight="1" x14ac:dyDescent="0.3">
      <c r="A211" s="653" t="s">
        <v>506</v>
      </c>
      <c r="B211" s="654" t="s">
        <v>507</v>
      </c>
      <c r="C211" s="655" t="s">
        <v>516</v>
      </c>
      <c r="D211" s="656" t="s">
        <v>2967</v>
      </c>
      <c r="E211" s="655" t="s">
        <v>522</v>
      </c>
      <c r="F211" s="656" t="s">
        <v>2969</v>
      </c>
      <c r="G211" s="655" t="s">
        <v>571</v>
      </c>
      <c r="H211" s="655" t="s">
        <v>1273</v>
      </c>
      <c r="I211" s="655" t="s">
        <v>1273</v>
      </c>
      <c r="J211" s="655" t="s">
        <v>1274</v>
      </c>
      <c r="K211" s="655" t="s">
        <v>1275</v>
      </c>
      <c r="L211" s="657">
        <v>240.91000000000003</v>
      </c>
      <c r="M211" s="657">
        <v>7</v>
      </c>
      <c r="N211" s="658">
        <v>1686.3700000000001</v>
      </c>
    </row>
    <row r="212" spans="1:14" ht="14.4" customHeight="1" x14ac:dyDescent="0.3">
      <c r="A212" s="653" t="s">
        <v>506</v>
      </c>
      <c r="B212" s="654" t="s">
        <v>507</v>
      </c>
      <c r="C212" s="655" t="s">
        <v>516</v>
      </c>
      <c r="D212" s="656" t="s">
        <v>2967</v>
      </c>
      <c r="E212" s="655" t="s">
        <v>522</v>
      </c>
      <c r="F212" s="656" t="s">
        <v>2969</v>
      </c>
      <c r="G212" s="655" t="s">
        <v>571</v>
      </c>
      <c r="H212" s="655" t="s">
        <v>1276</v>
      </c>
      <c r="I212" s="655" t="s">
        <v>1277</v>
      </c>
      <c r="J212" s="655" t="s">
        <v>1278</v>
      </c>
      <c r="K212" s="655" t="s">
        <v>1279</v>
      </c>
      <c r="L212" s="657">
        <v>577.42999999999995</v>
      </c>
      <c r="M212" s="657">
        <v>1</v>
      </c>
      <c r="N212" s="658">
        <v>577.42999999999995</v>
      </c>
    </row>
    <row r="213" spans="1:14" ht="14.4" customHeight="1" x14ac:dyDescent="0.3">
      <c r="A213" s="653" t="s">
        <v>506</v>
      </c>
      <c r="B213" s="654" t="s">
        <v>507</v>
      </c>
      <c r="C213" s="655" t="s">
        <v>516</v>
      </c>
      <c r="D213" s="656" t="s">
        <v>2967</v>
      </c>
      <c r="E213" s="655" t="s">
        <v>522</v>
      </c>
      <c r="F213" s="656" t="s">
        <v>2969</v>
      </c>
      <c r="G213" s="655" t="s">
        <v>571</v>
      </c>
      <c r="H213" s="655" t="s">
        <v>1280</v>
      </c>
      <c r="I213" s="655" t="s">
        <v>1280</v>
      </c>
      <c r="J213" s="655" t="s">
        <v>1281</v>
      </c>
      <c r="K213" s="655" t="s">
        <v>1282</v>
      </c>
      <c r="L213" s="657">
        <v>586.69072510986211</v>
      </c>
      <c r="M213" s="657">
        <v>1</v>
      </c>
      <c r="N213" s="658">
        <v>586.69072510986211</v>
      </c>
    </row>
    <row r="214" spans="1:14" ht="14.4" customHeight="1" x14ac:dyDescent="0.3">
      <c r="A214" s="653" t="s">
        <v>506</v>
      </c>
      <c r="B214" s="654" t="s">
        <v>507</v>
      </c>
      <c r="C214" s="655" t="s">
        <v>516</v>
      </c>
      <c r="D214" s="656" t="s">
        <v>2967</v>
      </c>
      <c r="E214" s="655" t="s">
        <v>522</v>
      </c>
      <c r="F214" s="656" t="s">
        <v>2969</v>
      </c>
      <c r="G214" s="655" t="s">
        <v>571</v>
      </c>
      <c r="H214" s="655" t="s">
        <v>1283</v>
      </c>
      <c r="I214" s="655" t="s">
        <v>1284</v>
      </c>
      <c r="J214" s="655" t="s">
        <v>1285</v>
      </c>
      <c r="K214" s="655" t="s">
        <v>1286</v>
      </c>
      <c r="L214" s="657">
        <v>1597.8790070050725</v>
      </c>
      <c r="M214" s="657">
        <v>1</v>
      </c>
      <c r="N214" s="658">
        <v>1597.8790070050725</v>
      </c>
    </row>
    <row r="215" spans="1:14" ht="14.4" customHeight="1" x14ac:dyDescent="0.3">
      <c r="A215" s="653" t="s">
        <v>506</v>
      </c>
      <c r="B215" s="654" t="s">
        <v>507</v>
      </c>
      <c r="C215" s="655" t="s">
        <v>516</v>
      </c>
      <c r="D215" s="656" t="s">
        <v>2967</v>
      </c>
      <c r="E215" s="655" t="s">
        <v>522</v>
      </c>
      <c r="F215" s="656" t="s">
        <v>2969</v>
      </c>
      <c r="G215" s="655" t="s">
        <v>571</v>
      </c>
      <c r="H215" s="655" t="s">
        <v>1287</v>
      </c>
      <c r="I215" s="655" t="s">
        <v>1288</v>
      </c>
      <c r="J215" s="655" t="s">
        <v>1289</v>
      </c>
      <c r="K215" s="655" t="s">
        <v>1290</v>
      </c>
      <c r="L215" s="657">
        <v>104.87007711752388</v>
      </c>
      <c r="M215" s="657">
        <v>27</v>
      </c>
      <c r="N215" s="658">
        <v>2831.4920821731448</v>
      </c>
    </row>
    <row r="216" spans="1:14" ht="14.4" customHeight="1" x14ac:dyDescent="0.3">
      <c r="A216" s="653" t="s">
        <v>506</v>
      </c>
      <c r="B216" s="654" t="s">
        <v>507</v>
      </c>
      <c r="C216" s="655" t="s">
        <v>516</v>
      </c>
      <c r="D216" s="656" t="s">
        <v>2967</v>
      </c>
      <c r="E216" s="655" t="s">
        <v>522</v>
      </c>
      <c r="F216" s="656" t="s">
        <v>2969</v>
      </c>
      <c r="G216" s="655" t="s">
        <v>571</v>
      </c>
      <c r="H216" s="655" t="s">
        <v>1291</v>
      </c>
      <c r="I216" s="655" t="s">
        <v>1292</v>
      </c>
      <c r="J216" s="655" t="s">
        <v>960</v>
      </c>
      <c r="K216" s="655" t="s">
        <v>1293</v>
      </c>
      <c r="L216" s="657">
        <v>74.859999154683948</v>
      </c>
      <c r="M216" s="657">
        <v>8</v>
      </c>
      <c r="N216" s="658">
        <v>598.87999323747158</v>
      </c>
    </row>
    <row r="217" spans="1:14" ht="14.4" customHeight="1" x14ac:dyDescent="0.3">
      <c r="A217" s="653" t="s">
        <v>506</v>
      </c>
      <c r="B217" s="654" t="s">
        <v>507</v>
      </c>
      <c r="C217" s="655" t="s">
        <v>516</v>
      </c>
      <c r="D217" s="656" t="s">
        <v>2967</v>
      </c>
      <c r="E217" s="655" t="s">
        <v>522</v>
      </c>
      <c r="F217" s="656" t="s">
        <v>2969</v>
      </c>
      <c r="G217" s="655" t="s">
        <v>571</v>
      </c>
      <c r="H217" s="655" t="s">
        <v>1294</v>
      </c>
      <c r="I217" s="655" t="s">
        <v>1295</v>
      </c>
      <c r="J217" s="655" t="s">
        <v>1296</v>
      </c>
      <c r="K217" s="655" t="s">
        <v>1297</v>
      </c>
      <c r="L217" s="657">
        <v>74.549966466432352</v>
      </c>
      <c r="M217" s="657">
        <v>5</v>
      </c>
      <c r="N217" s="658">
        <v>372.74983233216176</v>
      </c>
    </row>
    <row r="218" spans="1:14" ht="14.4" customHeight="1" x14ac:dyDescent="0.3">
      <c r="A218" s="653" t="s">
        <v>506</v>
      </c>
      <c r="B218" s="654" t="s">
        <v>507</v>
      </c>
      <c r="C218" s="655" t="s">
        <v>516</v>
      </c>
      <c r="D218" s="656" t="s">
        <v>2967</v>
      </c>
      <c r="E218" s="655" t="s">
        <v>522</v>
      </c>
      <c r="F218" s="656" t="s">
        <v>2969</v>
      </c>
      <c r="G218" s="655" t="s">
        <v>571</v>
      </c>
      <c r="H218" s="655" t="s">
        <v>1298</v>
      </c>
      <c r="I218" s="655" t="s">
        <v>1299</v>
      </c>
      <c r="J218" s="655" t="s">
        <v>1300</v>
      </c>
      <c r="K218" s="655" t="s">
        <v>1301</v>
      </c>
      <c r="L218" s="657">
        <v>50.060000000000024</v>
      </c>
      <c r="M218" s="657">
        <v>1</v>
      </c>
      <c r="N218" s="658">
        <v>50.060000000000024</v>
      </c>
    </row>
    <row r="219" spans="1:14" ht="14.4" customHeight="1" x14ac:dyDescent="0.3">
      <c r="A219" s="653" t="s">
        <v>506</v>
      </c>
      <c r="B219" s="654" t="s">
        <v>507</v>
      </c>
      <c r="C219" s="655" t="s">
        <v>516</v>
      </c>
      <c r="D219" s="656" t="s">
        <v>2967</v>
      </c>
      <c r="E219" s="655" t="s">
        <v>522</v>
      </c>
      <c r="F219" s="656" t="s">
        <v>2969</v>
      </c>
      <c r="G219" s="655" t="s">
        <v>571</v>
      </c>
      <c r="H219" s="655" t="s">
        <v>1302</v>
      </c>
      <c r="I219" s="655" t="s">
        <v>1059</v>
      </c>
      <c r="J219" s="655" t="s">
        <v>1303</v>
      </c>
      <c r="K219" s="655"/>
      <c r="L219" s="657">
        <v>148.2399370334183</v>
      </c>
      <c r="M219" s="657">
        <v>28</v>
      </c>
      <c r="N219" s="658">
        <v>4150.7182369357124</v>
      </c>
    </row>
    <row r="220" spans="1:14" ht="14.4" customHeight="1" x14ac:dyDescent="0.3">
      <c r="A220" s="653" t="s">
        <v>506</v>
      </c>
      <c r="B220" s="654" t="s">
        <v>507</v>
      </c>
      <c r="C220" s="655" t="s">
        <v>516</v>
      </c>
      <c r="D220" s="656" t="s">
        <v>2967</v>
      </c>
      <c r="E220" s="655" t="s">
        <v>522</v>
      </c>
      <c r="F220" s="656" t="s">
        <v>2969</v>
      </c>
      <c r="G220" s="655" t="s">
        <v>571</v>
      </c>
      <c r="H220" s="655" t="s">
        <v>1304</v>
      </c>
      <c r="I220" s="655" t="s">
        <v>1305</v>
      </c>
      <c r="J220" s="655" t="s">
        <v>1306</v>
      </c>
      <c r="K220" s="655" t="s">
        <v>1307</v>
      </c>
      <c r="L220" s="657">
        <v>162.18796539763707</v>
      </c>
      <c r="M220" s="657">
        <v>15</v>
      </c>
      <c r="N220" s="658">
        <v>2432.8194809645561</v>
      </c>
    </row>
    <row r="221" spans="1:14" ht="14.4" customHeight="1" x14ac:dyDescent="0.3">
      <c r="A221" s="653" t="s">
        <v>506</v>
      </c>
      <c r="B221" s="654" t="s">
        <v>507</v>
      </c>
      <c r="C221" s="655" t="s">
        <v>516</v>
      </c>
      <c r="D221" s="656" t="s">
        <v>2967</v>
      </c>
      <c r="E221" s="655" t="s">
        <v>522</v>
      </c>
      <c r="F221" s="656" t="s">
        <v>2969</v>
      </c>
      <c r="G221" s="655" t="s">
        <v>571</v>
      </c>
      <c r="H221" s="655" t="s">
        <v>1308</v>
      </c>
      <c r="I221" s="655" t="s">
        <v>1309</v>
      </c>
      <c r="J221" s="655" t="s">
        <v>1310</v>
      </c>
      <c r="K221" s="655" t="s">
        <v>1311</v>
      </c>
      <c r="L221" s="657">
        <v>116.35978523897323</v>
      </c>
      <c r="M221" s="657">
        <v>15</v>
      </c>
      <c r="N221" s="658">
        <v>1745.3967785845985</v>
      </c>
    </row>
    <row r="222" spans="1:14" ht="14.4" customHeight="1" x14ac:dyDescent="0.3">
      <c r="A222" s="653" t="s">
        <v>506</v>
      </c>
      <c r="B222" s="654" t="s">
        <v>507</v>
      </c>
      <c r="C222" s="655" t="s">
        <v>516</v>
      </c>
      <c r="D222" s="656" t="s">
        <v>2967</v>
      </c>
      <c r="E222" s="655" t="s">
        <v>522</v>
      </c>
      <c r="F222" s="656" t="s">
        <v>2969</v>
      </c>
      <c r="G222" s="655" t="s">
        <v>571</v>
      </c>
      <c r="H222" s="655" t="s">
        <v>1312</v>
      </c>
      <c r="I222" s="655" t="s">
        <v>1313</v>
      </c>
      <c r="J222" s="655" t="s">
        <v>1314</v>
      </c>
      <c r="K222" s="655" t="s">
        <v>1315</v>
      </c>
      <c r="L222" s="657">
        <v>180.15999999999997</v>
      </c>
      <c r="M222" s="657">
        <v>2</v>
      </c>
      <c r="N222" s="658">
        <v>360.31999999999994</v>
      </c>
    </row>
    <row r="223" spans="1:14" ht="14.4" customHeight="1" x14ac:dyDescent="0.3">
      <c r="A223" s="653" t="s">
        <v>506</v>
      </c>
      <c r="B223" s="654" t="s">
        <v>507</v>
      </c>
      <c r="C223" s="655" t="s">
        <v>516</v>
      </c>
      <c r="D223" s="656" t="s">
        <v>2967</v>
      </c>
      <c r="E223" s="655" t="s">
        <v>522</v>
      </c>
      <c r="F223" s="656" t="s">
        <v>2969</v>
      </c>
      <c r="G223" s="655" t="s">
        <v>571</v>
      </c>
      <c r="H223" s="655" t="s">
        <v>1316</v>
      </c>
      <c r="I223" s="655" t="s">
        <v>1317</v>
      </c>
      <c r="J223" s="655" t="s">
        <v>1318</v>
      </c>
      <c r="K223" s="655" t="s">
        <v>1153</v>
      </c>
      <c r="L223" s="657">
        <v>108.69657142857142</v>
      </c>
      <c r="M223" s="657">
        <v>35</v>
      </c>
      <c r="N223" s="658">
        <v>3804.3799999999997</v>
      </c>
    </row>
    <row r="224" spans="1:14" ht="14.4" customHeight="1" x14ac:dyDescent="0.3">
      <c r="A224" s="653" t="s">
        <v>506</v>
      </c>
      <c r="B224" s="654" t="s">
        <v>507</v>
      </c>
      <c r="C224" s="655" t="s">
        <v>516</v>
      </c>
      <c r="D224" s="656" t="s">
        <v>2967</v>
      </c>
      <c r="E224" s="655" t="s">
        <v>522</v>
      </c>
      <c r="F224" s="656" t="s">
        <v>2969</v>
      </c>
      <c r="G224" s="655" t="s">
        <v>571</v>
      </c>
      <c r="H224" s="655" t="s">
        <v>1319</v>
      </c>
      <c r="I224" s="655" t="s">
        <v>1320</v>
      </c>
      <c r="J224" s="655" t="s">
        <v>1321</v>
      </c>
      <c r="K224" s="655" t="s">
        <v>1322</v>
      </c>
      <c r="L224" s="657">
        <v>166.6493339741163</v>
      </c>
      <c r="M224" s="657">
        <v>2</v>
      </c>
      <c r="N224" s="658">
        <v>333.29866794823261</v>
      </c>
    </row>
    <row r="225" spans="1:14" ht="14.4" customHeight="1" x14ac:dyDescent="0.3">
      <c r="A225" s="653" t="s">
        <v>506</v>
      </c>
      <c r="B225" s="654" t="s">
        <v>507</v>
      </c>
      <c r="C225" s="655" t="s">
        <v>516</v>
      </c>
      <c r="D225" s="656" t="s">
        <v>2967</v>
      </c>
      <c r="E225" s="655" t="s">
        <v>522</v>
      </c>
      <c r="F225" s="656" t="s">
        <v>2969</v>
      </c>
      <c r="G225" s="655" t="s">
        <v>571</v>
      </c>
      <c r="H225" s="655" t="s">
        <v>1323</v>
      </c>
      <c r="I225" s="655" t="s">
        <v>1324</v>
      </c>
      <c r="J225" s="655" t="s">
        <v>1318</v>
      </c>
      <c r="K225" s="655" t="s">
        <v>1325</v>
      </c>
      <c r="L225" s="657">
        <v>75.059510104359362</v>
      </c>
      <c r="M225" s="657">
        <v>13</v>
      </c>
      <c r="N225" s="658">
        <v>975.77363135667179</v>
      </c>
    </row>
    <row r="226" spans="1:14" ht="14.4" customHeight="1" x14ac:dyDescent="0.3">
      <c r="A226" s="653" t="s">
        <v>506</v>
      </c>
      <c r="B226" s="654" t="s">
        <v>507</v>
      </c>
      <c r="C226" s="655" t="s">
        <v>516</v>
      </c>
      <c r="D226" s="656" t="s">
        <v>2967</v>
      </c>
      <c r="E226" s="655" t="s">
        <v>522</v>
      </c>
      <c r="F226" s="656" t="s">
        <v>2969</v>
      </c>
      <c r="G226" s="655" t="s">
        <v>571</v>
      </c>
      <c r="H226" s="655" t="s">
        <v>1326</v>
      </c>
      <c r="I226" s="655" t="s">
        <v>1327</v>
      </c>
      <c r="J226" s="655" t="s">
        <v>1328</v>
      </c>
      <c r="K226" s="655" t="s">
        <v>1329</v>
      </c>
      <c r="L226" s="657">
        <v>56.490000000000009</v>
      </c>
      <c r="M226" s="657">
        <v>33</v>
      </c>
      <c r="N226" s="658">
        <v>1864.1700000000003</v>
      </c>
    </row>
    <row r="227" spans="1:14" ht="14.4" customHeight="1" x14ac:dyDescent="0.3">
      <c r="A227" s="653" t="s">
        <v>506</v>
      </c>
      <c r="B227" s="654" t="s">
        <v>507</v>
      </c>
      <c r="C227" s="655" t="s">
        <v>516</v>
      </c>
      <c r="D227" s="656" t="s">
        <v>2967</v>
      </c>
      <c r="E227" s="655" t="s">
        <v>522</v>
      </c>
      <c r="F227" s="656" t="s">
        <v>2969</v>
      </c>
      <c r="G227" s="655" t="s">
        <v>571</v>
      </c>
      <c r="H227" s="655" t="s">
        <v>1330</v>
      </c>
      <c r="I227" s="655" t="s">
        <v>1059</v>
      </c>
      <c r="J227" s="655" t="s">
        <v>1331</v>
      </c>
      <c r="K227" s="655"/>
      <c r="L227" s="657">
        <v>321.06685390713466</v>
      </c>
      <c r="M227" s="657">
        <v>1</v>
      </c>
      <c r="N227" s="658">
        <v>321.06685390713466</v>
      </c>
    </row>
    <row r="228" spans="1:14" ht="14.4" customHeight="1" x14ac:dyDescent="0.3">
      <c r="A228" s="653" t="s">
        <v>506</v>
      </c>
      <c r="B228" s="654" t="s">
        <v>507</v>
      </c>
      <c r="C228" s="655" t="s">
        <v>516</v>
      </c>
      <c r="D228" s="656" t="s">
        <v>2967</v>
      </c>
      <c r="E228" s="655" t="s">
        <v>522</v>
      </c>
      <c r="F228" s="656" t="s">
        <v>2969</v>
      </c>
      <c r="G228" s="655" t="s">
        <v>571</v>
      </c>
      <c r="H228" s="655" t="s">
        <v>1332</v>
      </c>
      <c r="I228" s="655" t="s">
        <v>1333</v>
      </c>
      <c r="J228" s="655" t="s">
        <v>1334</v>
      </c>
      <c r="K228" s="655" t="s">
        <v>1335</v>
      </c>
      <c r="L228" s="657">
        <v>33.120062240889744</v>
      </c>
      <c r="M228" s="657">
        <v>4</v>
      </c>
      <c r="N228" s="658">
        <v>132.48024896355898</v>
      </c>
    </row>
    <row r="229" spans="1:14" ht="14.4" customHeight="1" x14ac:dyDescent="0.3">
      <c r="A229" s="653" t="s">
        <v>506</v>
      </c>
      <c r="B229" s="654" t="s">
        <v>507</v>
      </c>
      <c r="C229" s="655" t="s">
        <v>516</v>
      </c>
      <c r="D229" s="656" t="s">
        <v>2967</v>
      </c>
      <c r="E229" s="655" t="s">
        <v>522</v>
      </c>
      <c r="F229" s="656" t="s">
        <v>2969</v>
      </c>
      <c r="G229" s="655" t="s">
        <v>571</v>
      </c>
      <c r="H229" s="655" t="s">
        <v>1336</v>
      </c>
      <c r="I229" s="655" t="s">
        <v>1337</v>
      </c>
      <c r="J229" s="655" t="s">
        <v>615</v>
      </c>
      <c r="K229" s="655" t="s">
        <v>1338</v>
      </c>
      <c r="L229" s="657">
        <v>69.632341583895482</v>
      </c>
      <c r="M229" s="657">
        <v>25</v>
      </c>
      <c r="N229" s="658">
        <v>1740.8085395973872</v>
      </c>
    </row>
    <row r="230" spans="1:14" ht="14.4" customHeight="1" x14ac:dyDescent="0.3">
      <c r="A230" s="653" t="s">
        <v>506</v>
      </c>
      <c r="B230" s="654" t="s">
        <v>507</v>
      </c>
      <c r="C230" s="655" t="s">
        <v>516</v>
      </c>
      <c r="D230" s="656" t="s">
        <v>2967</v>
      </c>
      <c r="E230" s="655" t="s">
        <v>522</v>
      </c>
      <c r="F230" s="656" t="s">
        <v>2969</v>
      </c>
      <c r="G230" s="655" t="s">
        <v>571</v>
      </c>
      <c r="H230" s="655" t="s">
        <v>1339</v>
      </c>
      <c r="I230" s="655" t="s">
        <v>1340</v>
      </c>
      <c r="J230" s="655" t="s">
        <v>660</v>
      </c>
      <c r="K230" s="655" t="s">
        <v>1341</v>
      </c>
      <c r="L230" s="657">
        <v>154.03000000000009</v>
      </c>
      <c r="M230" s="657">
        <v>1</v>
      </c>
      <c r="N230" s="658">
        <v>154.03000000000009</v>
      </c>
    </row>
    <row r="231" spans="1:14" ht="14.4" customHeight="1" x14ac:dyDescent="0.3">
      <c r="A231" s="653" t="s">
        <v>506</v>
      </c>
      <c r="B231" s="654" t="s">
        <v>507</v>
      </c>
      <c r="C231" s="655" t="s">
        <v>516</v>
      </c>
      <c r="D231" s="656" t="s">
        <v>2967</v>
      </c>
      <c r="E231" s="655" t="s">
        <v>522</v>
      </c>
      <c r="F231" s="656" t="s">
        <v>2969</v>
      </c>
      <c r="G231" s="655" t="s">
        <v>571</v>
      </c>
      <c r="H231" s="655" t="s">
        <v>1342</v>
      </c>
      <c r="I231" s="655" t="s">
        <v>1343</v>
      </c>
      <c r="J231" s="655" t="s">
        <v>1344</v>
      </c>
      <c r="K231" s="655" t="s">
        <v>1345</v>
      </c>
      <c r="L231" s="657">
        <v>76.250000000000014</v>
      </c>
      <c r="M231" s="657">
        <v>2</v>
      </c>
      <c r="N231" s="658">
        <v>152.50000000000003</v>
      </c>
    </row>
    <row r="232" spans="1:14" ht="14.4" customHeight="1" x14ac:dyDescent="0.3">
      <c r="A232" s="653" t="s">
        <v>506</v>
      </c>
      <c r="B232" s="654" t="s">
        <v>507</v>
      </c>
      <c r="C232" s="655" t="s">
        <v>516</v>
      </c>
      <c r="D232" s="656" t="s">
        <v>2967</v>
      </c>
      <c r="E232" s="655" t="s">
        <v>522</v>
      </c>
      <c r="F232" s="656" t="s">
        <v>2969</v>
      </c>
      <c r="G232" s="655" t="s">
        <v>571</v>
      </c>
      <c r="H232" s="655" t="s">
        <v>1346</v>
      </c>
      <c r="I232" s="655" t="s">
        <v>1346</v>
      </c>
      <c r="J232" s="655" t="s">
        <v>579</v>
      </c>
      <c r="K232" s="655" t="s">
        <v>1347</v>
      </c>
      <c r="L232" s="657">
        <v>287.10000000000002</v>
      </c>
      <c r="M232" s="657">
        <v>1</v>
      </c>
      <c r="N232" s="658">
        <v>287.10000000000002</v>
      </c>
    </row>
    <row r="233" spans="1:14" ht="14.4" customHeight="1" x14ac:dyDescent="0.3">
      <c r="A233" s="653" t="s">
        <v>506</v>
      </c>
      <c r="B233" s="654" t="s">
        <v>507</v>
      </c>
      <c r="C233" s="655" t="s">
        <v>516</v>
      </c>
      <c r="D233" s="656" t="s">
        <v>2967</v>
      </c>
      <c r="E233" s="655" t="s">
        <v>522</v>
      </c>
      <c r="F233" s="656" t="s">
        <v>2969</v>
      </c>
      <c r="G233" s="655" t="s">
        <v>571</v>
      </c>
      <c r="H233" s="655" t="s">
        <v>1348</v>
      </c>
      <c r="I233" s="655" t="s">
        <v>1348</v>
      </c>
      <c r="J233" s="655" t="s">
        <v>1349</v>
      </c>
      <c r="K233" s="655" t="s">
        <v>1350</v>
      </c>
      <c r="L233" s="657">
        <v>254.85972120108607</v>
      </c>
      <c r="M233" s="657">
        <v>1</v>
      </c>
      <c r="N233" s="658">
        <v>254.85972120108607</v>
      </c>
    </row>
    <row r="234" spans="1:14" ht="14.4" customHeight="1" x14ac:dyDescent="0.3">
      <c r="A234" s="653" t="s">
        <v>506</v>
      </c>
      <c r="B234" s="654" t="s">
        <v>507</v>
      </c>
      <c r="C234" s="655" t="s">
        <v>516</v>
      </c>
      <c r="D234" s="656" t="s">
        <v>2967</v>
      </c>
      <c r="E234" s="655" t="s">
        <v>522</v>
      </c>
      <c r="F234" s="656" t="s">
        <v>2969</v>
      </c>
      <c r="G234" s="655" t="s">
        <v>571</v>
      </c>
      <c r="H234" s="655" t="s">
        <v>1351</v>
      </c>
      <c r="I234" s="655" t="s">
        <v>1352</v>
      </c>
      <c r="J234" s="655" t="s">
        <v>1353</v>
      </c>
      <c r="K234" s="655" t="s">
        <v>1354</v>
      </c>
      <c r="L234" s="657">
        <v>40.78</v>
      </c>
      <c r="M234" s="657">
        <v>2</v>
      </c>
      <c r="N234" s="658">
        <v>81.56</v>
      </c>
    </row>
    <row r="235" spans="1:14" ht="14.4" customHeight="1" x14ac:dyDescent="0.3">
      <c r="A235" s="653" t="s">
        <v>506</v>
      </c>
      <c r="B235" s="654" t="s">
        <v>507</v>
      </c>
      <c r="C235" s="655" t="s">
        <v>516</v>
      </c>
      <c r="D235" s="656" t="s">
        <v>2967</v>
      </c>
      <c r="E235" s="655" t="s">
        <v>522</v>
      </c>
      <c r="F235" s="656" t="s">
        <v>2969</v>
      </c>
      <c r="G235" s="655" t="s">
        <v>571</v>
      </c>
      <c r="H235" s="655" t="s">
        <v>1355</v>
      </c>
      <c r="I235" s="655" t="s">
        <v>1356</v>
      </c>
      <c r="J235" s="655" t="s">
        <v>1357</v>
      </c>
      <c r="K235" s="655" t="s">
        <v>1358</v>
      </c>
      <c r="L235" s="657">
        <v>55.96</v>
      </c>
      <c r="M235" s="657">
        <v>6</v>
      </c>
      <c r="N235" s="658">
        <v>335.76</v>
      </c>
    </row>
    <row r="236" spans="1:14" ht="14.4" customHeight="1" x14ac:dyDescent="0.3">
      <c r="A236" s="653" t="s">
        <v>506</v>
      </c>
      <c r="B236" s="654" t="s">
        <v>507</v>
      </c>
      <c r="C236" s="655" t="s">
        <v>516</v>
      </c>
      <c r="D236" s="656" t="s">
        <v>2967</v>
      </c>
      <c r="E236" s="655" t="s">
        <v>522</v>
      </c>
      <c r="F236" s="656" t="s">
        <v>2969</v>
      </c>
      <c r="G236" s="655" t="s">
        <v>571</v>
      </c>
      <c r="H236" s="655" t="s">
        <v>1359</v>
      </c>
      <c r="I236" s="655" t="s">
        <v>1360</v>
      </c>
      <c r="J236" s="655" t="s">
        <v>1361</v>
      </c>
      <c r="K236" s="655" t="s">
        <v>1362</v>
      </c>
      <c r="L236" s="657">
        <v>254.98000000000002</v>
      </c>
      <c r="M236" s="657">
        <v>20</v>
      </c>
      <c r="N236" s="658">
        <v>5099.6000000000004</v>
      </c>
    </row>
    <row r="237" spans="1:14" ht="14.4" customHeight="1" x14ac:dyDescent="0.3">
      <c r="A237" s="653" t="s">
        <v>506</v>
      </c>
      <c r="B237" s="654" t="s">
        <v>507</v>
      </c>
      <c r="C237" s="655" t="s">
        <v>516</v>
      </c>
      <c r="D237" s="656" t="s">
        <v>2967</v>
      </c>
      <c r="E237" s="655" t="s">
        <v>522</v>
      </c>
      <c r="F237" s="656" t="s">
        <v>2969</v>
      </c>
      <c r="G237" s="655" t="s">
        <v>571</v>
      </c>
      <c r="H237" s="655" t="s">
        <v>1363</v>
      </c>
      <c r="I237" s="655" t="s">
        <v>1364</v>
      </c>
      <c r="J237" s="655" t="s">
        <v>1365</v>
      </c>
      <c r="K237" s="655" t="s">
        <v>1366</v>
      </c>
      <c r="L237" s="657">
        <v>209.00999999999993</v>
      </c>
      <c r="M237" s="657">
        <v>1</v>
      </c>
      <c r="N237" s="658">
        <v>209.00999999999993</v>
      </c>
    </row>
    <row r="238" spans="1:14" ht="14.4" customHeight="1" x14ac:dyDescent="0.3">
      <c r="A238" s="653" t="s">
        <v>506</v>
      </c>
      <c r="B238" s="654" t="s">
        <v>507</v>
      </c>
      <c r="C238" s="655" t="s">
        <v>516</v>
      </c>
      <c r="D238" s="656" t="s">
        <v>2967</v>
      </c>
      <c r="E238" s="655" t="s">
        <v>522</v>
      </c>
      <c r="F238" s="656" t="s">
        <v>2969</v>
      </c>
      <c r="G238" s="655" t="s">
        <v>571</v>
      </c>
      <c r="H238" s="655" t="s">
        <v>1367</v>
      </c>
      <c r="I238" s="655" t="s">
        <v>1367</v>
      </c>
      <c r="J238" s="655" t="s">
        <v>1368</v>
      </c>
      <c r="K238" s="655" t="s">
        <v>949</v>
      </c>
      <c r="L238" s="657">
        <v>203.42428571428576</v>
      </c>
      <c r="M238" s="657">
        <v>7</v>
      </c>
      <c r="N238" s="658">
        <v>1423.9700000000003</v>
      </c>
    </row>
    <row r="239" spans="1:14" ht="14.4" customHeight="1" x14ac:dyDescent="0.3">
      <c r="A239" s="653" t="s">
        <v>506</v>
      </c>
      <c r="B239" s="654" t="s">
        <v>507</v>
      </c>
      <c r="C239" s="655" t="s">
        <v>516</v>
      </c>
      <c r="D239" s="656" t="s">
        <v>2967</v>
      </c>
      <c r="E239" s="655" t="s">
        <v>522</v>
      </c>
      <c r="F239" s="656" t="s">
        <v>2969</v>
      </c>
      <c r="G239" s="655" t="s">
        <v>571</v>
      </c>
      <c r="H239" s="655" t="s">
        <v>1369</v>
      </c>
      <c r="I239" s="655" t="s">
        <v>1370</v>
      </c>
      <c r="J239" s="655" t="s">
        <v>1371</v>
      </c>
      <c r="K239" s="655" t="s">
        <v>1372</v>
      </c>
      <c r="L239" s="657">
        <v>85.75</v>
      </c>
      <c r="M239" s="657">
        <v>18</v>
      </c>
      <c r="N239" s="658">
        <v>1543.5</v>
      </c>
    </row>
    <row r="240" spans="1:14" ht="14.4" customHeight="1" x14ac:dyDescent="0.3">
      <c r="A240" s="653" t="s">
        <v>506</v>
      </c>
      <c r="B240" s="654" t="s">
        <v>507</v>
      </c>
      <c r="C240" s="655" t="s">
        <v>516</v>
      </c>
      <c r="D240" s="656" t="s">
        <v>2967</v>
      </c>
      <c r="E240" s="655" t="s">
        <v>522</v>
      </c>
      <c r="F240" s="656" t="s">
        <v>2969</v>
      </c>
      <c r="G240" s="655" t="s">
        <v>571</v>
      </c>
      <c r="H240" s="655" t="s">
        <v>1373</v>
      </c>
      <c r="I240" s="655" t="s">
        <v>1374</v>
      </c>
      <c r="J240" s="655" t="s">
        <v>1375</v>
      </c>
      <c r="K240" s="655" t="s">
        <v>1376</v>
      </c>
      <c r="L240" s="657">
        <v>257.89999999999998</v>
      </c>
      <c r="M240" s="657">
        <v>2</v>
      </c>
      <c r="N240" s="658">
        <v>515.79999999999995</v>
      </c>
    </row>
    <row r="241" spans="1:14" ht="14.4" customHeight="1" x14ac:dyDescent="0.3">
      <c r="A241" s="653" t="s">
        <v>506</v>
      </c>
      <c r="B241" s="654" t="s">
        <v>507</v>
      </c>
      <c r="C241" s="655" t="s">
        <v>516</v>
      </c>
      <c r="D241" s="656" t="s">
        <v>2967</v>
      </c>
      <c r="E241" s="655" t="s">
        <v>522</v>
      </c>
      <c r="F241" s="656" t="s">
        <v>2969</v>
      </c>
      <c r="G241" s="655" t="s">
        <v>571</v>
      </c>
      <c r="H241" s="655" t="s">
        <v>1377</v>
      </c>
      <c r="I241" s="655" t="s">
        <v>1378</v>
      </c>
      <c r="J241" s="655" t="s">
        <v>896</v>
      </c>
      <c r="K241" s="655" t="s">
        <v>1379</v>
      </c>
      <c r="L241" s="657">
        <v>286</v>
      </c>
      <c r="M241" s="657">
        <v>1</v>
      </c>
      <c r="N241" s="658">
        <v>286</v>
      </c>
    </row>
    <row r="242" spans="1:14" ht="14.4" customHeight="1" x14ac:dyDescent="0.3">
      <c r="A242" s="653" t="s">
        <v>506</v>
      </c>
      <c r="B242" s="654" t="s">
        <v>507</v>
      </c>
      <c r="C242" s="655" t="s">
        <v>516</v>
      </c>
      <c r="D242" s="656" t="s">
        <v>2967</v>
      </c>
      <c r="E242" s="655" t="s">
        <v>522</v>
      </c>
      <c r="F242" s="656" t="s">
        <v>2969</v>
      </c>
      <c r="G242" s="655" t="s">
        <v>571</v>
      </c>
      <c r="H242" s="655" t="s">
        <v>1380</v>
      </c>
      <c r="I242" s="655" t="s">
        <v>1059</v>
      </c>
      <c r="J242" s="655" t="s">
        <v>1381</v>
      </c>
      <c r="K242" s="655"/>
      <c r="L242" s="657">
        <v>46.897410927202912</v>
      </c>
      <c r="M242" s="657">
        <v>4</v>
      </c>
      <c r="N242" s="658">
        <v>187.58964370881165</v>
      </c>
    </row>
    <row r="243" spans="1:14" ht="14.4" customHeight="1" x14ac:dyDescent="0.3">
      <c r="A243" s="653" t="s">
        <v>506</v>
      </c>
      <c r="B243" s="654" t="s">
        <v>507</v>
      </c>
      <c r="C243" s="655" t="s">
        <v>516</v>
      </c>
      <c r="D243" s="656" t="s">
        <v>2967</v>
      </c>
      <c r="E243" s="655" t="s">
        <v>522</v>
      </c>
      <c r="F243" s="656" t="s">
        <v>2969</v>
      </c>
      <c r="G243" s="655" t="s">
        <v>571</v>
      </c>
      <c r="H243" s="655" t="s">
        <v>1382</v>
      </c>
      <c r="I243" s="655" t="s">
        <v>1383</v>
      </c>
      <c r="J243" s="655" t="s">
        <v>1384</v>
      </c>
      <c r="K243" s="655" t="s">
        <v>1385</v>
      </c>
      <c r="L243" s="657">
        <v>29.920000000000016</v>
      </c>
      <c r="M243" s="657">
        <v>3</v>
      </c>
      <c r="N243" s="658">
        <v>89.760000000000048</v>
      </c>
    </row>
    <row r="244" spans="1:14" ht="14.4" customHeight="1" x14ac:dyDescent="0.3">
      <c r="A244" s="653" t="s">
        <v>506</v>
      </c>
      <c r="B244" s="654" t="s">
        <v>507</v>
      </c>
      <c r="C244" s="655" t="s">
        <v>516</v>
      </c>
      <c r="D244" s="656" t="s">
        <v>2967</v>
      </c>
      <c r="E244" s="655" t="s">
        <v>522</v>
      </c>
      <c r="F244" s="656" t="s">
        <v>2969</v>
      </c>
      <c r="G244" s="655" t="s">
        <v>571</v>
      </c>
      <c r="H244" s="655" t="s">
        <v>1386</v>
      </c>
      <c r="I244" s="655" t="s">
        <v>1387</v>
      </c>
      <c r="J244" s="655" t="s">
        <v>1388</v>
      </c>
      <c r="K244" s="655" t="s">
        <v>1389</v>
      </c>
      <c r="L244" s="657">
        <v>98.450000000000017</v>
      </c>
      <c r="M244" s="657">
        <v>4</v>
      </c>
      <c r="N244" s="658">
        <v>393.80000000000007</v>
      </c>
    </row>
    <row r="245" spans="1:14" ht="14.4" customHeight="1" x14ac:dyDescent="0.3">
      <c r="A245" s="653" t="s">
        <v>506</v>
      </c>
      <c r="B245" s="654" t="s">
        <v>507</v>
      </c>
      <c r="C245" s="655" t="s">
        <v>516</v>
      </c>
      <c r="D245" s="656" t="s">
        <v>2967</v>
      </c>
      <c r="E245" s="655" t="s">
        <v>522</v>
      </c>
      <c r="F245" s="656" t="s">
        <v>2969</v>
      </c>
      <c r="G245" s="655" t="s">
        <v>571</v>
      </c>
      <c r="H245" s="655" t="s">
        <v>1390</v>
      </c>
      <c r="I245" s="655" t="s">
        <v>1391</v>
      </c>
      <c r="J245" s="655" t="s">
        <v>1048</v>
      </c>
      <c r="K245" s="655" t="s">
        <v>1392</v>
      </c>
      <c r="L245" s="657">
        <v>107.05000000000001</v>
      </c>
      <c r="M245" s="657">
        <v>2</v>
      </c>
      <c r="N245" s="658">
        <v>214.10000000000002</v>
      </c>
    </row>
    <row r="246" spans="1:14" ht="14.4" customHeight="1" x14ac:dyDescent="0.3">
      <c r="A246" s="653" t="s">
        <v>506</v>
      </c>
      <c r="B246" s="654" t="s">
        <v>507</v>
      </c>
      <c r="C246" s="655" t="s">
        <v>516</v>
      </c>
      <c r="D246" s="656" t="s">
        <v>2967</v>
      </c>
      <c r="E246" s="655" t="s">
        <v>522</v>
      </c>
      <c r="F246" s="656" t="s">
        <v>2969</v>
      </c>
      <c r="G246" s="655" t="s">
        <v>571</v>
      </c>
      <c r="H246" s="655" t="s">
        <v>1393</v>
      </c>
      <c r="I246" s="655" t="s">
        <v>1393</v>
      </c>
      <c r="J246" s="655" t="s">
        <v>1394</v>
      </c>
      <c r="K246" s="655" t="s">
        <v>1395</v>
      </c>
      <c r="L246" s="657">
        <v>133.94</v>
      </c>
      <c r="M246" s="657">
        <v>1</v>
      </c>
      <c r="N246" s="658">
        <v>133.94</v>
      </c>
    </row>
    <row r="247" spans="1:14" ht="14.4" customHeight="1" x14ac:dyDescent="0.3">
      <c r="A247" s="653" t="s">
        <v>506</v>
      </c>
      <c r="B247" s="654" t="s">
        <v>507</v>
      </c>
      <c r="C247" s="655" t="s">
        <v>516</v>
      </c>
      <c r="D247" s="656" t="s">
        <v>2967</v>
      </c>
      <c r="E247" s="655" t="s">
        <v>522</v>
      </c>
      <c r="F247" s="656" t="s">
        <v>2969</v>
      </c>
      <c r="G247" s="655" t="s">
        <v>571</v>
      </c>
      <c r="H247" s="655" t="s">
        <v>1396</v>
      </c>
      <c r="I247" s="655" t="s">
        <v>1397</v>
      </c>
      <c r="J247" s="655" t="s">
        <v>1398</v>
      </c>
      <c r="K247" s="655" t="s">
        <v>1399</v>
      </c>
      <c r="L247" s="657">
        <v>537.86999999999989</v>
      </c>
      <c r="M247" s="657">
        <v>1</v>
      </c>
      <c r="N247" s="658">
        <v>537.86999999999989</v>
      </c>
    </row>
    <row r="248" spans="1:14" ht="14.4" customHeight="1" x14ac:dyDescent="0.3">
      <c r="A248" s="653" t="s">
        <v>506</v>
      </c>
      <c r="B248" s="654" t="s">
        <v>507</v>
      </c>
      <c r="C248" s="655" t="s">
        <v>516</v>
      </c>
      <c r="D248" s="656" t="s">
        <v>2967</v>
      </c>
      <c r="E248" s="655" t="s">
        <v>522</v>
      </c>
      <c r="F248" s="656" t="s">
        <v>2969</v>
      </c>
      <c r="G248" s="655" t="s">
        <v>571</v>
      </c>
      <c r="H248" s="655" t="s">
        <v>1400</v>
      </c>
      <c r="I248" s="655" t="s">
        <v>1401</v>
      </c>
      <c r="J248" s="655" t="s">
        <v>1398</v>
      </c>
      <c r="K248" s="655" t="s">
        <v>1402</v>
      </c>
      <c r="L248" s="657">
        <v>312.83999999999992</v>
      </c>
      <c r="M248" s="657">
        <v>2</v>
      </c>
      <c r="N248" s="658">
        <v>625.67999999999984</v>
      </c>
    </row>
    <row r="249" spans="1:14" ht="14.4" customHeight="1" x14ac:dyDescent="0.3">
      <c r="A249" s="653" t="s">
        <v>506</v>
      </c>
      <c r="B249" s="654" t="s">
        <v>507</v>
      </c>
      <c r="C249" s="655" t="s">
        <v>516</v>
      </c>
      <c r="D249" s="656" t="s">
        <v>2967</v>
      </c>
      <c r="E249" s="655" t="s">
        <v>522</v>
      </c>
      <c r="F249" s="656" t="s">
        <v>2969</v>
      </c>
      <c r="G249" s="655" t="s">
        <v>571</v>
      </c>
      <c r="H249" s="655" t="s">
        <v>1403</v>
      </c>
      <c r="I249" s="655" t="s">
        <v>1059</v>
      </c>
      <c r="J249" s="655" t="s">
        <v>1404</v>
      </c>
      <c r="K249" s="655"/>
      <c r="L249" s="657">
        <v>177.88578310797035</v>
      </c>
      <c r="M249" s="657">
        <v>2</v>
      </c>
      <c r="N249" s="658">
        <v>355.77156621594071</v>
      </c>
    </row>
    <row r="250" spans="1:14" ht="14.4" customHeight="1" x14ac:dyDescent="0.3">
      <c r="A250" s="653" t="s">
        <v>506</v>
      </c>
      <c r="B250" s="654" t="s">
        <v>507</v>
      </c>
      <c r="C250" s="655" t="s">
        <v>516</v>
      </c>
      <c r="D250" s="656" t="s">
        <v>2967</v>
      </c>
      <c r="E250" s="655" t="s">
        <v>522</v>
      </c>
      <c r="F250" s="656" t="s">
        <v>2969</v>
      </c>
      <c r="G250" s="655" t="s">
        <v>571</v>
      </c>
      <c r="H250" s="655" t="s">
        <v>1405</v>
      </c>
      <c r="I250" s="655" t="s">
        <v>1406</v>
      </c>
      <c r="J250" s="655" t="s">
        <v>1407</v>
      </c>
      <c r="K250" s="655" t="s">
        <v>1408</v>
      </c>
      <c r="L250" s="657">
        <v>31.460013323906736</v>
      </c>
      <c r="M250" s="657">
        <v>10</v>
      </c>
      <c r="N250" s="658">
        <v>314.60013323906736</v>
      </c>
    </row>
    <row r="251" spans="1:14" ht="14.4" customHeight="1" x14ac:dyDescent="0.3">
      <c r="A251" s="653" t="s">
        <v>506</v>
      </c>
      <c r="B251" s="654" t="s">
        <v>507</v>
      </c>
      <c r="C251" s="655" t="s">
        <v>516</v>
      </c>
      <c r="D251" s="656" t="s">
        <v>2967</v>
      </c>
      <c r="E251" s="655" t="s">
        <v>522</v>
      </c>
      <c r="F251" s="656" t="s">
        <v>2969</v>
      </c>
      <c r="G251" s="655" t="s">
        <v>571</v>
      </c>
      <c r="H251" s="655" t="s">
        <v>1409</v>
      </c>
      <c r="I251" s="655" t="s">
        <v>1410</v>
      </c>
      <c r="J251" s="655" t="s">
        <v>1411</v>
      </c>
      <c r="K251" s="655" t="s">
        <v>1412</v>
      </c>
      <c r="L251" s="657">
        <v>26.91000676780444</v>
      </c>
      <c r="M251" s="657">
        <v>29</v>
      </c>
      <c r="N251" s="658">
        <v>780.39019626632876</v>
      </c>
    </row>
    <row r="252" spans="1:14" ht="14.4" customHeight="1" x14ac:dyDescent="0.3">
      <c r="A252" s="653" t="s">
        <v>506</v>
      </c>
      <c r="B252" s="654" t="s">
        <v>507</v>
      </c>
      <c r="C252" s="655" t="s">
        <v>516</v>
      </c>
      <c r="D252" s="656" t="s">
        <v>2967</v>
      </c>
      <c r="E252" s="655" t="s">
        <v>522</v>
      </c>
      <c r="F252" s="656" t="s">
        <v>2969</v>
      </c>
      <c r="G252" s="655" t="s">
        <v>571</v>
      </c>
      <c r="H252" s="655" t="s">
        <v>1413</v>
      </c>
      <c r="I252" s="655" t="s">
        <v>1414</v>
      </c>
      <c r="J252" s="655" t="s">
        <v>1415</v>
      </c>
      <c r="K252" s="655" t="s">
        <v>1416</v>
      </c>
      <c r="L252" s="657">
        <v>52.59</v>
      </c>
      <c r="M252" s="657">
        <v>1</v>
      </c>
      <c r="N252" s="658">
        <v>52.59</v>
      </c>
    </row>
    <row r="253" spans="1:14" ht="14.4" customHeight="1" x14ac:dyDescent="0.3">
      <c r="A253" s="653" t="s">
        <v>506</v>
      </c>
      <c r="B253" s="654" t="s">
        <v>507</v>
      </c>
      <c r="C253" s="655" t="s">
        <v>516</v>
      </c>
      <c r="D253" s="656" t="s">
        <v>2967</v>
      </c>
      <c r="E253" s="655" t="s">
        <v>522</v>
      </c>
      <c r="F253" s="656" t="s">
        <v>2969</v>
      </c>
      <c r="G253" s="655" t="s">
        <v>571</v>
      </c>
      <c r="H253" s="655" t="s">
        <v>1417</v>
      </c>
      <c r="I253" s="655" t="s">
        <v>1418</v>
      </c>
      <c r="J253" s="655" t="s">
        <v>1419</v>
      </c>
      <c r="K253" s="655" t="s">
        <v>1420</v>
      </c>
      <c r="L253" s="657">
        <v>40.070000000000014</v>
      </c>
      <c r="M253" s="657">
        <v>4</v>
      </c>
      <c r="N253" s="658">
        <v>160.28000000000006</v>
      </c>
    </row>
    <row r="254" spans="1:14" ht="14.4" customHeight="1" x14ac:dyDescent="0.3">
      <c r="A254" s="653" t="s">
        <v>506</v>
      </c>
      <c r="B254" s="654" t="s">
        <v>507</v>
      </c>
      <c r="C254" s="655" t="s">
        <v>516</v>
      </c>
      <c r="D254" s="656" t="s">
        <v>2967</v>
      </c>
      <c r="E254" s="655" t="s">
        <v>522</v>
      </c>
      <c r="F254" s="656" t="s">
        <v>2969</v>
      </c>
      <c r="G254" s="655" t="s">
        <v>571</v>
      </c>
      <c r="H254" s="655" t="s">
        <v>1421</v>
      </c>
      <c r="I254" s="655" t="s">
        <v>1422</v>
      </c>
      <c r="J254" s="655" t="s">
        <v>1423</v>
      </c>
      <c r="K254" s="655" t="s">
        <v>1424</v>
      </c>
      <c r="L254" s="657">
        <v>37.370000000000019</v>
      </c>
      <c r="M254" s="657">
        <v>1</v>
      </c>
      <c r="N254" s="658">
        <v>37.370000000000019</v>
      </c>
    </row>
    <row r="255" spans="1:14" ht="14.4" customHeight="1" x14ac:dyDescent="0.3">
      <c r="A255" s="653" t="s">
        <v>506</v>
      </c>
      <c r="B255" s="654" t="s">
        <v>507</v>
      </c>
      <c r="C255" s="655" t="s">
        <v>516</v>
      </c>
      <c r="D255" s="656" t="s">
        <v>2967</v>
      </c>
      <c r="E255" s="655" t="s">
        <v>522</v>
      </c>
      <c r="F255" s="656" t="s">
        <v>2969</v>
      </c>
      <c r="G255" s="655" t="s">
        <v>571</v>
      </c>
      <c r="H255" s="655" t="s">
        <v>1425</v>
      </c>
      <c r="I255" s="655" t="s">
        <v>1426</v>
      </c>
      <c r="J255" s="655" t="s">
        <v>1427</v>
      </c>
      <c r="K255" s="655" t="s">
        <v>1428</v>
      </c>
      <c r="L255" s="657">
        <v>104.06999999999998</v>
      </c>
      <c r="M255" s="657">
        <v>6</v>
      </c>
      <c r="N255" s="658">
        <v>624.41999999999985</v>
      </c>
    </row>
    <row r="256" spans="1:14" ht="14.4" customHeight="1" x14ac:dyDescent="0.3">
      <c r="A256" s="653" t="s">
        <v>506</v>
      </c>
      <c r="B256" s="654" t="s">
        <v>507</v>
      </c>
      <c r="C256" s="655" t="s">
        <v>516</v>
      </c>
      <c r="D256" s="656" t="s">
        <v>2967</v>
      </c>
      <c r="E256" s="655" t="s">
        <v>522</v>
      </c>
      <c r="F256" s="656" t="s">
        <v>2969</v>
      </c>
      <c r="G256" s="655" t="s">
        <v>571</v>
      </c>
      <c r="H256" s="655" t="s">
        <v>1429</v>
      </c>
      <c r="I256" s="655" t="s">
        <v>1430</v>
      </c>
      <c r="J256" s="655" t="s">
        <v>1431</v>
      </c>
      <c r="K256" s="655" t="s">
        <v>1432</v>
      </c>
      <c r="L256" s="657">
        <v>728.85102893933379</v>
      </c>
      <c r="M256" s="657">
        <v>3</v>
      </c>
      <c r="N256" s="658">
        <v>2186.5530868180012</v>
      </c>
    </row>
    <row r="257" spans="1:14" ht="14.4" customHeight="1" x14ac:dyDescent="0.3">
      <c r="A257" s="653" t="s">
        <v>506</v>
      </c>
      <c r="B257" s="654" t="s">
        <v>507</v>
      </c>
      <c r="C257" s="655" t="s">
        <v>516</v>
      </c>
      <c r="D257" s="656" t="s">
        <v>2967</v>
      </c>
      <c r="E257" s="655" t="s">
        <v>522</v>
      </c>
      <c r="F257" s="656" t="s">
        <v>2969</v>
      </c>
      <c r="G257" s="655" t="s">
        <v>571</v>
      </c>
      <c r="H257" s="655" t="s">
        <v>1433</v>
      </c>
      <c r="I257" s="655" t="s">
        <v>1434</v>
      </c>
      <c r="J257" s="655" t="s">
        <v>1435</v>
      </c>
      <c r="K257" s="655" t="s">
        <v>1436</v>
      </c>
      <c r="L257" s="657">
        <v>461.98782535732795</v>
      </c>
      <c r="M257" s="657">
        <v>3</v>
      </c>
      <c r="N257" s="658">
        <v>1385.9634760719839</v>
      </c>
    </row>
    <row r="258" spans="1:14" ht="14.4" customHeight="1" x14ac:dyDescent="0.3">
      <c r="A258" s="653" t="s">
        <v>506</v>
      </c>
      <c r="B258" s="654" t="s">
        <v>507</v>
      </c>
      <c r="C258" s="655" t="s">
        <v>516</v>
      </c>
      <c r="D258" s="656" t="s">
        <v>2967</v>
      </c>
      <c r="E258" s="655" t="s">
        <v>522</v>
      </c>
      <c r="F258" s="656" t="s">
        <v>2969</v>
      </c>
      <c r="G258" s="655" t="s">
        <v>571</v>
      </c>
      <c r="H258" s="655" t="s">
        <v>1437</v>
      </c>
      <c r="I258" s="655" t="s">
        <v>1438</v>
      </c>
      <c r="J258" s="655" t="s">
        <v>1439</v>
      </c>
      <c r="K258" s="655" t="s">
        <v>1440</v>
      </c>
      <c r="L258" s="657">
        <v>3569.28</v>
      </c>
      <c r="M258" s="657">
        <v>1</v>
      </c>
      <c r="N258" s="658">
        <v>3569.28</v>
      </c>
    </row>
    <row r="259" spans="1:14" ht="14.4" customHeight="1" x14ac:dyDescent="0.3">
      <c r="A259" s="653" t="s">
        <v>506</v>
      </c>
      <c r="B259" s="654" t="s">
        <v>507</v>
      </c>
      <c r="C259" s="655" t="s">
        <v>516</v>
      </c>
      <c r="D259" s="656" t="s">
        <v>2967</v>
      </c>
      <c r="E259" s="655" t="s">
        <v>522</v>
      </c>
      <c r="F259" s="656" t="s">
        <v>2969</v>
      </c>
      <c r="G259" s="655" t="s">
        <v>571</v>
      </c>
      <c r="H259" s="655" t="s">
        <v>1441</v>
      </c>
      <c r="I259" s="655" t="s">
        <v>1442</v>
      </c>
      <c r="J259" s="655" t="s">
        <v>1443</v>
      </c>
      <c r="K259" s="655" t="s">
        <v>1444</v>
      </c>
      <c r="L259" s="657">
        <v>80.970123558593173</v>
      </c>
      <c r="M259" s="657">
        <v>1</v>
      </c>
      <c r="N259" s="658">
        <v>80.970123558593173</v>
      </c>
    </row>
    <row r="260" spans="1:14" ht="14.4" customHeight="1" x14ac:dyDescent="0.3">
      <c r="A260" s="653" t="s">
        <v>506</v>
      </c>
      <c r="B260" s="654" t="s">
        <v>507</v>
      </c>
      <c r="C260" s="655" t="s">
        <v>516</v>
      </c>
      <c r="D260" s="656" t="s">
        <v>2967</v>
      </c>
      <c r="E260" s="655" t="s">
        <v>522</v>
      </c>
      <c r="F260" s="656" t="s">
        <v>2969</v>
      </c>
      <c r="G260" s="655" t="s">
        <v>571</v>
      </c>
      <c r="H260" s="655" t="s">
        <v>1445</v>
      </c>
      <c r="I260" s="655" t="s">
        <v>1446</v>
      </c>
      <c r="J260" s="655" t="s">
        <v>825</v>
      </c>
      <c r="K260" s="655" t="s">
        <v>1447</v>
      </c>
      <c r="L260" s="657">
        <v>106.95154311613226</v>
      </c>
      <c r="M260" s="657">
        <v>12</v>
      </c>
      <c r="N260" s="658">
        <v>1283.4185173935871</v>
      </c>
    </row>
    <row r="261" spans="1:14" ht="14.4" customHeight="1" x14ac:dyDescent="0.3">
      <c r="A261" s="653" t="s">
        <v>506</v>
      </c>
      <c r="B261" s="654" t="s">
        <v>507</v>
      </c>
      <c r="C261" s="655" t="s">
        <v>516</v>
      </c>
      <c r="D261" s="656" t="s">
        <v>2967</v>
      </c>
      <c r="E261" s="655" t="s">
        <v>522</v>
      </c>
      <c r="F261" s="656" t="s">
        <v>2969</v>
      </c>
      <c r="G261" s="655" t="s">
        <v>571</v>
      </c>
      <c r="H261" s="655" t="s">
        <v>1448</v>
      </c>
      <c r="I261" s="655" t="s">
        <v>1449</v>
      </c>
      <c r="J261" s="655" t="s">
        <v>1450</v>
      </c>
      <c r="K261" s="655" t="s">
        <v>1451</v>
      </c>
      <c r="L261" s="657">
        <v>290.50000000000011</v>
      </c>
      <c r="M261" s="657">
        <v>3</v>
      </c>
      <c r="N261" s="658">
        <v>871.50000000000034</v>
      </c>
    </row>
    <row r="262" spans="1:14" ht="14.4" customHeight="1" x14ac:dyDescent="0.3">
      <c r="A262" s="653" t="s">
        <v>506</v>
      </c>
      <c r="B262" s="654" t="s">
        <v>507</v>
      </c>
      <c r="C262" s="655" t="s">
        <v>516</v>
      </c>
      <c r="D262" s="656" t="s">
        <v>2967</v>
      </c>
      <c r="E262" s="655" t="s">
        <v>522</v>
      </c>
      <c r="F262" s="656" t="s">
        <v>2969</v>
      </c>
      <c r="G262" s="655" t="s">
        <v>571</v>
      </c>
      <c r="H262" s="655" t="s">
        <v>1452</v>
      </c>
      <c r="I262" s="655" t="s">
        <v>1452</v>
      </c>
      <c r="J262" s="655" t="s">
        <v>1453</v>
      </c>
      <c r="K262" s="655" t="s">
        <v>1454</v>
      </c>
      <c r="L262" s="657">
        <v>249.90999999999994</v>
      </c>
      <c r="M262" s="657">
        <v>2</v>
      </c>
      <c r="N262" s="658">
        <v>499.81999999999988</v>
      </c>
    </row>
    <row r="263" spans="1:14" ht="14.4" customHeight="1" x14ac:dyDescent="0.3">
      <c r="A263" s="653" t="s">
        <v>506</v>
      </c>
      <c r="B263" s="654" t="s">
        <v>507</v>
      </c>
      <c r="C263" s="655" t="s">
        <v>516</v>
      </c>
      <c r="D263" s="656" t="s">
        <v>2967</v>
      </c>
      <c r="E263" s="655" t="s">
        <v>522</v>
      </c>
      <c r="F263" s="656" t="s">
        <v>2969</v>
      </c>
      <c r="G263" s="655" t="s">
        <v>571</v>
      </c>
      <c r="H263" s="655" t="s">
        <v>1455</v>
      </c>
      <c r="I263" s="655" t="s">
        <v>1456</v>
      </c>
      <c r="J263" s="655" t="s">
        <v>1457</v>
      </c>
      <c r="K263" s="655" t="s">
        <v>1458</v>
      </c>
      <c r="L263" s="657">
        <v>47.769994774298013</v>
      </c>
      <c r="M263" s="657">
        <v>10</v>
      </c>
      <c r="N263" s="658">
        <v>477.6999477429801</v>
      </c>
    </row>
    <row r="264" spans="1:14" ht="14.4" customHeight="1" x14ac:dyDescent="0.3">
      <c r="A264" s="653" t="s">
        <v>506</v>
      </c>
      <c r="B264" s="654" t="s">
        <v>507</v>
      </c>
      <c r="C264" s="655" t="s">
        <v>516</v>
      </c>
      <c r="D264" s="656" t="s">
        <v>2967</v>
      </c>
      <c r="E264" s="655" t="s">
        <v>522</v>
      </c>
      <c r="F264" s="656" t="s">
        <v>2969</v>
      </c>
      <c r="G264" s="655" t="s">
        <v>571</v>
      </c>
      <c r="H264" s="655" t="s">
        <v>1459</v>
      </c>
      <c r="I264" s="655" t="s">
        <v>1460</v>
      </c>
      <c r="J264" s="655" t="s">
        <v>1461</v>
      </c>
      <c r="K264" s="655" t="s">
        <v>1462</v>
      </c>
      <c r="L264" s="657">
        <v>781.34122321085431</v>
      </c>
      <c r="M264" s="657">
        <v>6</v>
      </c>
      <c r="N264" s="658">
        <v>4688.0473392651256</v>
      </c>
    </row>
    <row r="265" spans="1:14" ht="14.4" customHeight="1" x14ac:dyDescent="0.3">
      <c r="A265" s="653" t="s">
        <v>506</v>
      </c>
      <c r="B265" s="654" t="s">
        <v>507</v>
      </c>
      <c r="C265" s="655" t="s">
        <v>516</v>
      </c>
      <c r="D265" s="656" t="s">
        <v>2967</v>
      </c>
      <c r="E265" s="655" t="s">
        <v>522</v>
      </c>
      <c r="F265" s="656" t="s">
        <v>2969</v>
      </c>
      <c r="G265" s="655" t="s">
        <v>571</v>
      </c>
      <c r="H265" s="655" t="s">
        <v>1463</v>
      </c>
      <c r="I265" s="655" t="s">
        <v>1464</v>
      </c>
      <c r="J265" s="655" t="s">
        <v>1465</v>
      </c>
      <c r="K265" s="655" t="s">
        <v>1466</v>
      </c>
      <c r="L265" s="657">
        <v>47.540000937960592</v>
      </c>
      <c r="M265" s="657">
        <v>11</v>
      </c>
      <c r="N265" s="658">
        <v>522.94001031756648</v>
      </c>
    </row>
    <row r="266" spans="1:14" ht="14.4" customHeight="1" x14ac:dyDescent="0.3">
      <c r="A266" s="653" t="s">
        <v>506</v>
      </c>
      <c r="B266" s="654" t="s">
        <v>507</v>
      </c>
      <c r="C266" s="655" t="s">
        <v>516</v>
      </c>
      <c r="D266" s="656" t="s">
        <v>2967</v>
      </c>
      <c r="E266" s="655" t="s">
        <v>522</v>
      </c>
      <c r="F266" s="656" t="s">
        <v>2969</v>
      </c>
      <c r="G266" s="655" t="s">
        <v>571</v>
      </c>
      <c r="H266" s="655" t="s">
        <v>1467</v>
      </c>
      <c r="I266" s="655" t="s">
        <v>1467</v>
      </c>
      <c r="J266" s="655" t="s">
        <v>1468</v>
      </c>
      <c r="K266" s="655" t="s">
        <v>1469</v>
      </c>
      <c r="L266" s="657">
        <v>953.41935230705644</v>
      </c>
      <c r="M266" s="657">
        <v>10</v>
      </c>
      <c r="N266" s="658">
        <v>9534.193523070564</v>
      </c>
    </row>
    <row r="267" spans="1:14" ht="14.4" customHeight="1" x14ac:dyDescent="0.3">
      <c r="A267" s="653" t="s">
        <v>506</v>
      </c>
      <c r="B267" s="654" t="s">
        <v>507</v>
      </c>
      <c r="C267" s="655" t="s">
        <v>516</v>
      </c>
      <c r="D267" s="656" t="s">
        <v>2967</v>
      </c>
      <c r="E267" s="655" t="s">
        <v>522</v>
      </c>
      <c r="F267" s="656" t="s">
        <v>2969</v>
      </c>
      <c r="G267" s="655" t="s">
        <v>571</v>
      </c>
      <c r="H267" s="655" t="s">
        <v>1470</v>
      </c>
      <c r="I267" s="655" t="s">
        <v>1471</v>
      </c>
      <c r="J267" s="655" t="s">
        <v>987</v>
      </c>
      <c r="K267" s="655" t="s">
        <v>1472</v>
      </c>
      <c r="L267" s="657">
        <v>105.53799999999998</v>
      </c>
      <c r="M267" s="657">
        <v>5</v>
      </c>
      <c r="N267" s="658">
        <v>527.68999999999994</v>
      </c>
    </row>
    <row r="268" spans="1:14" ht="14.4" customHeight="1" x14ac:dyDescent="0.3">
      <c r="A268" s="653" t="s">
        <v>506</v>
      </c>
      <c r="B268" s="654" t="s">
        <v>507</v>
      </c>
      <c r="C268" s="655" t="s">
        <v>516</v>
      </c>
      <c r="D268" s="656" t="s">
        <v>2967</v>
      </c>
      <c r="E268" s="655" t="s">
        <v>522</v>
      </c>
      <c r="F268" s="656" t="s">
        <v>2969</v>
      </c>
      <c r="G268" s="655" t="s">
        <v>571</v>
      </c>
      <c r="H268" s="655" t="s">
        <v>1473</v>
      </c>
      <c r="I268" s="655" t="s">
        <v>1059</v>
      </c>
      <c r="J268" s="655" t="s">
        <v>1474</v>
      </c>
      <c r="K268" s="655"/>
      <c r="L268" s="657">
        <v>74.140000000000015</v>
      </c>
      <c r="M268" s="657">
        <v>2</v>
      </c>
      <c r="N268" s="658">
        <v>148.28000000000003</v>
      </c>
    </row>
    <row r="269" spans="1:14" ht="14.4" customHeight="1" x14ac:dyDescent="0.3">
      <c r="A269" s="653" t="s">
        <v>506</v>
      </c>
      <c r="B269" s="654" t="s">
        <v>507</v>
      </c>
      <c r="C269" s="655" t="s">
        <v>516</v>
      </c>
      <c r="D269" s="656" t="s">
        <v>2967</v>
      </c>
      <c r="E269" s="655" t="s">
        <v>522</v>
      </c>
      <c r="F269" s="656" t="s">
        <v>2969</v>
      </c>
      <c r="G269" s="655" t="s">
        <v>571</v>
      </c>
      <c r="H269" s="655" t="s">
        <v>1475</v>
      </c>
      <c r="I269" s="655" t="s">
        <v>1476</v>
      </c>
      <c r="J269" s="655" t="s">
        <v>1477</v>
      </c>
      <c r="K269" s="655"/>
      <c r="L269" s="657">
        <v>219.55028879598663</v>
      </c>
      <c r="M269" s="657">
        <v>4</v>
      </c>
      <c r="N269" s="658">
        <v>878.20115518394653</v>
      </c>
    </row>
    <row r="270" spans="1:14" ht="14.4" customHeight="1" x14ac:dyDescent="0.3">
      <c r="A270" s="653" t="s">
        <v>506</v>
      </c>
      <c r="B270" s="654" t="s">
        <v>507</v>
      </c>
      <c r="C270" s="655" t="s">
        <v>516</v>
      </c>
      <c r="D270" s="656" t="s">
        <v>2967</v>
      </c>
      <c r="E270" s="655" t="s">
        <v>522</v>
      </c>
      <c r="F270" s="656" t="s">
        <v>2969</v>
      </c>
      <c r="G270" s="655" t="s">
        <v>571</v>
      </c>
      <c r="H270" s="655" t="s">
        <v>1478</v>
      </c>
      <c r="I270" s="655" t="s">
        <v>1479</v>
      </c>
      <c r="J270" s="655" t="s">
        <v>1480</v>
      </c>
      <c r="K270" s="655" t="s">
        <v>1481</v>
      </c>
      <c r="L270" s="657">
        <v>84.929671689220172</v>
      </c>
      <c r="M270" s="657">
        <v>4</v>
      </c>
      <c r="N270" s="658">
        <v>339.71868675688069</v>
      </c>
    </row>
    <row r="271" spans="1:14" ht="14.4" customHeight="1" x14ac:dyDescent="0.3">
      <c r="A271" s="653" t="s">
        <v>506</v>
      </c>
      <c r="B271" s="654" t="s">
        <v>507</v>
      </c>
      <c r="C271" s="655" t="s">
        <v>516</v>
      </c>
      <c r="D271" s="656" t="s">
        <v>2967</v>
      </c>
      <c r="E271" s="655" t="s">
        <v>522</v>
      </c>
      <c r="F271" s="656" t="s">
        <v>2969</v>
      </c>
      <c r="G271" s="655" t="s">
        <v>571</v>
      </c>
      <c r="H271" s="655" t="s">
        <v>1482</v>
      </c>
      <c r="I271" s="655" t="s">
        <v>1483</v>
      </c>
      <c r="J271" s="655" t="s">
        <v>1484</v>
      </c>
      <c r="K271" s="655" t="s">
        <v>1485</v>
      </c>
      <c r="L271" s="657">
        <v>724.8</v>
      </c>
      <c r="M271" s="657">
        <v>1</v>
      </c>
      <c r="N271" s="658">
        <v>724.8</v>
      </c>
    </row>
    <row r="272" spans="1:14" ht="14.4" customHeight="1" x14ac:dyDescent="0.3">
      <c r="A272" s="653" t="s">
        <v>506</v>
      </c>
      <c r="B272" s="654" t="s">
        <v>507</v>
      </c>
      <c r="C272" s="655" t="s">
        <v>516</v>
      </c>
      <c r="D272" s="656" t="s">
        <v>2967</v>
      </c>
      <c r="E272" s="655" t="s">
        <v>522</v>
      </c>
      <c r="F272" s="656" t="s">
        <v>2969</v>
      </c>
      <c r="G272" s="655" t="s">
        <v>571</v>
      </c>
      <c r="H272" s="655" t="s">
        <v>1486</v>
      </c>
      <c r="I272" s="655" t="s">
        <v>1487</v>
      </c>
      <c r="J272" s="655" t="s">
        <v>1488</v>
      </c>
      <c r="K272" s="655" t="s">
        <v>1489</v>
      </c>
      <c r="L272" s="657">
        <v>42.86991594403861</v>
      </c>
      <c r="M272" s="657">
        <v>2</v>
      </c>
      <c r="N272" s="658">
        <v>85.739831888077219</v>
      </c>
    </row>
    <row r="273" spans="1:14" ht="14.4" customHeight="1" x14ac:dyDescent="0.3">
      <c r="A273" s="653" t="s">
        <v>506</v>
      </c>
      <c r="B273" s="654" t="s">
        <v>507</v>
      </c>
      <c r="C273" s="655" t="s">
        <v>516</v>
      </c>
      <c r="D273" s="656" t="s">
        <v>2967</v>
      </c>
      <c r="E273" s="655" t="s">
        <v>522</v>
      </c>
      <c r="F273" s="656" t="s">
        <v>2969</v>
      </c>
      <c r="G273" s="655" t="s">
        <v>571</v>
      </c>
      <c r="H273" s="655" t="s">
        <v>1490</v>
      </c>
      <c r="I273" s="655" t="s">
        <v>1491</v>
      </c>
      <c r="J273" s="655" t="s">
        <v>1492</v>
      </c>
      <c r="K273" s="655" t="s">
        <v>1493</v>
      </c>
      <c r="L273" s="657">
        <v>43.620000000000005</v>
      </c>
      <c r="M273" s="657">
        <v>7</v>
      </c>
      <c r="N273" s="658">
        <v>305.34000000000003</v>
      </c>
    </row>
    <row r="274" spans="1:14" ht="14.4" customHeight="1" x14ac:dyDescent="0.3">
      <c r="A274" s="653" t="s">
        <v>506</v>
      </c>
      <c r="B274" s="654" t="s">
        <v>507</v>
      </c>
      <c r="C274" s="655" t="s">
        <v>516</v>
      </c>
      <c r="D274" s="656" t="s">
        <v>2967</v>
      </c>
      <c r="E274" s="655" t="s">
        <v>522</v>
      </c>
      <c r="F274" s="656" t="s">
        <v>2969</v>
      </c>
      <c r="G274" s="655" t="s">
        <v>571</v>
      </c>
      <c r="H274" s="655" t="s">
        <v>1494</v>
      </c>
      <c r="I274" s="655" t="s">
        <v>1495</v>
      </c>
      <c r="J274" s="655" t="s">
        <v>1496</v>
      </c>
      <c r="K274" s="655" t="s">
        <v>1497</v>
      </c>
      <c r="L274" s="657">
        <v>147.70000000000005</v>
      </c>
      <c r="M274" s="657">
        <v>1</v>
      </c>
      <c r="N274" s="658">
        <v>147.70000000000005</v>
      </c>
    </row>
    <row r="275" spans="1:14" ht="14.4" customHeight="1" x14ac:dyDescent="0.3">
      <c r="A275" s="653" t="s">
        <v>506</v>
      </c>
      <c r="B275" s="654" t="s">
        <v>507</v>
      </c>
      <c r="C275" s="655" t="s">
        <v>516</v>
      </c>
      <c r="D275" s="656" t="s">
        <v>2967</v>
      </c>
      <c r="E275" s="655" t="s">
        <v>522</v>
      </c>
      <c r="F275" s="656" t="s">
        <v>2969</v>
      </c>
      <c r="G275" s="655" t="s">
        <v>571</v>
      </c>
      <c r="H275" s="655" t="s">
        <v>1498</v>
      </c>
      <c r="I275" s="655" t="s">
        <v>1499</v>
      </c>
      <c r="J275" s="655" t="s">
        <v>1500</v>
      </c>
      <c r="K275" s="655" t="s">
        <v>1501</v>
      </c>
      <c r="L275" s="657">
        <v>1425.0600000000002</v>
      </c>
      <c r="M275" s="657">
        <v>1</v>
      </c>
      <c r="N275" s="658">
        <v>1425.0600000000002</v>
      </c>
    </row>
    <row r="276" spans="1:14" ht="14.4" customHeight="1" x14ac:dyDescent="0.3">
      <c r="A276" s="653" t="s">
        <v>506</v>
      </c>
      <c r="B276" s="654" t="s">
        <v>507</v>
      </c>
      <c r="C276" s="655" t="s">
        <v>516</v>
      </c>
      <c r="D276" s="656" t="s">
        <v>2967</v>
      </c>
      <c r="E276" s="655" t="s">
        <v>522</v>
      </c>
      <c r="F276" s="656" t="s">
        <v>2969</v>
      </c>
      <c r="G276" s="655" t="s">
        <v>571</v>
      </c>
      <c r="H276" s="655" t="s">
        <v>1502</v>
      </c>
      <c r="I276" s="655" t="s">
        <v>1503</v>
      </c>
      <c r="J276" s="655" t="s">
        <v>1504</v>
      </c>
      <c r="K276" s="655" t="s">
        <v>1505</v>
      </c>
      <c r="L276" s="657">
        <v>276.09999999999997</v>
      </c>
      <c r="M276" s="657">
        <v>3</v>
      </c>
      <c r="N276" s="658">
        <v>828.3</v>
      </c>
    </row>
    <row r="277" spans="1:14" ht="14.4" customHeight="1" x14ac:dyDescent="0.3">
      <c r="A277" s="653" t="s">
        <v>506</v>
      </c>
      <c r="B277" s="654" t="s">
        <v>507</v>
      </c>
      <c r="C277" s="655" t="s">
        <v>516</v>
      </c>
      <c r="D277" s="656" t="s">
        <v>2967</v>
      </c>
      <c r="E277" s="655" t="s">
        <v>522</v>
      </c>
      <c r="F277" s="656" t="s">
        <v>2969</v>
      </c>
      <c r="G277" s="655" t="s">
        <v>571</v>
      </c>
      <c r="H277" s="655" t="s">
        <v>1506</v>
      </c>
      <c r="I277" s="655" t="s">
        <v>1507</v>
      </c>
      <c r="J277" s="655" t="s">
        <v>1508</v>
      </c>
      <c r="K277" s="655" t="s">
        <v>1509</v>
      </c>
      <c r="L277" s="657">
        <v>361.4249999999999</v>
      </c>
      <c r="M277" s="657">
        <v>2</v>
      </c>
      <c r="N277" s="658">
        <v>722.8499999999998</v>
      </c>
    </row>
    <row r="278" spans="1:14" ht="14.4" customHeight="1" x14ac:dyDescent="0.3">
      <c r="A278" s="653" t="s">
        <v>506</v>
      </c>
      <c r="B278" s="654" t="s">
        <v>507</v>
      </c>
      <c r="C278" s="655" t="s">
        <v>516</v>
      </c>
      <c r="D278" s="656" t="s">
        <v>2967</v>
      </c>
      <c r="E278" s="655" t="s">
        <v>522</v>
      </c>
      <c r="F278" s="656" t="s">
        <v>2969</v>
      </c>
      <c r="G278" s="655" t="s">
        <v>571</v>
      </c>
      <c r="H278" s="655" t="s">
        <v>1510</v>
      </c>
      <c r="I278" s="655" t="s">
        <v>1511</v>
      </c>
      <c r="J278" s="655" t="s">
        <v>1512</v>
      </c>
      <c r="K278" s="655" t="s">
        <v>1513</v>
      </c>
      <c r="L278" s="657">
        <v>137.03999999999996</v>
      </c>
      <c r="M278" s="657">
        <v>1</v>
      </c>
      <c r="N278" s="658">
        <v>137.03999999999996</v>
      </c>
    </row>
    <row r="279" spans="1:14" ht="14.4" customHeight="1" x14ac:dyDescent="0.3">
      <c r="A279" s="653" t="s">
        <v>506</v>
      </c>
      <c r="B279" s="654" t="s">
        <v>507</v>
      </c>
      <c r="C279" s="655" t="s">
        <v>516</v>
      </c>
      <c r="D279" s="656" t="s">
        <v>2967</v>
      </c>
      <c r="E279" s="655" t="s">
        <v>522</v>
      </c>
      <c r="F279" s="656" t="s">
        <v>2969</v>
      </c>
      <c r="G279" s="655" t="s">
        <v>571</v>
      </c>
      <c r="H279" s="655" t="s">
        <v>1514</v>
      </c>
      <c r="I279" s="655" t="s">
        <v>1515</v>
      </c>
      <c r="J279" s="655" t="s">
        <v>1516</v>
      </c>
      <c r="K279" s="655" t="s">
        <v>1012</v>
      </c>
      <c r="L279" s="657">
        <v>92.629999999999981</v>
      </c>
      <c r="M279" s="657">
        <v>8</v>
      </c>
      <c r="N279" s="658">
        <v>741.03999999999985</v>
      </c>
    </row>
    <row r="280" spans="1:14" ht="14.4" customHeight="1" x14ac:dyDescent="0.3">
      <c r="A280" s="653" t="s">
        <v>506</v>
      </c>
      <c r="B280" s="654" t="s">
        <v>507</v>
      </c>
      <c r="C280" s="655" t="s">
        <v>516</v>
      </c>
      <c r="D280" s="656" t="s">
        <v>2967</v>
      </c>
      <c r="E280" s="655" t="s">
        <v>522</v>
      </c>
      <c r="F280" s="656" t="s">
        <v>2969</v>
      </c>
      <c r="G280" s="655" t="s">
        <v>571</v>
      </c>
      <c r="H280" s="655" t="s">
        <v>1517</v>
      </c>
      <c r="I280" s="655" t="s">
        <v>1518</v>
      </c>
      <c r="J280" s="655" t="s">
        <v>1519</v>
      </c>
      <c r="K280" s="655" t="s">
        <v>1520</v>
      </c>
      <c r="L280" s="657">
        <v>117.9397210244282</v>
      </c>
      <c r="M280" s="657">
        <v>6</v>
      </c>
      <c r="N280" s="658">
        <v>707.63832614656917</v>
      </c>
    </row>
    <row r="281" spans="1:14" ht="14.4" customHeight="1" x14ac:dyDescent="0.3">
      <c r="A281" s="653" t="s">
        <v>506</v>
      </c>
      <c r="B281" s="654" t="s">
        <v>507</v>
      </c>
      <c r="C281" s="655" t="s">
        <v>516</v>
      </c>
      <c r="D281" s="656" t="s">
        <v>2967</v>
      </c>
      <c r="E281" s="655" t="s">
        <v>522</v>
      </c>
      <c r="F281" s="656" t="s">
        <v>2969</v>
      </c>
      <c r="G281" s="655" t="s">
        <v>571</v>
      </c>
      <c r="H281" s="655" t="s">
        <v>1521</v>
      </c>
      <c r="I281" s="655" t="s">
        <v>1522</v>
      </c>
      <c r="J281" s="655" t="s">
        <v>1523</v>
      </c>
      <c r="K281" s="655" t="s">
        <v>1524</v>
      </c>
      <c r="L281" s="657">
        <v>36.929999999999993</v>
      </c>
      <c r="M281" s="657">
        <v>1</v>
      </c>
      <c r="N281" s="658">
        <v>36.929999999999993</v>
      </c>
    </row>
    <row r="282" spans="1:14" ht="14.4" customHeight="1" x14ac:dyDescent="0.3">
      <c r="A282" s="653" t="s">
        <v>506</v>
      </c>
      <c r="B282" s="654" t="s">
        <v>507</v>
      </c>
      <c r="C282" s="655" t="s">
        <v>516</v>
      </c>
      <c r="D282" s="656" t="s">
        <v>2967</v>
      </c>
      <c r="E282" s="655" t="s">
        <v>522</v>
      </c>
      <c r="F282" s="656" t="s">
        <v>2969</v>
      </c>
      <c r="G282" s="655" t="s">
        <v>571</v>
      </c>
      <c r="H282" s="655" t="s">
        <v>1525</v>
      </c>
      <c r="I282" s="655" t="s">
        <v>1525</v>
      </c>
      <c r="J282" s="655" t="s">
        <v>1526</v>
      </c>
      <c r="K282" s="655" t="s">
        <v>1527</v>
      </c>
      <c r="L282" s="657">
        <v>90.38000000000001</v>
      </c>
      <c r="M282" s="657">
        <v>1</v>
      </c>
      <c r="N282" s="658">
        <v>90.38000000000001</v>
      </c>
    </row>
    <row r="283" spans="1:14" ht="14.4" customHeight="1" x14ac:dyDescent="0.3">
      <c r="A283" s="653" t="s">
        <v>506</v>
      </c>
      <c r="B283" s="654" t="s">
        <v>507</v>
      </c>
      <c r="C283" s="655" t="s">
        <v>516</v>
      </c>
      <c r="D283" s="656" t="s">
        <v>2967</v>
      </c>
      <c r="E283" s="655" t="s">
        <v>522</v>
      </c>
      <c r="F283" s="656" t="s">
        <v>2969</v>
      </c>
      <c r="G283" s="655" t="s">
        <v>571</v>
      </c>
      <c r="H283" s="655" t="s">
        <v>1528</v>
      </c>
      <c r="I283" s="655" t="s">
        <v>1529</v>
      </c>
      <c r="J283" s="655" t="s">
        <v>1530</v>
      </c>
      <c r="K283" s="655" t="s">
        <v>1531</v>
      </c>
      <c r="L283" s="657">
        <v>57.779818523097425</v>
      </c>
      <c r="M283" s="657">
        <v>1</v>
      </c>
      <c r="N283" s="658">
        <v>57.779818523097425</v>
      </c>
    </row>
    <row r="284" spans="1:14" ht="14.4" customHeight="1" x14ac:dyDescent="0.3">
      <c r="A284" s="653" t="s">
        <v>506</v>
      </c>
      <c r="B284" s="654" t="s">
        <v>507</v>
      </c>
      <c r="C284" s="655" t="s">
        <v>516</v>
      </c>
      <c r="D284" s="656" t="s">
        <v>2967</v>
      </c>
      <c r="E284" s="655" t="s">
        <v>522</v>
      </c>
      <c r="F284" s="656" t="s">
        <v>2969</v>
      </c>
      <c r="G284" s="655" t="s">
        <v>571</v>
      </c>
      <c r="H284" s="655" t="s">
        <v>1532</v>
      </c>
      <c r="I284" s="655" t="s">
        <v>1533</v>
      </c>
      <c r="J284" s="655" t="s">
        <v>1534</v>
      </c>
      <c r="K284" s="655" t="s">
        <v>1535</v>
      </c>
      <c r="L284" s="657">
        <v>144.12999999999994</v>
      </c>
      <c r="M284" s="657">
        <v>1</v>
      </c>
      <c r="N284" s="658">
        <v>144.12999999999994</v>
      </c>
    </row>
    <row r="285" spans="1:14" ht="14.4" customHeight="1" x14ac:dyDescent="0.3">
      <c r="A285" s="653" t="s">
        <v>506</v>
      </c>
      <c r="B285" s="654" t="s">
        <v>507</v>
      </c>
      <c r="C285" s="655" t="s">
        <v>516</v>
      </c>
      <c r="D285" s="656" t="s">
        <v>2967</v>
      </c>
      <c r="E285" s="655" t="s">
        <v>522</v>
      </c>
      <c r="F285" s="656" t="s">
        <v>2969</v>
      </c>
      <c r="G285" s="655" t="s">
        <v>571</v>
      </c>
      <c r="H285" s="655" t="s">
        <v>1536</v>
      </c>
      <c r="I285" s="655" t="s">
        <v>1536</v>
      </c>
      <c r="J285" s="655" t="s">
        <v>1537</v>
      </c>
      <c r="K285" s="655" t="s">
        <v>1538</v>
      </c>
      <c r="L285" s="657">
        <v>92</v>
      </c>
      <c r="M285" s="657">
        <v>13</v>
      </c>
      <c r="N285" s="658">
        <v>1196</v>
      </c>
    </row>
    <row r="286" spans="1:14" ht="14.4" customHeight="1" x14ac:dyDescent="0.3">
      <c r="A286" s="653" t="s">
        <v>506</v>
      </c>
      <c r="B286" s="654" t="s">
        <v>507</v>
      </c>
      <c r="C286" s="655" t="s">
        <v>516</v>
      </c>
      <c r="D286" s="656" t="s">
        <v>2967</v>
      </c>
      <c r="E286" s="655" t="s">
        <v>522</v>
      </c>
      <c r="F286" s="656" t="s">
        <v>2969</v>
      </c>
      <c r="G286" s="655" t="s">
        <v>571</v>
      </c>
      <c r="H286" s="655" t="s">
        <v>1539</v>
      </c>
      <c r="I286" s="655" t="s">
        <v>1059</v>
      </c>
      <c r="J286" s="655" t="s">
        <v>1540</v>
      </c>
      <c r="K286" s="655"/>
      <c r="L286" s="657">
        <v>217.7302970722321</v>
      </c>
      <c r="M286" s="657">
        <v>1</v>
      </c>
      <c r="N286" s="658">
        <v>217.7302970722321</v>
      </c>
    </row>
    <row r="287" spans="1:14" ht="14.4" customHeight="1" x14ac:dyDescent="0.3">
      <c r="A287" s="653" t="s">
        <v>506</v>
      </c>
      <c r="B287" s="654" t="s">
        <v>507</v>
      </c>
      <c r="C287" s="655" t="s">
        <v>516</v>
      </c>
      <c r="D287" s="656" t="s">
        <v>2967</v>
      </c>
      <c r="E287" s="655" t="s">
        <v>522</v>
      </c>
      <c r="F287" s="656" t="s">
        <v>2969</v>
      </c>
      <c r="G287" s="655" t="s">
        <v>571</v>
      </c>
      <c r="H287" s="655" t="s">
        <v>1541</v>
      </c>
      <c r="I287" s="655" t="s">
        <v>1542</v>
      </c>
      <c r="J287" s="655" t="s">
        <v>1543</v>
      </c>
      <c r="K287" s="655"/>
      <c r="L287" s="657">
        <v>116.33963852023597</v>
      </c>
      <c r="M287" s="657">
        <v>6</v>
      </c>
      <c r="N287" s="658">
        <v>698.03783112141582</v>
      </c>
    </row>
    <row r="288" spans="1:14" ht="14.4" customHeight="1" x14ac:dyDescent="0.3">
      <c r="A288" s="653" t="s">
        <v>506</v>
      </c>
      <c r="B288" s="654" t="s">
        <v>507</v>
      </c>
      <c r="C288" s="655" t="s">
        <v>516</v>
      </c>
      <c r="D288" s="656" t="s">
        <v>2967</v>
      </c>
      <c r="E288" s="655" t="s">
        <v>522</v>
      </c>
      <c r="F288" s="656" t="s">
        <v>2969</v>
      </c>
      <c r="G288" s="655" t="s">
        <v>571</v>
      </c>
      <c r="H288" s="655" t="s">
        <v>1544</v>
      </c>
      <c r="I288" s="655" t="s">
        <v>1059</v>
      </c>
      <c r="J288" s="655" t="s">
        <v>1545</v>
      </c>
      <c r="K288" s="655"/>
      <c r="L288" s="657">
        <v>272.65538469099113</v>
      </c>
      <c r="M288" s="657">
        <v>4</v>
      </c>
      <c r="N288" s="658">
        <v>1090.6215387639645</v>
      </c>
    </row>
    <row r="289" spans="1:14" ht="14.4" customHeight="1" x14ac:dyDescent="0.3">
      <c r="A289" s="653" t="s">
        <v>506</v>
      </c>
      <c r="B289" s="654" t="s">
        <v>507</v>
      </c>
      <c r="C289" s="655" t="s">
        <v>516</v>
      </c>
      <c r="D289" s="656" t="s">
        <v>2967</v>
      </c>
      <c r="E289" s="655" t="s">
        <v>522</v>
      </c>
      <c r="F289" s="656" t="s">
        <v>2969</v>
      </c>
      <c r="G289" s="655" t="s">
        <v>571</v>
      </c>
      <c r="H289" s="655" t="s">
        <v>1546</v>
      </c>
      <c r="I289" s="655" t="s">
        <v>1059</v>
      </c>
      <c r="J289" s="655" t="s">
        <v>1547</v>
      </c>
      <c r="K289" s="655"/>
      <c r="L289" s="657">
        <v>94.453705125194389</v>
      </c>
      <c r="M289" s="657">
        <v>21</v>
      </c>
      <c r="N289" s="658">
        <v>1983.5278076290822</v>
      </c>
    </row>
    <row r="290" spans="1:14" ht="14.4" customHeight="1" x14ac:dyDescent="0.3">
      <c r="A290" s="653" t="s">
        <v>506</v>
      </c>
      <c r="B290" s="654" t="s">
        <v>507</v>
      </c>
      <c r="C290" s="655" t="s">
        <v>516</v>
      </c>
      <c r="D290" s="656" t="s">
        <v>2967</v>
      </c>
      <c r="E290" s="655" t="s">
        <v>522</v>
      </c>
      <c r="F290" s="656" t="s">
        <v>2969</v>
      </c>
      <c r="G290" s="655" t="s">
        <v>571</v>
      </c>
      <c r="H290" s="655" t="s">
        <v>1548</v>
      </c>
      <c r="I290" s="655" t="s">
        <v>1549</v>
      </c>
      <c r="J290" s="655" t="s">
        <v>780</v>
      </c>
      <c r="K290" s="655" t="s">
        <v>1550</v>
      </c>
      <c r="L290" s="657">
        <v>39.459264363512759</v>
      </c>
      <c r="M290" s="657">
        <v>2</v>
      </c>
      <c r="N290" s="658">
        <v>78.918528727025517</v>
      </c>
    </row>
    <row r="291" spans="1:14" ht="14.4" customHeight="1" x14ac:dyDescent="0.3">
      <c r="A291" s="653" t="s">
        <v>506</v>
      </c>
      <c r="B291" s="654" t="s">
        <v>507</v>
      </c>
      <c r="C291" s="655" t="s">
        <v>516</v>
      </c>
      <c r="D291" s="656" t="s">
        <v>2967</v>
      </c>
      <c r="E291" s="655" t="s">
        <v>522</v>
      </c>
      <c r="F291" s="656" t="s">
        <v>2969</v>
      </c>
      <c r="G291" s="655" t="s">
        <v>571</v>
      </c>
      <c r="H291" s="655" t="s">
        <v>1551</v>
      </c>
      <c r="I291" s="655" t="s">
        <v>1059</v>
      </c>
      <c r="J291" s="655" t="s">
        <v>1552</v>
      </c>
      <c r="K291" s="655"/>
      <c r="L291" s="657">
        <v>42.665902211174156</v>
      </c>
      <c r="M291" s="657">
        <v>1</v>
      </c>
      <c r="N291" s="658">
        <v>42.665902211174156</v>
      </c>
    </row>
    <row r="292" spans="1:14" ht="14.4" customHeight="1" x14ac:dyDescent="0.3">
      <c r="A292" s="653" t="s">
        <v>506</v>
      </c>
      <c r="B292" s="654" t="s">
        <v>507</v>
      </c>
      <c r="C292" s="655" t="s">
        <v>516</v>
      </c>
      <c r="D292" s="656" t="s">
        <v>2967</v>
      </c>
      <c r="E292" s="655" t="s">
        <v>522</v>
      </c>
      <c r="F292" s="656" t="s">
        <v>2969</v>
      </c>
      <c r="G292" s="655" t="s">
        <v>571</v>
      </c>
      <c r="H292" s="655" t="s">
        <v>1553</v>
      </c>
      <c r="I292" s="655" t="s">
        <v>1554</v>
      </c>
      <c r="J292" s="655" t="s">
        <v>1555</v>
      </c>
      <c r="K292" s="655" t="s">
        <v>1556</v>
      </c>
      <c r="L292" s="657">
        <v>70.539317574596382</v>
      </c>
      <c r="M292" s="657">
        <v>27</v>
      </c>
      <c r="N292" s="658">
        <v>1904.5615745141022</v>
      </c>
    </row>
    <row r="293" spans="1:14" ht="14.4" customHeight="1" x14ac:dyDescent="0.3">
      <c r="A293" s="653" t="s">
        <v>506</v>
      </c>
      <c r="B293" s="654" t="s">
        <v>507</v>
      </c>
      <c r="C293" s="655" t="s">
        <v>516</v>
      </c>
      <c r="D293" s="656" t="s">
        <v>2967</v>
      </c>
      <c r="E293" s="655" t="s">
        <v>522</v>
      </c>
      <c r="F293" s="656" t="s">
        <v>2969</v>
      </c>
      <c r="G293" s="655" t="s">
        <v>571</v>
      </c>
      <c r="H293" s="655" t="s">
        <v>1557</v>
      </c>
      <c r="I293" s="655" t="s">
        <v>1558</v>
      </c>
      <c r="J293" s="655" t="s">
        <v>1559</v>
      </c>
      <c r="K293" s="655" t="s">
        <v>1560</v>
      </c>
      <c r="L293" s="657">
        <v>175.59999999999994</v>
      </c>
      <c r="M293" s="657">
        <v>1</v>
      </c>
      <c r="N293" s="658">
        <v>175.59999999999994</v>
      </c>
    </row>
    <row r="294" spans="1:14" ht="14.4" customHeight="1" x14ac:dyDescent="0.3">
      <c r="A294" s="653" t="s">
        <v>506</v>
      </c>
      <c r="B294" s="654" t="s">
        <v>507</v>
      </c>
      <c r="C294" s="655" t="s">
        <v>516</v>
      </c>
      <c r="D294" s="656" t="s">
        <v>2967</v>
      </c>
      <c r="E294" s="655" t="s">
        <v>522</v>
      </c>
      <c r="F294" s="656" t="s">
        <v>2969</v>
      </c>
      <c r="G294" s="655" t="s">
        <v>571</v>
      </c>
      <c r="H294" s="655" t="s">
        <v>1561</v>
      </c>
      <c r="I294" s="655" t="s">
        <v>1562</v>
      </c>
      <c r="J294" s="655" t="s">
        <v>1563</v>
      </c>
      <c r="K294" s="655" t="s">
        <v>1564</v>
      </c>
      <c r="L294" s="657">
        <v>128.36000000000001</v>
      </c>
      <c r="M294" s="657">
        <v>1</v>
      </c>
      <c r="N294" s="658">
        <v>128.36000000000001</v>
      </c>
    </row>
    <row r="295" spans="1:14" ht="14.4" customHeight="1" x14ac:dyDescent="0.3">
      <c r="A295" s="653" t="s">
        <v>506</v>
      </c>
      <c r="B295" s="654" t="s">
        <v>507</v>
      </c>
      <c r="C295" s="655" t="s">
        <v>516</v>
      </c>
      <c r="D295" s="656" t="s">
        <v>2967</v>
      </c>
      <c r="E295" s="655" t="s">
        <v>522</v>
      </c>
      <c r="F295" s="656" t="s">
        <v>2969</v>
      </c>
      <c r="G295" s="655" t="s">
        <v>571</v>
      </c>
      <c r="H295" s="655" t="s">
        <v>1565</v>
      </c>
      <c r="I295" s="655" t="s">
        <v>1566</v>
      </c>
      <c r="J295" s="655" t="s">
        <v>1567</v>
      </c>
      <c r="K295" s="655" t="s">
        <v>1568</v>
      </c>
      <c r="L295" s="657">
        <v>136.40000000000009</v>
      </c>
      <c r="M295" s="657">
        <v>1</v>
      </c>
      <c r="N295" s="658">
        <v>136.40000000000009</v>
      </c>
    </row>
    <row r="296" spans="1:14" ht="14.4" customHeight="1" x14ac:dyDescent="0.3">
      <c r="A296" s="653" t="s">
        <v>506</v>
      </c>
      <c r="B296" s="654" t="s">
        <v>507</v>
      </c>
      <c r="C296" s="655" t="s">
        <v>516</v>
      </c>
      <c r="D296" s="656" t="s">
        <v>2967</v>
      </c>
      <c r="E296" s="655" t="s">
        <v>522</v>
      </c>
      <c r="F296" s="656" t="s">
        <v>2969</v>
      </c>
      <c r="G296" s="655" t="s">
        <v>571</v>
      </c>
      <c r="H296" s="655" t="s">
        <v>1569</v>
      </c>
      <c r="I296" s="655" t="s">
        <v>1570</v>
      </c>
      <c r="J296" s="655" t="s">
        <v>1571</v>
      </c>
      <c r="K296" s="655" t="s">
        <v>1572</v>
      </c>
      <c r="L296" s="657">
        <v>68.92</v>
      </c>
      <c r="M296" s="657">
        <v>2</v>
      </c>
      <c r="N296" s="658">
        <v>137.84</v>
      </c>
    </row>
    <row r="297" spans="1:14" ht="14.4" customHeight="1" x14ac:dyDescent="0.3">
      <c r="A297" s="653" t="s">
        <v>506</v>
      </c>
      <c r="B297" s="654" t="s">
        <v>507</v>
      </c>
      <c r="C297" s="655" t="s">
        <v>516</v>
      </c>
      <c r="D297" s="656" t="s">
        <v>2967</v>
      </c>
      <c r="E297" s="655" t="s">
        <v>522</v>
      </c>
      <c r="F297" s="656" t="s">
        <v>2969</v>
      </c>
      <c r="G297" s="655" t="s">
        <v>571</v>
      </c>
      <c r="H297" s="655" t="s">
        <v>1573</v>
      </c>
      <c r="I297" s="655" t="s">
        <v>1574</v>
      </c>
      <c r="J297" s="655" t="s">
        <v>1575</v>
      </c>
      <c r="K297" s="655" t="s">
        <v>1576</v>
      </c>
      <c r="L297" s="657">
        <v>299.63</v>
      </c>
      <c r="M297" s="657">
        <v>1</v>
      </c>
      <c r="N297" s="658">
        <v>299.63</v>
      </c>
    </row>
    <row r="298" spans="1:14" ht="14.4" customHeight="1" x14ac:dyDescent="0.3">
      <c r="A298" s="653" t="s">
        <v>506</v>
      </c>
      <c r="B298" s="654" t="s">
        <v>507</v>
      </c>
      <c r="C298" s="655" t="s">
        <v>516</v>
      </c>
      <c r="D298" s="656" t="s">
        <v>2967</v>
      </c>
      <c r="E298" s="655" t="s">
        <v>522</v>
      </c>
      <c r="F298" s="656" t="s">
        <v>2969</v>
      </c>
      <c r="G298" s="655" t="s">
        <v>571</v>
      </c>
      <c r="H298" s="655" t="s">
        <v>1577</v>
      </c>
      <c r="I298" s="655" t="s">
        <v>1578</v>
      </c>
      <c r="J298" s="655" t="s">
        <v>1579</v>
      </c>
      <c r="K298" s="655" t="s">
        <v>1580</v>
      </c>
      <c r="L298" s="657">
        <v>96.35918091462834</v>
      </c>
      <c r="M298" s="657">
        <v>1</v>
      </c>
      <c r="N298" s="658">
        <v>96.35918091462834</v>
      </c>
    </row>
    <row r="299" spans="1:14" ht="14.4" customHeight="1" x14ac:dyDescent="0.3">
      <c r="A299" s="653" t="s">
        <v>506</v>
      </c>
      <c r="B299" s="654" t="s">
        <v>507</v>
      </c>
      <c r="C299" s="655" t="s">
        <v>516</v>
      </c>
      <c r="D299" s="656" t="s">
        <v>2967</v>
      </c>
      <c r="E299" s="655" t="s">
        <v>522</v>
      </c>
      <c r="F299" s="656" t="s">
        <v>2969</v>
      </c>
      <c r="G299" s="655" t="s">
        <v>571</v>
      </c>
      <c r="H299" s="655" t="s">
        <v>1581</v>
      </c>
      <c r="I299" s="655" t="s">
        <v>1582</v>
      </c>
      <c r="J299" s="655" t="s">
        <v>1241</v>
      </c>
      <c r="K299" s="655" t="s">
        <v>1583</v>
      </c>
      <c r="L299" s="657">
        <v>133.3096465311742</v>
      </c>
      <c r="M299" s="657">
        <v>8</v>
      </c>
      <c r="N299" s="658">
        <v>1066.4771722493936</v>
      </c>
    </row>
    <row r="300" spans="1:14" ht="14.4" customHeight="1" x14ac:dyDescent="0.3">
      <c r="A300" s="653" t="s">
        <v>506</v>
      </c>
      <c r="B300" s="654" t="s">
        <v>507</v>
      </c>
      <c r="C300" s="655" t="s">
        <v>516</v>
      </c>
      <c r="D300" s="656" t="s">
        <v>2967</v>
      </c>
      <c r="E300" s="655" t="s">
        <v>522</v>
      </c>
      <c r="F300" s="656" t="s">
        <v>2969</v>
      </c>
      <c r="G300" s="655" t="s">
        <v>571</v>
      </c>
      <c r="H300" s="655" t="s">
        <v>1584</v>
      </c>
      <c r="I300" s="655" t="s">
        <v>1585</v>
      </c>
      <c r="J300" s="655" t="s">
        <v>1586</v>
      </c>
      <c r="K300" s="655" t="s">
        <v>1587</v>
      </c>
      <c r="L300" s="657">
        <v>298.45999999999987</v>
      </c>
      <c r="M300" s="657">
        <v>2</v>
      </c>
      <c r="N300" s="658">
        <v>596.91999999999973</v>
      </c>
    </row>
    <row r="301" spans="1:14" ht="14.4" customHeight="1" x14ac:dyDescent="0.3">
      <c r="A301" s="653" t="s">
        <v>506</v>
      </c>
      <c r="B301" s="654" t="s">
        <v>507</v>
      </c>
      <c r="C301" s="655" t="s">
        <v>516</v>
      </c>
      <c r="D301" s="656" t="s">
        <v>2967</v>
      </c>
      <c r="E301" s="655" t="s">
        <v>522</v>
      </c>
      <c r="F301" s="656" t="s">
        <v>2969</v>
      </c>
      <c r="G301" s="655" t="s">
        <v>571</v>
      </c>
      <c r="H301" s="655" t="s">
        <v>1588</v>
      </c>
      <c r="I301" s="655" t="s">
        <v>1589</v>
      </c>
      <c r="J301" s="655" t="s">
        <v>1590</v>
      </c>
      <c r="K301" s="655" t="s">
        <v>1591</v>
      </c>
      <c r="L301" s="657">
        <v>51.290034107264603</v>
      </c>
      <c r="M301" s="657">
        <v>6</v>
      </c>
      <c r="N301" s="658">
        <v>307.74020464358762</v>
      </c>
    </row>
    <row r="302" spans="1:14" ht="14.4" customHeight="1" x14ac:dyDescent="0.3">
      <c r="A302" s="653" t="s">
        <v>506</v>
      </c>
      <c r="B302" s="654" t="s">
        <v>507</v>
      </c>
      <c r="C302" s="655" t="s">
        <v>516</v>
      </c>
      <c r="D302" s="656" t="s">
        <v>2967</v>
      </c>
      <c r="E302" s="655" t="s">
        <v>522</v>
      </c>
      <c r="F302" s="656" t="s">
        <v>2969</v>
      </c>
      <c r="G302" s="655" t="s">
        <v>571</v>
      </c>
      <c r="H302" s="655" t="s">
        <v>1592</v>
      </c>
      <c r="I302" s="655" t="s">
        <v>1593</v>
      </c>
      <c r="J302" s="655" t="s">
        <v>1289</v>
      </c>
      <c r="K302" s="655" t="s">
        <v>1594</v>
      </c>
      <c r="L302" s="657">
        <v>78.64</v>
      </c>
      <c r="M302" s="657">
        <v>6</v>
      </c>
      <c r="N302" s="658">
        <v>471.84000000000003</v>
      </c>
    </row>
    <row r="303" spans="1:14" ht="14.4" customHeight="1" x14ac:dyDescent="0.3">
      <c r="A303" s="653" t="s">
        <v>506</v>
      </c>
      <c r="B303" s="654" t="s">
        <v>507</v>
      </c>
      <c r="C303" s="655" t="s">
        <v>516</v>
      </c>
      <c r="D303" s="656" t="s">
        <v>2967</v>
      </c>
      <c r="E303" s="655" t="s">
        <v>522</v>
      </c>
      <c r="F303" s="656" t="s">
        <v>2969</v>
      </c>
      <c r="G303" s="655" t="s">
        <v>571</v>
      </c>
      <c r="H303" s="655" t="s">
        <v>1595</v>
      </c>
      <c r="I303" s="655" t="s">
        <v>1596</v>
      </c>
      <c r="J303" s="655" t="s">
        <v>1597</v>
      </c>
      <c r="K303" s="655" t="s">
        <v>1598</v>
      </c>
      <c r="L303" s="657">
        <v>175.11</v>
      </c>
      <c r="M303" s="657">
        <v>1</v>
      </c>
      <c r="N303" s="658">
        <v>175.11</v>
      </c>
    </row>
    <row r="304" spans="1:14" ht="14.4" customHeight="1" x14ac:dyDescent="0.3">
      <c r="A304" s="653" t="s">
        <v>506</v>
      </c>
      <c r="B304" s="654" t="s">
        <v>507</v>
      </c>
      <c r="C304" s="655" t="s">
        <v>516</v>
      </c>
      <c r="D304" s="656" t="s">
        <v>2967</v>
      </c>
      <c r="E304" s="655" t="s">
        <v>522</v>
      </c>
      <c r="F304" s="656" t="s">
        <v>2969</v>
      </c>
      <c r="G304" s="655" t="s">
        <v>571</v>
      </c>
      <c r="H304" s="655" t="s">
        <v>1599</v>
      </c>
      <c r="I304" s="655" t="s">
        <v>1600</v>
      </c>
      <c r="J304" s="655" t="s">
        <v>1601</v>
      </c>
      <c r="K304" s="655" t="s">
        <v>1602</v>
      </c>
      <c r="L304" s="657">
        <v>27.97</v>
      </c>
      <c r="M304" s="657">
        <v>3</v>
      </c>
      <c r="N304" s="658">
        <v>83.91</v>
      </c>
    </row>
    <row r="305" spans="1:14" ht="14.4" customHeight="1" x14ac:dyDescent="0.3">
      <c r="A305" s="653" t="s">
        <v>506</v>
      </c>
      <c r="B305" s="654" t="s">
        <v>507</v>
      </c>
      <c r="C305" s="655" t="s">
        <v>516</v>
      </c>
      <c r="D305" s="656" t="s">
        <v>2967</v>
      </c>
      <c r="E305" s="655" t="s">
        <v>522</v>
      </c>
      <c r="F305" s="656" t="s">
        <v>2969</v>
      </c>
      <c r="G305" s="655" t="s">
        <v>571</v>
      </c>
      <c r="H305" s="655" t="s">
        <v>1603</v>
      </c>
      <c r="I305" s="655" t="s">
        <v>1604</v>
      </c>
      <c r="J305" s="655" t="s">
        <v>1605</v>
      </c>
      <c r="K305" s="655" t="s">
        <v>1606</v>
      </c>
      <c r="L305" s="657">
        <v>91.830000000000055</v>
      </c>
      <c r="M305" s="657">
        <v>1</v>
      </c>
      <c r="N305" s="658">
        <v>91.830000000000055</v>
      </c>
    </row>
    <row r="306" spans="1:14" ht="14.4" customHeight="1" x14ac:dyDescent="0.3">
      <c r="A306" s="653" t="s">
        <v>506</v>
      </c>
      <c r="B306" s="654" t="s">
        <v>507</v>
      </c>
      <c r="C306" s="655" t="s">
        <v>516</v>
      </c>
      <c r="D306" s="656" t="s">
        <v>2967</v>
      </c>
      <c r="E306" s="655" t="s">
        <v>522</v>
      </c>
      <c r="F306" s="656" t="s">
        <v>2969</v>
      </c>
      <c r="G306" s="655" t="s">
        <v>571</v>
      </c>
      <c r="H306" s="655" t="s">
        <v>1607</v>
      </c>
      <c r="I306" s="655" t="s">
        <v>630</v>
      </c>
      <c r="J306" s="655" t="s">
        <v>1608</v>
      </c>
      <c r="K306" s="655"/>
      <c r="L306" s="657">
        <v>372.82373961464651</v>
      </c>
      <c r="M306" s="657">
        <v>3</v>
      </c>
      <c r="N306" s="658">
        <v>1118.4712188439396</v>
      </c>
    </row>
    <row r="307" spans="1:14" ht="14.4" customHeight="1" x14ac:dyDescent="0.3">
      <c r="A307" s="653" t="s">
        <v>506</v>
      </c>
      <c r="B307" s="654" t="s">
        <v>507</v>
      </c>
      <c r="C307" s="655" t="s">
        <v>516</v>
      </c>
      <c r="D307" s="656" t="s">
        <v>2967</v>
      </c>
      <c r="E307" s="655" t="s">
        <v>522</v>
      </c>
      <c r="F307" s="656" t="s">
        <v>2969</v>
      </c>
      <c r="G307" s="655" t="s">
        <v>571</v>
      </c>
      <c r="H307" s="655" t="s">
        <v>1609</v>
      </c>
      <c r="I307" s="655" t="s">
        <v>1610</v>
      </c>
      <c r="J307" s="655" t="s">
        <v>1611</v>
      </c>
      <c r="K307" s="655" t="s">
        <v>1612</v>
      </c>
      <c r="L307" s="657">
        <v>173.40000000000009</v>
      </c>
      <c r="M307" s="657">
        <v>1</v>
      </c>
      <c r="N307" s="658">
        <v>173.40000000000009</v>
      </c>
    </row>
    <row r="308" spans="1:14" ht="14.4" customHeight="1" x14ac:dyDescent="0.3">
      <c r="A308" s="653" t="s">
        <v>506</v>
      </c>
      <c r="B308" s="654" t="s">
        <v>507</v>
      </c>
      <c r="C308" s="655" t="s">
        <v>516</v>
      </c>
      <c r="D308" s="656" t="s">
        <v>2967</v>
      </c>
      <c r="E308" s="655" t="s">
        <v>522</v>
      </c>
      <c r="F308" s="656" t="s">
        <v>2969</v>
      </c>
      <c r="G308" s="655" t="s">
        <v>571</v>
      </c>
      <c r="H308" s="655" t="s">
        <v>1613</v>
      </c>
      <c r="I308" s="655" t="s">
        <v>1059</v>
      </c>
      <c r="J308" s="655" t="s">
        <v>1614</v>
      </c>
      <c r="K308" s="655"/>
      <c r="L308" s="657">
        <v>173.36653232362747</v>
      </c>
      <c r="M308" s="657">
        <v>8</v>
      </c>
      <c r="N308" s="658">
        <v>1386.9322585890197</v>
      </c>
    </row>
    <row r="309" spans="1:14" ht="14.4" customHeight="1" x14ac:dyDescent="0.3">
      <c r="A309" s="653" t="s">
        <v>506</v>
      </c>
      <c r="B309" s="654" t="s">
        <v>507</v>
      </c>
      <c r="C309" s="655" t="s">
        <v>516</v>
      </c>
      <c r="D309" s="656" t="s">
        <v>2967</v>
      </c>
      <c r="E309" s="655" t="s">
        <v>522</v>
      </c>
      <c r="F309" s="656" t="s">
        <v>2969</v>
      </c>
      <c r="G309" s="655" t="s">
        <v>571</v>
      </c>
      <c r="H309" s="655" t="s">
        <v>1615</v>
      </c>
      <c r="I309" s="655" t="s">
        <v>1059</v>
      </c>
      <c r="J309" s="655" t="s">
        <v>1616</v>
      </c>
      <c r="K309" s="655"/>
      <c r="L309" s="657">
        <v>124.12649429785719</v>
      </c>
      <c r="M309" s="657">
        <v>11</v>
      </c>
      <c r="N309" s="658">
        <v>1365.3914372764291</v>
      </c>
    </row>
    <row r="310" spans="1:14" ht="14.4" customHeight="1" x14ac:dyDescent="0.3">
      <c r="A310" s="653" t="s">
        <v>506</v>
      </c>
      <c r="B310" s="654" t="s">
        <v>507</v>
      </c>
      <c r="C310" s="655" t="s">
        <v>516</v>
      </c>
      <c r="D310" s="656" t="s">
        <v>2967</v>
      </c>
      <c r="E310" s="655" t="s">
        <v>522</v>
      </c>
      <c r="F310" s="656" t="s">
        <v>2969</v>
      </c>
      <c r="G310" s="655" t="s">
        <v>571</v>
      </c>
      <c r="H310" s="655" t="s">
        <v>1617</v>
      </c>
      <c r="I310" s="655" t="s">
        <v>1059</v>
      </c>
      <c r="J310" s="655" t="s">
        <v>1618</v>
      </c>
      <c r="K310" s="655"/>
      <c r="L310" s="657">
        <v>345.42216965191415</v>
      </c>
      <c r="M310" s="657">
        <v>2</v>
      </c>
      <c r="N310" s="658">
        <v>690.84433930382829</v>
      </c>
    </row>
    <row r="311" spans="1:14" ht="14.4" customHeight="1" x14ac:dyDescent="0.3">
      <c r="A311" s="653" t="s">
        <v>506</v>
      </c>
      <c r="B311" s="654" t="s">
        <v>507</v>
      </c>
      <c r="C311" s="655" t="s">
        <v>516</v>
      </c>
      <c r="D311" s="656" t="s">
        <v>2967</v>
      </c>
      <c r="E311" s="655" t="s">
        <v>522</v>
      </c>
      <c r="F311" s="656" t="s">
        <v>2969</v>
      </c>
      <c r="G311" s="655" t="s">
        <v>571</v>
      </c>
      <c r="H311" s="655" t="s">
        <v>1619</v>
      </c>
      <c r="I311" s="655" t="s">
        <v>1059</v>
      </c>
      <c r="J311" s="655" t="s">
        <v>1620</v>
      </c>
      <c r="K311" s="655"/>
      <c r="L311" s="657">
        <v>289.70590633241034</v>
      </c>
      <c r="M311" s="657">
        <v>1</v>
      </c>
      <c r="N311" s="658">
        <v>289.70590633241034</v>
      </c>
    </row>
    <row r="312" spans="1:14" ht="14.4" customHeight="1" x14ac:dyDescent="0.3">
      <c r="A312" s="653" t="s">
        <v>506</v>
      </c>
      <c r="B312" s="654" t="s">
        <v>507</v>
      </c>
      <c r="C312" s="655" t="s">
        <v>516</v>
      </c>
      <c r="D312" s="656" t="s">
        <v>2967</v>
      </c>
      <c r="E312" s="655" t="s">
        <v>522</v>
      </c>
      <c r="F312" s="656" t="s">
        <v>2969</v>
      </c>
      <c r="G312" s="655" t="s">
        <v>571</v>
      </c>
      <c r="H312" s="655" t="s">
        <v>1621</v>
      </c>
      <c r="I312" s="655" t="s">
        <v>1621</v>
      </c>
      <c r="J312" s="655" t="s">
        <v>1622</v>
      </c>
      <c r="K312" s="655" t="s">
        <v>1623</v>
      </c>
      <c r="L312" s="657">
        <v>320.22000000000003</v>
      </c>
      <c r="M312" s="657">
        <v>10</v>
      </c>
      <c r="N312" s="658">
        <v>3202.2000000000003</v>
      </c>
    </row>
    <row r="313" spans="1:14" ht="14.4" customHeight="1" x14ac:dyDescent="0.3">
      <c r="A313" s="653" t="s">
        <v>506</v>
      </c>
      <c r="B313" s="654" t="s">
        <v>507</v>
      </c>
      <c r="C313" s="655" t="s">
        <v>516</v>
      </c>
      <c r="D313" s="656" t="s">
        <v>2967</v>
      </c>
      <c r="E313" s="655" t="s">
        <v>522</v>
      </c>
      <c r="F313" s="656" t="s">
        <v>2969</v>
      </c>
      <c r="G313" s="655" t="s">
        <v>571</v>
      </c>
      <c r="H313" s="655" t="s">
        <v>1624</v>
      </c>
      <c r="I313" s="655" t="s">
        <v>1625</v>
      </c>
      <c r="J313" s="655" t="s">
        <v>1626</v>
      </c>
      <c r="K313" s="655" t="s">
        <v>1627</v>
      </c>
      <c r="L313" s="657">
        <v>858.68</v>
      </c>
      <c r="M313" s="657">
        <v>7</v>
      </c>
      <c r="N313" s="658">
        <v>6010.7599999999993</v>
      </c>
    </row>
    <row r="314" spans="1:14" ht="14.4" customHeight="1" x14ac:dyDescent="0.3">
      <c r="A314" s="653" t="s">
        <v>506</v>
      </c>
      <c r="B314" s="654" t="s">
        <v>507</v>
      </c>
      <c r="C314" s="655" t="s">
        <v>516</v>
      </c>
      <c r="D314" s="656" t="s">
        <v>2967</v>
      </c>
      <c r="E314" s="655" t="s">
        <v>522</v>
      </c>
      <c r="F314" s="656" t="s">
        <v>2969</v>
      </c>
      <c r="G314" s="655" t="s">
        <v>571</v>
      </c>
      <c r="H314" s="655" t="s">
        <v>1628</v>
      </c>
      <c r="I314" s="655" t="s">
        <v>1629</v>
      </c>
      <c r="J314" s="655" t="s">
        <v>1630</v>
      </c>
      <c r="K314" s="655" t="s">
        <v>735</v>
      </c>
      <c r="L314" s="657">
        <v>116.43999999999996</v>
      </c>
      <c r="M314" s="657">
        <v>1</v>
      </c>
      <c r="N314" s="658">
        <v>116.43999999999996</v>
      </c>
    </row>
    <row r="315" spans="1:14" ht="14.4" customHeight="1" x14ac:dyDescent="0.3">
      <c r="A315" s="653" t="s">
        <v>506</v>
      </c>
      <c r="B315" s="654" t="s">
        <v>507</v>
      </c>
      <c r="C315" s="655" t="s">
        <v>516</v>
      </c>
      <c r="D315" s="656" t="s">
        <v>2967</v>
      </c>
      <c r="E315" s="655" t="s">
        <v>522</v>
      </c>
      <c r="F315" s="656" t="s">
        <v>2969</v>
      </c>
      <c r="G315" s="655" t="s">
        <v>571</v>
      </c>
      <c r="H315" s="655" t="s">
        <v>1631</v>
      </c>
      <c r="I315" s="655" t="s">
        <v>1632</v>
      </c>
      <c r="J315" s="655" t="s">
        <v>1633</v>
      </c>
      <c r="K315" s="655" t="s">
        <v>1634</v>
      </c>
      <c r="L315" s="657">
        <v>74.559952140673573</v>
      </c>
      <c r="M315" s="657">
        <v>7</v>
      </c>
      <c r="N315" s="658">
        <v>521.91966498471504</v>
      </c>
    </row>
    <row r="316" spans="1:14" ht="14.4" customHeight="1" x14ac:dyDescent="0.3">
      <c r="A316" s="653" t="s">
        <v>506</v>
      </c>
      <c r="B316" s="654" t="s">
        <v>507</v>
      </c>
      <c r="C316" s="655" t="s">
        <v>516</v>
      </c>
      <c r="D316" s="656" t="s">
        <v>2967</v>
      </c>
      <c r="E316" s="655" t="s">
        <v>522</v>
      </c>
      <c r="F316" s="656" t="s">
        <v>2969</v>
      </c>
      <c r="G316" s="655" t="s">
        <v>571</v>
      </c>
      <c r="H316" s="655" t="s">
        <v>1635</v>
      </c>
      <c r="I316" s="655" t="s">
        <v>1636</v>
      </c>
      <c r="J316" s="655" t="s">
        <v>773</v>
      </c>
      <c r="K316" s="655" t="s">
        <v>1637</v>
      </c>
      <c r="L316" s="657">
        <v>971.57000000000016</v>
      </c>
      <c r="M316" s="657">
        <v>2</v>
      </c>
      <c r="N316" s="658">
        <v>1943.1400000000003</v>
      </c>
    </row>
    <row r="317" spans="1:14" ht="14.4" customHeight="1" x14ac:dyDescent="0.3">
      <c r="A317" s="653" t="s">
        <v>506</v>
      </c>
      <c r="B317" s="654" t="s">
        <v>507</v>
      </c>
      <c r="C317" s="655" t="s">
        <v>516</v>
      </c>
      <c r="D317" s="656" t="s">
        <v>2967</v>
      </c>
      <c r="E317" s="655" t="s">
        <v>522</v>
      </c>
      <c r="F317" s="656" t="s">
        <v>2969</v>
      </c>
      <c r="G317" s="655" t="s">
        <v>571</v>
      </c>
      <c r="H317" s="655" t="s">
        <v>1638</v>
      </c>
      <c r="I317" s="655" t="s">
        <v>1639</v>
      </c>
      <c r="J317" s="655" t="s">
        <v>1640</v>
      </c>
      <c r="K317" s="655" t="s">
        <v>1641</v>
      </c>
      <c r="L317" s="657">
        <v>154.81</v>
      </c>
      <c r="M317" s="657">
        <v>1</v>
      </c>
      <c r="N317" s="658">
        <v>154.81</v>
      </c>
    </row>
    <row r="318" spans="1:14" ht="14.4" customHeight="1" x14ac:dyDescent="0.3">
      <c r="A318" s="653" t="s">
        <v>506</v>
      </c>
      <c r="B318" s="654" t="s">
        <v>507</v>
      </c>
      <c r="C318" s="655" t="s">
        <v>516</v>
      </c>
      <c r="D318" s="656" t="s">
        <v>2967</v>
      </c>
      <c r="E318" s="655" t="s">
        <v>522</v>
      </c>
      <c r="F318" s="656" t="s">
        <v>2969</v>
      </c>
      <c r="G318" s="655" t="s">
        <v>571</v>
      </c>
      <c r="H318" s="655" t="s">
        <v>1642</v>
      </c>
      <c r="I318" s="655" t="s">
        <v>1643</v>
      </c>
      <c r="J318" s="655" t="s">
        <v>1644</v>
      </c>
      <c r="K318" s="655" t="s">
        <v>1645</v>
      </c>
      <c r="L318" s="657">
        <v>36.739999999999988</v>
      </c>
      <c r="M318" s="657">
        <v>1</v>
      </c>
      <c r="N318" s="658">
        <v>36.739999999999988</v>
      </c>
    </row>
    <row r="319" spans="1:14" ht="14.4" customHeight="1" x14ac:dyDescent="0.3">
      <c r="A319" s="653" t="s">
        <v>506</v>
      </c>
      <c r="B319" s="654" t="s">
        <v>507</v>
      </c>
      <c r="C319" s="655" t="s">
        <v>516</v>
      </c>
      <c r="D319" s="656" t="s">
        <v>2967</v>
      </c>
      <c r="E319" s="655" t="s">
        <v>522</v>
      </c>
      <c r="F319" s="656" t="s">
        <v>2969</v>
      </c>
      <c r="G319" s="655" t="s">
        <v>571</v>
      </c>
      <c r="H319" s="655" t="s">
        <v>1646</v>
      </c>
      <c r="I319" s="655" t="s">
        <v>1647</v>
      </c>
      <c r="J319" s="655" t="s">
        <v>1648</v>
      </c>
      <c r="K319" s="655" t="s">
        <v>1649</v>
      </c>
      <c r="L319" s="657">
        <v>118.79000000000003</v>
      </c>
      <c r="M319" s="657">
        <v>2</v>
      </c>
      <c r="N319" s="658">
        <v>237.58000000000007</v>
      </c>
    </row>
    <row r="320" spans="1:14" ht="14.4" customHeight="1" x14ac:dyDescent="0.3">
      <c r="A320" s="653" t="s">
        <v>506</v>
      </c>
      <c r="B320" s="654" t="s">
        <v>507</v>
      </c>
      <c r="C320" s="655" t="s">
        <v>516</v>
      </c>
      <c r="D320" s="656" t="s">
        <v>2967</v>
      </c>
      <c r="E320" s="655" t="s">
        <v>522</v>
      </c>
      <c r="F320" s="656" t="s">
        <v>2969</v>
      </c>
      <c r="G320" s="655" t="s">
        <v>571</v>
      </c>
      <c r="H320" s="655" t="s">
        <v>1650</v>
      </c>
      <c r="I320" s="655" t="s">
        <v>1651</v>
      </c>
      <c r="J320" s="655" t="s">
        <v>1652</v>
      </c>
      <c r="K320" s="655" t="s">
        <v>1653</v>
      </c>
      <c r="L320" s="657">
        <v>135.5599483583608</v>
      </c>
      <c r="M320" s="657">
        <v>3</v>
      </c>
      <c r="N320" s="658">
        <v>406.67984507508243</v>
      </c>
    </row>
    <row r="321" spans="1:14" ht="14.4" customHeight="1" x14ac:dyDescent="0.3">
      <c r="A321" s="653" t="s">
        <v>506</v>
      </c>
      <c r="B321" s="654" t="s">
        <v>507</v>
      </c>
      <c r="C321" s="655" t="s">
        <v>516</v>
      </c>
      <c r="D321" s="656" t="s">
        <v>2967</v>
      </c>
      <c r="E321" s="655" t="s">
        <v>522</v>
      </c>
      <c r="F321" s="656" t="s">
        <v>2969</v>
      </c>
      <c r="G321" s="655" t="s">
        <v>571</v>
      </c>
      <c r="H321" s="655" t="s">
        <v>1654</v>
      </c>
      <c r="I321" s="655" t="s">
        <v>1059</v>
      </c>
      <c r="J321" s="655" t="s">
        <v>1655</v>
      </c>
      <c r="K321" s="655" t="s">
        <v>1656</v>
      </c>
      <c r="L321" s="657">
        <v>81.650104923995968</v>
      </c>
      <c r="M321" s="657">
        <v>2</v>
      </c>
      <c r="N321" s="658">
        <v>163.30020984799194</v>
      </c>
    </row>
    <row r="322" spans="1:14" ht="14.4" customHeight="1" x14ac:dyDescent="0.3">
      <c r="A322" s="653" t="s">
        <v>506</v>
      </c>
      <c r="B322" s="654" t="s">
        <v>507</v>
      </c>
      <c r="C322" s="655" t="s">
        <v>516</v>
      </c>
      <c r="D322" s="656" t="s">
        <v>2967</v>
      </c>
      <c r="E322" s="655" t="s">
        <v>522</v>
      </c>
      <c r="F322" s="656" t="s">
        <v>2969</v>
      </c>
      <c r="G322" s="655" t="s">
        <v>571</v>
      </c>
      <c r="H322" s="655" t="s">
        <v>1657</v>
      </c>
      <c r="I322" s="655" t="s">
        <v>1658</v>
      </c>
      <c r="J322" s="655" t="s">
        <v>1659</v>
      </c>
      <c r="K322" s="655" t="s">
        <v>1660</v>
      </c>
      <c r="L322" s="657">
        <v>591.78000172956843</v>
      </c>
      <c r="M322" s="657">
        <v>3</v>
      </c>
      <c r="N322" s="658">
        <v>1775.3400051887054</v>
      </c>
    </row>
    <row r="323" spans="1:14" ht="14.4" customHeight="1" x14ac:dyDescent="0.3">
      <c r="A323" s="653" t="s">
        <v>506</v>
      </c>
      <c r="B323" s="654" t="s">
        <v>507</v>
      </c>
      <c r="C323" s="655" t="s">
        <v>516</v>
      </c>
      <c r="D323" s="656" t="s">
        <v>2967</v>
      </c>
      <c r="E323" s="655" t="s">
        <v>522</v>
      </c>
      <c r="F323" s="656" t="s">
        <v>2969</v>
      </c>
      <c r="G323" s="655" t="s">
        <v>571</v>
      </c>
      <c r="H323" s="655" t="s">
        <v>1661</v>
      </c>
      <c r="I323" s="655" t="s">
        <v>1662</v>
      </c>
      <c r="J323" s="655" t="s">
        <v>1663</v>
      </c>
      <c r="K323" s="655" t="s">
        <v>1664</v>
      </c>
      <c r="L323" s="657">
        <v>1601.7900000000006</v>
      </c>
      <c r="M323" s="657">
        <v>1</v>
      </c>
      <c r="N323" s="658">
        <v>1601.7900000000006</v>
      </c>
    </row>
    <row r="324" spans="1:14" ht="14.4" customHeight="1" x14ac:dyDescent="0.3">
      <c r="A324" s="653" t="s">
        <v>506</v>
      </c>
      <c r="B324" s="654" t="s">
        <v>507</v>
      </c>
      <c r="C324" s="655" t="s">
        <v>516</v>
      </c>
      <c r="D324" s="656" t="s">
        <v>2967</v>
      </c>
      <c r="E324" s="655" t="s">
        <v>522</v>
      </c>
      <c r="F324" s="656" t="s">
        <v>2969</v>
      </c>
      <c r="G324" s="655" t="s">
        <v>571</v>
      </c>
      <c r="H324" s="655" t="s">
        <v>1665</v>
      </c>
      <c r="I324" s="655" t="s">
        <v>1666</v>
      </c>
      <c r="J324" s="655" t="s">
        <v>1667</v>
      </c>
      <c r="K324" s="655" t="s">
        <v>1668</v>
      </c>
      <c r="L324" s="657">
        <v>164.03000000000006</v>
      </c>
      <c r="M324" s="657">
        <v>3</v>
      </c>
      <c r="N324" s="658">
        <v>492.09000000000015</v>
      </c>
    </row>
    <row r="325" spans="1:14" ht="14.4" customHeight="1" x14ac:dyDescent="0.3">
      <c r="A325" s="653" t="s">
        <v>506</v>
      </c>
      <c r="B325" s="654" t="s">
        <v>507</v>
      </c>
      <c r="C325" s="655" t="s">
        <v>516</v>
      </c>
      <c r="D325" s="656" t="s">
        <v>2967</v>
      </c>
      <c r="E325" s="655" t="s">
        <v>522</v>
      </c>
      <c r="F325" s="656" t="s">
        <v>2969</v>
      </c>
      <c r="G325" s="655" t="s">
        <v>571</v>
      </c>
      <c r="H325" s="655" t="s">
        <v>1669</v>
      </c>
      <c r="I325" s="655" t="s">
        <v>1059</v>
      </c>
      <c r="J325" s="655" t="s">
        <v>1670</v>
      </c>
      <c r="K325" s="655" t="s">
        <v>1671</v>
      </c>
      <c r="L325" s="657">
        <v>248.96513057939663</v>
      </c>
      <c r="M325" s="657">
        <v>1</v>
      </c>
      <c r="N325" s="658">
        <v>248.96513057939663</v>
      </c>
    </row>
    <row r="326" spans="1:14" ht="14.4" customHeight="1" x14ac:dyDescent="0.3">
      <c r="A326" s="653" t="s">
        <v>506</v>
      </c>
      <c r="B326" s="654" t="s">
        <v>507</v>
      </c>
      <c r="C326" s="655" t="s">
        <v>516</v>
      </c>
      <c r="D326" s="656" t="s">
        <v>2967</v>
      </c>
      <c r="E326" s="655" t="s">
        <v>522</v>
      </c>
      <c r="F326" s="656" t="s">
        <v>2969</v>
      </c>
      <c r="G326" s="655" t="s">
        <v>571</v>
      </c>
      <c r="H326" s="655" t="s">
        <v>1672</v>
      </c>
      <c r="I326" s="655" t="s">
        <v>1059</v>
      </c>
      <c r="J326" s="655" t="s">
        <v>1673</v>
      </c>
      <c r="K326" s="655"/>
      <c r="L326" s="657">
        <v>584.91379042960807</v>
      </c>
      <c r="M326" s="657">
        <v>2</v>
      </c>
      <c r="N326" s="658">
        <v>1169.8275808592161</v>
      </c>
    </row>
    <row r="327" spans="1:14" ht="14.4" customHeight="1" x14ac:dyDescent="0.3">
      <c r="A327" s="653" t="s">
        <v>506</v>
      </c>
      <c r="B327" s="654" t="s">
        <v>507</v>
      </c>
      <c r="C327" s="655" t="s">
        <v>516</v>
      </c>
      <c r="D327" s="656" t="s">
        <v>2967</v>
      </c>
      <c r="E327" s="655" t="s">
        <v>522</v>
      </c>
      <c r="F327" s="656" t="s">
        <v>2969</v>
      </c>
      <c r="G327" s="655" t="s">
        <v>571</v>
      </c>
      <c r="H327" s="655" t="s">
        <v>1674</v>
      </c>
      <c r="I327" s="655" t="s">
        <v>1059</v>
      </c>
      <c r="J327" s="655" t="s">
        <v>1675</v>
      </c>
      <c r="K327" s="655"/>
      <c r="L327" s="657">
        <v>151.80493770445176</v>
      </c>
      <c r="M327" s="657">
        <v>25</v>
      </c>
      <c r="N327" s="658">
        <v>3795.1234426112942</v>
      </c>
    </row>
    <row r="328" spans="1:14" ht="14.4" customHeight="1" x14ac:dyDescent="0.3">
      <c r="A328" s="653" t="s">
        <v>506</v>
      </c>
      <c r="B328" s="654" t="s">
        <v>507</v>
      </c>
      <c r="C328" s="655" t="s">
        <v>516</v>
      </c>
      <c r="D328" s="656" t="s">
        <v>2967</v>
      </c>
      <c r="E328" s="655" t="s">
        <v>522</v>
      </c>
      <c r="F328" s="656" t="s">
        <v>2969</v>
      </c>
      <c r="G328" s="655" t="s">
        <v>571</v>
      </c>
      <c r="H328" s="655" t="s">
        <v>1676</v>
      </c>
      <c r="I328" s="655" t="s">
        <v>1677</v>
      </c>
      <c r="J328" s="655" t="s">
        <v>1579</v>
      </c>
      <c r="K328" s="655" t="s">
        <v>1678</v>
      </c>
      <c r="L328" s="657">
        <v>52.129778845339253</v>
      </c>
      <c r="M328" s="657">
        <v>5</v>
      </c>
      <c r="N328" s="658">
        <v>260.64889422669626</v>
      </c>
    </row>
    <row r="329" spans="1:14" ht="14.4" customHeight="1" x14ac:dyDescent="0.3">
      <c r="A329" s="653" t="s">
        <v>506</v>
      </c>
      <c r="B329" s="654" t="s">
        <v>507</v>
      </c>
      <c r="C329" s="655" t="s">
        <v>516</v>
      </c>
      <c r="D329" s="656" t="s">
        <v>2967</v>
      </c>
      <c r="E329" s="655" t="s">
        <v>522</v>
      </c>
      <c r="F329" s="656" t="s">
        <v>2969</v>
      </c>
      <c r="G329" s="655" t="s">
        <v>571</v>
      </c>
      <c r="H329" s="655" t="s">
        <v>1679</v>
      </c>
      <c r="I329" s="655" t="s">
        <v>1680</v>
      </c>
      <c r="J329" s="655" t="s">
        <v>1681</v>
      </c>
      <c r="K329" s="655" t="s">
        <v>1682</v>
      </c>
      <c r="L329" s="657">
        <v>116.72</v>
      </c>
      <c r="M329" s="657">
        <v>1</v>
      </c>
      <c r="N329" s="658">
        <v>116.72</v>
      </c>
    </row>
    <row r="330" spans="1:14" ht="14.4" customHeight="1" x14ac:dyDescent="0.3">
      <c r="A330" s="653" t="s">
        <v>506</v>
      </c>
      <c r="B330" s="654" t="s">
        <v>507</v>
      </c>
      <c r="C330" s="655" t="s">
        <v>516</v>
      </c>
      <c r="D330" s="656" t="s">
        <v>2967</v>
      </c>
      <c r="E330" s="655" t="s">
        <v>522</v>
      </c>
      <c r="F330" s="656" t="s">
        <v>2969</v>
      </c>
      <c r="G330" s="655" t="s">
        <v>571</v>
      </c>
      <c r="H330" s="655" t="s">
        <v>1683</v>
      </c>
      <c r="I330" s="655" t="s">
        <v>1059</v>
      </c>
      <c r="J330" s="655" t="s">
        <v>1684</v>
      </c>
      <c r="K330" s="655"/>
      <c r="L330" s="657">
        <v>448.32870952609045</v>
      </c>
      <c r="M330" s="657">
        <v>19</v>
      </c>
      <c r="N330" s="658">
        <v>8518.245480995718</v>
      </c>
    </row>
    <row r="331" spans="1:14" ht="14.4" customHeight="1" x14ac:dyDescent="0.3">
      <c r="A331" s="653" t="s">
        <v>506</v>
      </c>
      <c r="B331" s="654" t="s">
        <v>507</v>
      </c>
      <c r="C331" s="655" t="s">
        <v>516</v>
      </c>
      <c r="D331" s="656" t="s">
        <v>2967</v>
      </c>
      <c r="E331" s="655" t="s">
        <v>522</v>
      </c>
      <c r="F331" s="656" t="s">
        <v>2969</v>
      </c>
      <c r="G331" s="655" t="s">
        <v>571</v>
      </c>
      <c r="H331" s="655" t="s">
        <v>1685</v>
      </c>
      <c r="I331" s="655" t="s">
        <v>1059</v>
      </c>
      <c r="J331" s="655" t="s">
        <v>1686</v>
      </c>
      <c r="K331" s="655"/>
      <c r="L331" s="657">
        <v>799.06449494866126</v>
      </c>
      <c r="M331" s="657">
        <v>1</v>
      </c>
      <c r="N331" s="658">
        <v>799.06449494866126</v>
      </c>
    </row>
    <row r="332" spans="1:14" ht="14.4" customHeight="1" x14ac:dyDescent="0.3">
      <c r="A332" s="653" t="s">
        <v>506</v>
      </c>
      <c r="B332" s="654" t="s">
        <v>507</v>
      </c>
      <c r="C332" s="655" t="s">
        <v>516</v>
      </c>
      <c r="D332" s="656" t="s">
        <v>2967</v>
      </c>
      <c r="E332" s="655" t="s">
        <v>522</v>
      </c>
      <c r="F332" s="656" t="s">
        <v>2969</v>
      </c>
      <c r="G332" s="655" t="s">
        <v>571</v>
      </c>
      <c r="H332" s="655" t="s">
        <v>1687</v>
      </c>
      <c r="I332" s="655" t="s">
        <v>1059</v>
      </c>
      <c r="J332" s="655" t="s">
        <v>1688</v>
      </c>
      <c r="K332" s="655"/>
      <c r="L332" s="657">
        <v>191.26240828008679</v>
      </c>
      <c r="M332" s="657">
        <v>1</v>
      </c>
      <c r="N332" s="658">
        <v>191.26240828008679</v>
      </c>
    </row>
    <row r="333" spans="1:14" ht="14.4" customHeight="1" x14ac:dyDescent="0.3">
      <c r="A333" s="653" t="s">
        <v>506</v>
      </c>
      <c r="B333" s="654" t="s">
        <v>507</v>
      </c>
      <c r="C333" s="655" t="s">
        <v>516</v>
      </c>
      <c r="D333" s="656" t="s">
        <v>2967</v>
      </c>
      <c r="E333" s="655" t="s">
        <v>522</v>
      </c>
      <c r="F333" s="656" t="s">
        <v>2969</v>
      </c>
      <c r="G333" s="655" t="s">
        <v>571</v>
      </c>
      <c r="H333" s="655" t="s">
        <v>1689</v>
      </c>
      <c r="I333" s="655" t="s">
        <v>1690</v>
      </c>
      <c r="J333" s="655" t="s">
        <v>1691</v>
      </c>
      <c r="K333" s="655" t="s">
        <v>1692</v>
      </c>
      <c r="L333" s="657">
        <v>250.47333333333327</v>
      </c>
      <c r="M333" s="657">
        <v>3</v>
      </c>
      <c r="N333" s="658">
        <v>751.41999999999985</v>
      </c>
    </row>
    <row r="334" spans="1:14" ht="14.4" customHeight="1" x14ac:dyDescent="0.3">
      <c r="A334" s="653" t="s">
        <v>506</v>
      </c>
      <c r="B334" s="654" t="s">
        <v>507</v>
      </c>
      <c r="C334" s="655" t="s">
        <v>516</v>
      </c>
      <c r="D334" s="656" t="s">
        <v>2967</v>
      </c>
      <c r="E334" s="655" t="s">
        <v>522</v>
      </c>
      <c r="F334" s="656" t="s">
        <v>2969</v>
      </c>
      <c r="G334" s="655" t="s">
        <v>571</v>
      </c>
      <c r="H334" s="655" t="s">
        <v>1693</v>
      </c>
      <c r="I334" s="655" t="s">
        <v>1694</v>
      </c>
      <c r="J334" s="655" t="s">
        <v>1695</v>
      </c>
      <c r="K334" s="655" t="s">
        <v>1696</v>
      </c>
      <c r="L334" s="657">
        <v>49.1</v>
      </c>
      <c r="M334" s="657">
        <v>1</v>
      </c>
      <c r="N334" s="658">
        <v>49.1</v>
      </c>
    </row>
    <row r="335" spans="1:14" ht="14.4" customHeight="1" x14ac:dyDescent="0.3">
      <c r="A335" s="653" t="s">
        <v>506</v>
      </c>
      <c r="B335" s="654" t="s">
        <v>507</v>
      </c>
      <c r="C335" s="655" t="s">
        <v>516</v>
      </c>
      <c r="D335" s="656" t="s">
        <v>2967</v>
      </c>
      <c r="E335" s="655" t="s">
        <v>522</v>
      </c>
      <c r="F335" s="656" t="s">
        <v>2969</v>
      </c>
      <c r="G335" s="655" t="s">
        <v>571</v>
      </c>
      <c r="H335" s="655" t="s">
        <v>1697</v>
      </c>
      <c r="I335" s="655" t="s">
        <v>1059</v>
      </c>
      <c r="J335" s="655" t="s">
        <v>1698</v>
      </c>
      <c r="K335" s="655"/>
      <c r="L335" s="657">
        <v>306.48083909991863</v>
      </c>
      <c r="M335" s="657">
        <v>2</v>
      </c>
      <c r="N335" s="658">
        <v>612.96167819983725</v>
      </c>
    </row>
    <row r="336" spans="1:14" ht="14.4" customHeight="1" x14ac:dyDescent="0.3">
      <c r="A336" s="653" t="s">
        <v>506</v>
      </c>
      <c r="B336" s="654" t="s">
        <v>507</v>
      </c>
      <c r="C336" s="655" t="s">
        <v>516</v>
      </c>
      <c r="D336" s="656" t="s">
        <v>2967</v>
      </c>
      <c r="E336" s="655" t="s">
        <v>522</v>
      </c>
      <c r="F336" s="656" t="s">
        <v>2969</v>
      </c>
      <c r="G336" s="655" t="s">
        <v>571</v>
      </c>
      <c r="H336" s="655" t="s">
        <v>1699</v>
      </c>
      <c r="I336" s="655" t="s">
        <v>1059</v>
      </c>
      <c r="J336" s="655" t="s">
        <v>1700</v>
      </c>
      <c r="K336" s="655"/>
      <c r="L336" s="657">
        <v>129.54013431026431</v>
      </c>
      <c r="M336" s="657">
        <v>2</v>
      </c>
      <c r="N336" s="658">
        <v>259.08026862052861</v>
      </c>
    </row>
    <row r="337" spans="1:14" ht="14.4" customHeight="1" x14ac:dyDescent="0.3">
      <c r="A337" s="653" t="s">
        <v>506</v>
      </c>
      <c r="B337" s="654" t="s">
        <v>507</v>
      </c>
      <c r="C337" s="655" t="s">
        <v>516</v>
      </c>
      <c r="D337" s="656" t="s">
        <v>2967</v>
      </c>
      <c r="E337" s="655" t="s">
        <v>522</v>
      </c>
      <c r="F337" s="656" t="s">
        <v>2969</v>
      </c>
      <c r="G337" s="655" t="s">
        <v>571</v>
      </c>
      <c r="H337" s="655" t="s">
        <v>1701</v>
      </c>
      <c r="I337" s="655" t="s">
        <v>1702</v>
      </c>
      <c r="J337" s="655" t="s">
        <v>1703</v>
      </c>
      <c r="K337" s="655" t="s">
        <v>1704</v>
      </c>
      <c r="L337" s="657">
        <v>226.65999999999991</v>
      </c>
      <c r="M337" s="657">
        <v>2</v>
      </c>
      <c r="N337" s="658">
        <v>453.31999999999982</v>
      </c>
    </row>
    <row r="338" spans="1:14" ht="14.4" customHeight="1" x14ac:dyDescent="0.3">
      <c r="A338" s="653" t="s">
        <v>506</v>
      </c>
      <c r="B338" s="654" t="s">
        <v>507</v>
      </c>
      <c r="C338" s="655" t="s">
        <v>516</v>
      </c>
      <c r="D338" s="656" t="s">
        <v>2967</v>
      </c>
      <c r="E338" s="655" t="s">
        <v>522</v>
      </c>
      <c r="F338" s="656" t="s">
        <v>2969</v>
      </c>
      <c r="G338" s="655" t="s">
        <v>571</v>
      </c>
      <c r="H338" s="655" t="s">
        <v>1705</v>
      </c>
      <c r="I338" s="655" t="s">
        <v>1059</v>
      </c>
      <c r="J338" s="655" t="s">
        <v>1706</v>
      </c>
      <c r="K338" s="655"/>
      <c r="L338" s="657">
        <v>508.95876138685526</v>
      </c>
      <c r="M338" s="657">
        <v>1</v>
      </c>
      <c r="N338" s="658">
        <v>508.95876138685526</v>
      </c>
    </row>
    <row r="339" spans="1:14" ht="14.4" customHeight="1" x14ac:dyDescent="0.3">
      <c r="A339" s="653" t="s">
        <v>506</v>
      </c>
      <c r="B339" s="654" t="s">
        <v>507</v>
      </c>
      <c r="C339" s="655" t="s">
        <v>516</v>
      </c>
      <c r="D339" s="656" t="s">
        <v>2967</v>
      </c>
      <c r="E339" s="655" t="s">
        <v>522</v>
      </c>
      <c r="F339" s="656" t="s">
        <v>2969</v>
      </c>
      <c r="G339" s="655" t="s">
        <v>571</v>
      </c>
      <c r="H339" s="655" t="s">
        <v>1707</v>
      </c>
      <c r="I339" s="655" t="s">
        <v>1059</v>
      </c>
      <c r="J339" s="655" t="s">
        <v>1708</v>
      </c>
      <c r="K339" s="655"/>
      <c r="L339" s="657">
        <v>612.76530472001593</v>
      </c>
      <c r="M339" s="657">
        <v>1</v>
      </c>
      <c r="N339" s="658">
        <v>612.76530472001593</v>
      </c>
    </row>
    <row r="340" spans="1:14" ht="14.4" customHeight="1" x14ac:dyDescent="0.3">
      <c r="A340" s="653" t="s">
        <v>506</v>
      </c>
      <c r="B340" s="654" t="s">
        <v>507</v>
      </c>
      <c r="C340" s="655" t="s">
        <v>516</v>
      </c>
      <c r="D340" s="656" t="s">
        <v>2967</v>
      </c>
      <c r="E340" s="655" t="s">
        <v>522</v>
      </c>
      <c r="F340" s="656" t="s">
        <v>2969</v>
      </c>
      <c r="G340" s="655" t="s">
        <v>571</v>
      </c>
      <c r="H340" s="655" t="s">
        <v>1709</v>
      </c>
      <c r="I340" s="655" t="s">
        <v>1710</v>
      </c>
      <c r="J340" s="655" t="s">
        <v>1711</v>
      </c>
      <c r="K340" s="655" t="s">
        <v>1712</v>
      </c>
      <c r="L340" s="657">
        <v>74.220000000000013</v>
      </c>
      <c r="M340" s="657">
        <v>5</v>
      </c>
      <c r="N340" s="658">
        <v>371.10000000000008</v>
      </c>
    </row>
    <row r="341" spans="1:14" ht="14.4" customHeight="1" x14ac:dyDescent="0.3">
      <c r="A341" s="653" t="s">
        <v>506</v>
      </c>
      <c r="B341" s="654" t="s">
        <v>507</v>
      </c>
      <c r="C341" s="655" t="s">
        <v>516</v>
      </c>
      <c r="D341" s="656" t="s">
        <v>2967</v>
      </c>
      <c r="E341" s="655" t="s">
        <v>522</v>
      </c>
      <c r="F341" s="656" t="s">
        <v>2969</v>
      </c>
      <c r="G341" s="655" t="s">
        <v>571</v>
      </c>
      <c r="H341" s="655" t="s">
        <v>1713</v>
      </c>
      <c r="I341" s="655" t="s">
        <v>1714</v>
      </c>
      <c r="J341" s="655" t="s">
        <v>1715</v>
      </c>
      <c r="K341" s="655" t="s">
        <v>1716</v>
      </c>
      <c r="L341" s="657">
        <v>28.839999999999989</v>
      </c>
      <c r="M341" s="657">
        <v>1</v>
      </c>
      <c r="N341" s="658">
        <v>28.839999999999989</v>
      </c>
    </row>
    <row r="342" spans="1:14" ht="14.4" customHeight="1" x14ac:dyDescent="0.3">
      <c r="A342" s="653" t="s">
        <v>506</v>
      </c>
      <c r="B342" s="654" t="s">
        <v>507</v>
      </c>
      <c r="C342" s="655" t="s">
        <v>516</v>
      </c>
      <c r="D342" s="656" t="s">
        <v>2967</v>
      </c>
      <c r="E342" s="655" t="s">
        <v>522</v>
      </c>
      <c r="F342" s="656" t="s">
        <v>2969</v>
      </c>
      <c r="G342" s="655" t="s">
        <v>571</v>
      </c>
      <c r="H342" s="655" t="s">
        <v>1717</v>
      </c>
      <c r="I342" s="655" t="s">
        <v>1059</v>
      </c>
      <c r="J342" s="655" t="s">
        <v>1718</v>
      </c>
      <c r="K342" s="655"/>
      <c r="L342" s="657">
        <v>90.834000000000003</v>
      </c>
      <c r="M342" s="657">
        <v>1</v>
      </c>
      <c r="N342" s="658">
        <v>90.834000000000003</v>
      </c>
    </row>
    <row r="343" spans="1:14" ht="14.4" customHeight="1" x14ac:dyDescent="0.3">
      <c r="A343" s="653" t="s">
        <v>506</v>
      </c>
      <c r="B343" s="654" t="s">
        <v>507</v>
      </c>
      <c r="C343" s="655" t="s">
        <v>516</v>
      </c>
      <c r="D343" s="656" t="s">
        <v>2967</v>
      </c>
      <c r="E343" s="655" t="s">
        <v>522</v>
      </c>
      <c r="F343" s="656" t="s">
        <v>2969</v>
      </c>
      <c r="G343" s="655" t="s">
        <v>571</v>
      </c>
      <c r="H343" s="655" t="s">
        <v>1719</v>
      </c>
      <c r="I343" s="655" t="s">
        <v>1720</v>
      </c>
      <c r="J343" s="655" t="s">
        <v>1721</v>
      </c>
      <c r="K343" s="655" t="s">
        <v>1572</v>
      </c>
      <c r="L343" s="657">
        <v>46.54</v>
      </c>
      <c r="M343" s="657">
        <v>3</v>
      </c>
      <c r="N343" s="658">
        <v>139.62</v>
      </c>
    </row>
    <row r="344" spans="1:14" ht="14.4" customHeight="1" x14ac:dyDescent="0.3">
      <c r="A344" s="653" t="s">
        <v>506</v>
      </c>
      <c r="B344" s="654" t="s">
        <v>507</v>
      </c>
      <c r="C344" s="655" t="s">
        <v>516</v>
      </c>
      <c r="D344" s="656" t="s">
        <v>2967</v>
      </c>
      <c r="E344" s="655" t="s">
        <v>522</v>
      </c>
      <c r="F344" s="656" t="s">
        <v>2969</v>
      </c>
      <c r="G344" s="655" t="s">
        <v>571</v>
      </c>
      <c r="H344" s="655" t="s">
        <v>1722</v>
      </c>
      <c r="I344" s="655" t="s">
        <v>1059</v>
      </c>
      <c r="J344" s="655" t="s">
        <v>1723</v>
      </c>
      <c r="K344" s="655"/>
      <c r="L344" s="657">
        <v>369.87847868334893</v>
      </c>
      <c r="M344" s="657">
        <v>1</v>
      </c>
      <c r="N344" s="658">
        <v>369.87847868334893</v>
      </c>
    </row>
    <row r="345" spans="1:14" ht="14.4" customHeight="1" x14ac:dyDescent="0.3">
      <c r="A345" s="653" t="s">
        <v>506</v>
      </c>
      <c r="B345" s="654" t="s">
        <v>507</v>
      </c>
      <c r="C345" s="655" t="s">
        <v>516</v>
      </c>
      <c r="D345" s="656" t="s">
        <v>2967</v>
      </c>
      <c r="E345" s="655" t="s">
        <v>522</v>
      </c>
      <c r="F345" s="656" t="s">
        <v>2969</v>
      </c>
      <c r="G345" s="655" t="s">
        <v>571</v>
      </c>
      <c r="H345" s="655" t="s">
        <v>1724</v>
      </c>
      <c r="I345" s="655" t="s">
        <v>1725</v>
      </c>
      <c r="J345" s="655" t="s">
        <v>1726</v>
      </c>
      <c r="K345" s="655" t="s">
        <v>1727</v>
      </c>
      <c r="L345" s="657">
        <v>39.549999999999997</v>
      </c>
      <c r="M345" s="657">
        <v>2</v>
      </c>
      <c r="N345" s="658">
        <v>79.099999999999994</v>
      </c>
    </row>
    <row r="346" spans="1:14" ht="14.4" customHeight="1" x14ac:dyDescent="0.3">
      <c r="A346" s="653" t="s">
        <v>506</v>
      </c>
      <c r="B346" s="654" t="s">
        <v>507</v>
      </c>
      <c r="C346" s="655" t="s">
        <v>516</v>
      </c>
      <c r="D346" s="656" t="s">
        <v>2967</v>
      </c>
      <c r="E346" s="655" t="s">
        <v>522</v>
      </c>
      <c r="F346" s="656" t="s">
        <v>2969</v>
      </c>
      <c r="G346" s="655" t="s">
        <v>571</v>
      </c>
      <c r="H346" s="655" t="s">
        <v>1728</v>
      </c>
      <c r="I346" s="655" t="s">
        <v>1729</v>
      </c>
      <c r="J346" s="655" t="s">
        <v>1730</v>
      </c>
      <c r="K346" s="655" t="s">
        <v>1731</v>
      </c>
      <c r="L346" s="657">
        <v>74.610000000000014</v>
      </c>
      <c r="M346" s="657">
        <v>2</v>
      </c>
      <c r="N346" s="658">
        <v>149.22000000000003</v>
      </c>
    </row>
    <row r="347" spans="1:14" ht="14.4" customHeight="1" x14ac:dyDescent="0.3">
      <c r="A347" s="653" t="s">
        <v>506</v>
      </c>
      <c r="B347" s="654" t="s">
        <v>507</v>
      </c>
      <c r="C347" s="655" t="s">
        <v>516</v>
      </c>
      <c r="D347" s="656" t="s">
        <v>2967</v>
      </c>
      <c r="E347" s="655" t="s">
        <v>522</v>
      </c>
      <c r="F347" s="656" t="s">
        <v>2969</v>
      </c>
      <c r="G347" s="655" t="s">
        <v>571</v>
      </c>
      <c r="H347" s="655" t="s">
        <v>1732</v>
      </c>
      <c r="I347" s="655" t="s">
        <v>1733</v>
      </c>
      <c r="J347" s="655" t="s">
        <v>1734</v>
      </c>
      <c r="K347" s="655" t="s">
        <v>1735</v>
      </c>
      <c r="L347" s="657">
        <v>3548.5772606803716</v>
      </c>
      <c r="M347" s="657">
        <v>1</v>
      </c>
      <c r="N347" s="658">
        <v>3548.5772606803716</v>
      </c>
    </row>
    <row r="348" spans="1:14" ht="14.4" customHeight="1" x14ac:dyDescent="0.3">
      <c r="A348" s="653" t="s">
        <v>506</v>
      </c>
      <c r="B348" s="654" t="s">
        <v>507</v>
      </c>
      <c r="C348" s="655" t="s">
        <v>516</v>
      </c>
      <c r="D348" s="656" t="s">
        <v>2967</v>
      </c>
      <c r="E348" s="655" t="s">
        <v>522</v>
      </c>
      <c r="F348" s="656" t="s">
        <v>2969</v>
      </c>
      <c r="G348" s="655" t="s">
        <v>571</v>
      </c>
      <c r="H348" s="655" t="s">
        <v>1736</v>
      </c>
      <c r="I348" s="655" t="s">
        <v>1737</v>
      </c>
      <c r="J348" s="655" t="s">
        <v>1738</v>
      </c>
      <c r="K348" s="655" t="s">
        <v>1739</v>
      </c>
      <c r="L348" s="657">
        <v>79.601666666666659</v>
      </c>
      <c r="M348" s="657">
        <v>12</v>
      </c>
      <c r="N348" s="658">
        <v>955.21999999999991</v>
      </c>
    </row>
    <row r="349" spans="1:14" ht="14.4" customHeight="1" x14ac:dyDescent="0.3">
      <c r="A349" s="653" t="s">
        <v>506</v>
      </c>
      <c r="B349" s="654" t="s">
        <v>507</v>
      </c>
      <c r="C349" s="655" t="s">
        <v>516</v>
      </c>
      <c r="D349" s="656" t="s">
        <v>2967</v>
      </c>
      <c r="E349" s="655" t="s">
        <v>522</v>
      </c>
      <c r="F349" s="656" t="s">
        <v>2969</v>
      </c>
      <c r="G349" s="655" t="s">
        <v>571</v>
      </c>
      <c r="H349" s="655" t="s">
        <v>1740</v>
      </c>
      <c r="I349" s="655" t="s">
        <v>1059</v>
      </c>
      <c r="J349" s="655" t="s">
        <v>1741</v>
      </c>
      <c r="K349" s="655"/>
      <c r="L349" s="657">
        <v>170.65999999999997</v>
      </c>
      <c r="M349" s="657">
        <v>2</v>
      </c>
      <c r="N349" s="658">
        <v>341.31999999999994</v>
      </c>
    </row>
    <row r="350" spans="1:14" ht="14.4" customHeight="1" x14ac:dyDescent="0.3">
      <c r="A350" s="653" t="s">
        <v>506</v>
      </c>
      <c r="B350" s="654" t="s">
        <v>507</v>
      </c>
      <c r="C350" s="655" t="s">
        <v>516</v>
      </c>
      <c r="D350" s="656" t="s">
        <v>2967</v>
      </c>
      <c r="E350" s="655" t="s">
        <v>522</v>
      </c>
      <c r="F350" s="656" t="s">
        <v>2969</v>
      </c>
      <c r="G350" s="655" t="s">
        <v>571</v>
      </c>
      <c r="H350" s="655" t="s">
        <v>1742</v>
      </c>
      <c r="I350" s="655" t="s">
        <v>1059</v>
      </c>
      <c r="J350" s="655" t="s">
        <v>1743</v>
      </c>
      <c r="K350" s="655"/>
      <c r="L350" s="657">
        <v>296.46999999999997</v>
      </c>
      <c r="M350" s="657">
        <v>6</v>
      </c>
      <c r="N350" s="658">
        <v>1778.82</v>
      </c>
    </row>
    <row r="351" spans="1:14" ht="14.4" customHeight="1" x14ac:dyDescent="0.3">
      <c r="A351" s="653" t="s">
        <v>506</v>
      </c>
      <c r="B351" s="654" t="s">
        <v>507</v>
      </c>
      <c r="C351" s="655" t="s">
        <v>516</v>
      </c>
      <c r="D351" s="656" t="s">
        <v>2967</v>
      </c>
      <c r="E351" s="655" t="s">
        <v>522</v>
      </c>
      <c r="F351" s="656" t="s">
        <v>2969</v>
      </c>
      <c r="G351" s="655" t="s">
        <v>571</v>
      </c>
      <c r="H351" s="655" t="s">
        <v>1744</v>
      </c>
      <c r="I351" s="655" t="s">
        <v>1745</v>
      </c>
      <c r="J351" s="655" t="s">
        <v>1746</v>
      </c>
      <c r="K351" s="655" t="s">
        <v>1747</v>
      </c>
      <c r="L351" s="657">
        <v>123.57000000000001</v>
      </c>
      <c r="M351" s="657">
        <v>2</v>
      </c>
      <c r="N351" s="658">
        <v>247.14000000000001</v>
      </c>
    </row>
    <row r="352" spans="1:14" ht="14.4" customHeight="1" x14ac:dyDescent="0.3">
      <c r="A352" s="653" t="s">
        <v>506</v>
      </c>
      <c r="B352" s="654" t="s">
        <v>507</v>
      </c>
      <c r="C352" s="655" t="s">
        <v>516</v>
      </c>
      <c r="D352" s="656" t="s">
        <v>2967</v>
      </c>
      <c r="E352" s="655" t="s">
        <v>522</v>
      </c>
      <c r="F352" s="656" t="s">
        <v>2969</v>
      </c>
      <c r="G352" s="655" t="s">
        <v>571</v>
      </c>
      <c r="H352" s="655" t="s">
        <v>1748</v>
      </c>
      <c r="I352" s="655" t="s">
        <v>1059</v>
      </c>
      <c r="J352" s="655" t="s">
        <v>1749</v>
      </c>
      <c r="K352" s="655"/>
      <c r="L352" s="657">
        <v>103.68875605680338</v>
      </c>
      <c r="M352" s="657">
        <v>2</v>
      </c>
      <c r="N352" s="658">
        <v>207.37751211360677</v>
      </c>
    </row>
    <row r="353" spans="1:14" ht="14.4" customHeight="1" x14ac:dyDescent="0.3">
      <c r="A353" s="653" t="s">
        <v>506</v>
      </c>
      <c r="B353" s="654" t="s">
        <v>507</v>
      </c>
      <c r="C353" s="655" t="s">
        <v>516</v>
      </c>
      <c r="D353" s="656" t="s">
        <v>2967</v>
      </c>
      <c r="E353" s="655" t="s">
        <v>522</v>
      </c>
      <c r="F353" s="656" t="s">
        <v>2969</v>
      </c>
      <c r="G353" s="655" t="s">
        <v>571</v>
      </c>
      <c r="H353" s="655" t="s">
        <v>1750</v>
      </c>
      <c r="I353" s="655" t="s">
        <v>1751</v>
      </c>
      <c r="J353" s="655" t="s">
        <v>1752</v>
      </c>
      <c r="K353" s="655" t="s">
        <v>1753</v>
      </c>
      <c r="L353" s="657">
        <v>105.00000000000006</v>
      </c>
      <c r="M353" s="657">
        <v>1</v>
      </c>
      <c r="N353" s="658">
        <v>105.00000000000006</v>
      </c>
    </row>
    <row r="354" spans="1:14" ht="14.4" customHeight="1" x14ac:dyDescent="0.3">
      <c r="A354" s="653" t="s">
        <v>506</v>
      </c>
      <c r="B354" s="654" t="s">
        <v>507</v>
      </c>
      <c r="C354" s="655" t="s">
        <v>516</v>
      </c>
      <c r="D354" s="656" t="s">
        <v>2967</v>
      </c>
      <c r="E354" s="655" t="s">
        <v>522</v>
      </c>
      <c r="F354" s="656" t="s">
        <v>2969</v>
      </c>
      <c r="G354" s="655" t="s">
        <v>571</v>
      </c>
      <c r="H354" s="655" t="s">
        <v>1754</v>
      </c>
      <c r="I354" s="655" t="s">
        <v>1059</v>
      </c>
      <c r="J354" s="655" t="s">
        <v>1755</v>
      </c>
      <c r="K354" s="655"/>
      <c r="L354" s="657">
        <v>447.97999999999996</v>
      </c>
      <c r="M354" s="657">
        <v>1</v>
      </c>
      <c r="N354" s="658">
        <v>447.97999999999996</v>
      </c>
    </row>
    <row r="355" spans="1:14" ht="14.4" customHeight="1" x14ac:dyDescent="0.3">
      <c r="A355" s="653" t="s">
        <v>506</v>
      </c>
      <c r="B355" s="654" t="s">
        <v>507</v>
      </c>
      <c r="C355" s="655" t="s">
        <v>516</v>
      </c>
      <c r="D355" s="656" t="s">
        <v>2967</v>
      </c>
      <c r="E355" s="655" t="s">
        <v>522</v>
      </c>
      <c r="F355" s="656" t="s">
        <v>2969</v>
      </c>
      <c r="G355" s="655" t="s">
        <v>571</v>
      </c>
      <c r="H355" s="655" t="s">
        <v>1756</v>
      </c>
      <c r="I355" s="655" t="s">
        <v>1059</v>
      </c>
      <c r="J355" s="655" t="s">
        <v>1757</v>
      </c>
      <c r="K355" s="655" t="s">
        <v>1758</v>
      </c>
      <c r="L355" s="657">
        <v>221.1525636593563</v>
      </c>
      <c r="M355" s="657">
        <v>1</v>
      </c>
      <c r="N355" s="658">
        <v>221.1525636593563</v>
      </c>
    </row>
    <row r="356" spans="1:14" ht="14.4" customHeight="1" x14ac:dyDescent="0.3">
      <c r="A356" s="653" t="s">
        <v>506</v>
      </c>
      <c r="B356" s="654" t="s">
        <v>507</v>
      </c>
      <c r="C356" s="655" t="s">
        <v>516</v>
      </c>
      <c r="D356" s="656" t="s">
        <v>2967</v>
      </c>
      <c r="E356" s="655" t="s">
        <v>522</v>
      </c>
      <c r="F356" s="656" t="s">
        <v>2969</v>
      </c>
      <c r="G356" s="655" t="s">
        <v>571</v>
      </c>
      <c r="H356" s="655" t="s">
        <v>1759</v>
      </c>
      <c r="I356" s="655" t="s">
        <v>1059</v>
      </c>
      <c r="J356" s="655" t="s">
        <v>1760</v>
      </c>
      <c r="K356" s="655"/>
      <c r="L356" s="657">
        <v>88.21</v>
      </c>
      <c r="M356" s="657">
        <v>2</v>
      </c>
      <c r="N356" s="658">
        <v>176.42</v>
      </c>
    </row>
    <row r="357" spans="1:14" ht="14.4" customHeight="1" x14ac:dyDescent="0.3">
      <c r="A357" s="653" t="s">
        <v>506</v>
      </c>
      <c r="B357" s="654" t="s">
        <v>507</v>
      </c>
      <c r="C357" s="655" t="s">
        <v>516</v>
      </c>
      <c r="D357" s="656" t="s">
        <v>2967</v>
      </c>
      <c r="E357" s="655" t="s">
        <v>522</v>
      </c>
      <c r="F357" s="656" t="s">
        <v>2969</v>
      </c>
      <c r="G357" s="655" t="s">
        <v>571</v>
      </c>
      <c r="H357" s="655" t="s">
        <v>1761</v>
      </c>
      <c r="I357" s="655" t="s">
        <v>1059</v>
      </c>
      <c r="J357" s="655" t="s">
        <v>1762</v>
      </c>
      <c r="K357" s="655"/>
      <c r="L357" s="657">
        <v>64.541921651538914</v>
      </c>
      <c r="M357" s="657">
        <v>4</v>
      </c>
      <c r="N357" s="658">
        <v>258.16768660615566</v>
      </c>
    </row>
    <row r="358" spans="1:14" ht="14.4" customHeight="1" x14ac:dyDescent="0.3">
      <c r="A358" s="653" t="s">
        <v>506</v>
      </c>
      <c r="B358" s="654" t="s">
        <v>507</v>
      </c>
      <c r="C358" s="655" t="s">
        <v>516</v>
      </c>
      <c r="D358" s="656" t="s">
        <v>2967</v>
      </c>
      <c r="E358" s="655" t="s">
        <v>522</v>
      </c>
      <c r="F358" s="656" t="s">
        <v>2969</v>
      </c>
      <c r="G358" s="655" t="s">
        <v>571</v>
      </c>
      <c r="H358" s="655" t="s">
        <v>1763</v>
      </c>
      <c r="I358" s="655" t="s">
        <v>1764</v>
      </c>
      <c r="J358" s="655" t="s">
        <v>1765</v>
      </c>
      <c r="K358" s="655" t="s">
        <v>1766</v>
      </c>
      <c r="L358" s="657">
        <v>366.47666666666669</v>
      </c>
      <c r="M358" s="657">
        <v>1</v>
      </c>
      <c r="N358" s="658">
        <v>366.47666666666669</v>
      </c>
    </row>
    <row r="359" spans="1:14" ht="14.4" customHeight="1" x14ac:dyDescent="0.3">
      <c r="A359" s="653" t="s">
        <v>506</v>
      </c>
      <c r="B359" s="654" t="s">
        <v>507</v>
      </c>
      <c r="C359" s="655" t="s">
        <v>516</v>
      </c>
      <c r="D359" s="656" t="s">
        <v>2967</v>
      </c>
      <c r="E359" s="655" t="s">
        <v>522</v>
      </c>
      <c r="F359" s="656" t="s">
        <v>2969</v>
      </c>
      <c r="G359" s="655" t="s">
        <v>571</v>
      </c>
      <c r="H359" s="655" t="s">
        <v>1767</v>
      </c>
      <c r="I359" s="655" t="s">
        <v>1768</v>
      </c>
      <c r="J359" s="655" t="s">
        <v>758</v>
      </c>
      <c r="K359" s="655" t="s">
        <v>1769</v>
      </c>
      <c r="L359" s="657">
        <v>170.17937658200248</v>
      </c>
      <c r="M359" s="657">
        <v>2</v>
      </c>
      <c r="N359" s="658">
        <v>340.35875316400495</v>
      </c>
    </row>
    <row r="360" spans="1:14" ht="14.4" customHeight="1" x14ac:dyDescent="0.3">
      <c r="A360" s="653" t="s">
        <v>506</v>
      </c>
      <c r="B360" s="654" t="s">
        <v>507</v>
      </c>
      <c r="C360" s="655" t="s">
        <v>516</v>
      </c>
      <c r="D360" s="656" t="s">
        <v>2967</v>
      </c>
      <c r="E360" s="655" t="s">
        <v>522</v>
      </c>
      <c r="F360" s="656" t="s">
        <v>2969</v>
      </c>
      <c r="G360" s="655" t="s">
        <v>571</v>
      </c>
      <c r="H360" s="655" t="s">
        <v>1770</v>
      </c>
      <c r="I360" s="655" t="s">
        <v>1771</v>
      </c>
      <c r="J360" s="655" t="s">
        <v>1772</v>
      </c>
      <c r="K360" s="655" t="s">
        <v>1773</v>
      </c>
      <c r="L360" s="657">
        <v>107.53999999999999</v>
      </c>
      <c r="M360" s="657">
        <v>1</v>
      </c>
      <c r="N360" s="658">
        <v>107.53999999999999</v>
      </c>
    </row>
    <row r="361" spans="1:14" ht="14.4" customHeight="1" x14ac:dyDescent="0.3">
      <c r="A361" s="653" t="s">
        <v>506</v>
      </c>
      <c r="B361" s="654" t="s">
        <v>507</v>
      </c>
      <c r="C361" s="655" t="s">
        <v>516</v>
      </c>
      <c r="D361" s="656" t="s">
        <v>2967</v>
      </c>
      <c r="E361" s="655" t="s">
        <v>522</v>
      </c>
      <c r="F361" s="656" t="s">
        <v>2969</v>
      </c>
      <c r="G361" s="655" t="s">
        <v>571</v>
      </c>
      <c r="H361" s="655" t="s">
        <v>1774</v>
      </c>
      <c r="I361" s="655" t="s">
        <v>1774</v>
      </c>
      <c r="J361" s="655" t="s">
        <v>1775</v>
      </c>
      <c r="K361" s="655" t="s">
        <v>1776</v>
      </c>
      <c r="L361" s="657">
        <v>74.889588800349529</v>
      </c>
      <c r="M361" s="657">
        <v>1</v>
      </c>
      <c r="N361" s="658">
        <v>74.889588800349529</v>
      </c>
    </row>
    <row r="362" spans="1:14" ht="14.4" customHeight="1" x14ac:dyDescent="0.3">
      <c r="A362" s="653" t="s">
        <v>506</v>
      </c>
      <c r="B362" s="654" t="s">
        <v>507</v>
      </c>
      <c r="C362" s="655" t="s">
        <v>516</v>
      </c>
      <c r="D362" s="656" t="s">
        <v>2967</v>
      </c>
      <c r="E362" s="655" t="s">
        <v>522</v>
      </c>
      <c r="F362" s="656" t="s">
        <v>2969</v>
      </c>
      <c r="G362" s="655" t="s">
        <v>571</v>
      </c>
      <c r="H362" s="655" t="s">
        <v>1777</v>
      </c>
      <c r="I362" s="655" t="s">
        <v>1778</v>
      </c>
      <c r="J362" s="655" t="s">
        <v>566</v>
      </c>
      <c r="K362" s="655" t="s">
        <v>1779</v>
      </c>
      <c r="L362" s="657">
        <v>107.33035516932654</v>
      </c>
      <c r="M362" s="657">
        <v>4</v>
      </c>
      <c r="N362" s="658">
        <v>429.32142067730615</v>
      </c>
    </row>
    <row r="363" spans="1:14" ht="14.4" customHeight="1" x14ac:dyDescent="0.3">
      <c r="A363" s="653" t="s">
        <v>506</v>
      </c>
      <c r="B363" s="654" t="s">
        <v>507</v>
      </c>
      <c r="C363" s="655" t="s">
        <v>516</v>
      </c>
      <c r="D363" s="656" t="s">
        <v>2967</v>
      </c>
      <c r="E363" s="655" t="s">
        <v>522</v>
      </c>
      <c r="F363" s="656" t="s">
        <v>2969</v>
      </c>
      <c r="G363" s="655" t="s">
        <v>571</v>
      </c>
      <c r="H363" s="655" t="s">
        <v>1780</v>
      </c>
      <c r="I363" s="655" t="s">
        <v>1781</v>
      </c>
      <c r="J363" s="655" t="s">
        <v>1782</v>
      </c>
      <c r="K363" s="655" t="s">
        <v>1783</v>
      </c>
      <c r="L363" s="657">
        <v>114.06999999999995</v>
      </c>
      <c r="M363" s="657">
        <v>1</v>
      </c>
      <c r="N363" s="658">
        <v>114.06999999999995</v>
      </c>
    </row>
    <row r="364" spans="1:14" ht="14.4" customHeight="1" x14ac:dyDescent="0.3">
      <c r="A364" s="653" t="s">
        <v>506</v>
      </c>
      <c r="B364" s="654" t="s">
        <v>507</v>
      </c>
      <c r="C364" s="655" t="s">
        <v>516</v>
      </c>
      <c r="D364" s="656" t="s">
        <v>2967</v>
      </c>
      <c r="E364" s="655" t="s">
        <v>522</v>
      </c>
      <c r="F364" s="656" t="s">
        <v>2969</v>
      </c>
      <c r="G364" s="655" t="s">
        <v>571</v>
      </c>
      <c r="H364" s="655" t="s">
        <v>1784</v>
      </c>
      <c r="I364" s="655" t="s">
        <v>1784</v>
      </c>
      <c r="J364" s="655" t="s">
        <v>1785</v>
      </c>
      <c r="K364" s="655" t="s">
        <v>1786</v>
      </c>
      <c r="L364" s="657">
        <v>108.69960447439318</v>
      </c>
      <c r="M364" s="657">
        <v>3</v>
      </c>
      <c r="N364" s="658">
        <v>326.09881342317954</v>
      </c>
    </row>
    <row r="365" spans="1:14" ht="14.4" customHeight="1" x14ac:dyDescent="0.3">
      <c r="A365" s="653" t="s">
        <v>506</v>
      </c>
      <c r="B365" s="654" t="s">
        <v>507</v>
      </c>
      <c r="C365" s="655" t="s">
        <v>516</v>
      </c>
      <c r="D365" s="656" t="s">
        <v>2967</v>
      </c>
      <c r="E365" s="655" t="s">
        <v>522</v>
      </c>
      <c r="F365" s="656" t="s">
        <v>2969</v>
      </c>
      <c r="G365" s="655" t="s">
        <v>571</v>
      </c>
      <c r="H365" s="655" t="s">
        <v>1787</v>
      </c>
      <c r="I365" s="655" t="s">
        <v>1787</v>
      </c>
      <c r="J365" s="655" t="s">
        <v>1788</v>
      </c>
      <c r="K365" s="655" t="s">
        <v>1395</v>
      </c>
      <c r="L365" s="657">
        <v>58.66999999999998</v>
      </c>
      <c r="M365" s="657">
        <v>2</v>
      </c>
      <c r="N365" s="658">
        <v>117.33999999999996</v>
      </c>
    </row>
    <row r="366" spans="1:14" ht="14.4" customHeight="1" x14ac:dyDescent="0.3">
      <c r="A366" s="653" t="s">
        <v>506</v>
      </c>
      <c r="B366" s="654" t="s">
        <v>507</v>
      </c>
      <c r="C366" s="655" t="s">
        <v>516</v>
      </c>
      <c r="D366" s="656" t="s">
        <v>2967</v>
      </c>
      <c r="E366" s="655" t="s">
        <v>522</v>
      </c>
      <c r="F366" s="656" t="s">
        <v>2969</v>
      </c>
      <c r="G366" s="655" t="s">
        <v>571</v>
      </c>
      <c r="H366" s="655" t="s">
        <v>1789</v>
      </c>
      <c r="I366" s="655" t="s">
        <v>1789</v>
      </c>
      <c r="J366" s="655" t="s">
        <v>1790</v>
      </c>
      <c r="K366" s="655" t="s">
        <v>1791</v>
      </c>
      <c r="L366" s="657">
        <v>1803.68</v>
      </c>
      <c r="M366" s="657">
        <v>1</v>
      </c>
      <c r="N366" s="658">
        <v>1803.68</v>
      </c>
    </row>
    <row r="367" spans="1:14" ht="14.4" customHeight="1" x14ac:dyDescent="0.3">
      <c r="A367" s="653" t="s">
        <v>506</v>
      </c>
      <c r="B367" s="654" t="s">
        <v>507</v>
      </c>
      <c r="C367" s="655" t="s">
        <v>516</v>
      </c>
      <c r="D367" s="656" t="s">
        <v>2967</v>
      </c>
      <c r="E367" s="655" t="s">
        <v>522</v>
      </c>
      <c r="F367" s="656" t="s">
        <v>2969</v>
      </c>
      <c r="G367" s="655" t="s">
        <v>571</v>
      </c>
      <c r="H367" s="655" t="s">
        <v>1792</v>
      </c>
      <c r="I367" s="655" t="s">
        <v>1793</v>
      </c>
      <c r="J367" s="655" t="s">
        <v>1794</v>
      </c>
      <c r="K367" s="655" t="s">
        <v>1795</v>
      </c>
      <c r="L367" s="657">
        <v>554.71695419054458</v>
      </c>
      <c r="M367" s="657">
        <v>1</v>
      </c>
      <c r="N367" s="658">
        <v>554.71695419054458</v>
      </c>
    </row>
    <row r="368" spans="1:14" ht="14.4" customHeight="1" x14ac:dyDescent="0.3">
      <c r="A368" s="653" t="s">
        <v>506</v>
      </c>
      <c r="B368" s="654" t="s">
        <v>507</v>
      </c>
      <c r="C368" s="655" t="s">
        <v>516</v>
      </c>
      <c r="D368" s="656" t="s">
        <v>2967</v>
      </c>
      <c r="E368" s="655" t="s">
        <v>522</v>
      </c>
      <c r="F368" s="656" t="s">
        <v>2969</v>
      </c>
      <c r="G368" s="655" t="s">
        <v>571</v>
      </c>
      <c r="H368" s="655" t="s">
        <v>1796</v>
      </c>
      <c r="I368" s="655" t="s">
        <v>1796</v>
      </c>
      <c r="J368" s="655" t="s">
        <v>1797</v>
      </c>
      <c r="K368" s="655" t="s">
        <v>1798</v>
      </c>
      <c r="L368" s="657">
        <v>32.69</v>
      </c>
      <c r="M368" s="657">
        <v>1</v>
      </c>
      <c r="N368" s="658">
        <v>32.69</v>
      </c>
    </row>
    <row r="369" spans="1:14" ht="14.4" customHeight="1" x14ac:dyDescent="0.3">
      <c r="A369" s="653" t="s">
        <v>506</v>
      </c>
      <c r="B369" s="654" t="s">
        <v>507</v>
      </c>
      <c r="C369" s="655" t="s">
        <v>516</v>
      </c>
      <c r="D369" s="656" t="s">
        <v>2967</v>
      </c>
      <c r="E369" s="655" t="s">
        <v>522</v>
      </c>
      <c r="F369" s="656" t="s">
        <v>2969</v>
      </c>
      <c r="G369" s="655" t="s">
        <v>571</v>
      </c>
      <c r="H369" s="655" t="s">
        <v>1799</v>
      </c>
      <c r="I369" s="655" t="s">
        <v>1799</v>
      </c>
      <c r="J369" s="655" t="s">
        <v>1800</v>
      </c>
      <c r="K369" s="655" t="s">
        <v>1801</v>
      </c>
      <c r="L369" s="657">
        <v>1489.09</v>
      </c>
      <c r="M369" s="657">
        <v>1</v>
      </c>
      <c r="N369" s="658">
        <v>1489.09</v>
      </c>
    </row>
    <row r="370" spans="1:14" ht="14.4" customHeight="1" x14ac:dyDescent="0.3">
      <c r="A370" s="653" t="s">
        <v>506</v>
      </c>
      <c r="B370" s="654" t="s">
        <v>507</v>
      </c>
      <c r="C370" s="655" t="s">
        <v>516</v>
      </c>
      <c r="D370" s="656" t="s">
        <v>2967</v>
      </c>
      <c r="E370" s="655" t="s">
        <v>522</v>
      </c>
      <c r="F370" s="656" t="s">
        <v>2969</v>
      </c>
      <c r="G370" s="655" t="s">
        <v>571</v>
      </c>
      <c r="H370" s="655" t="s">
        <v>1802</v>
      </c>
      <c r="I370" s="655" t="s">
        <v>1803</v>
      </c>
      <c r="J370" s="655" t="s">
        <v>813</v>
      </c>
      <c r="K370" s="655" t="s">
        <v>1447</v>
      </c>
      <c r="L370" s="657">
        <v>114.31999999999996</v>
      </c>
      <c r="M370" s="657">
        <v>4</v>
      </c>
      <c r="N370" s="658">
        <v>457.27999999999986</v>
      </c>
    </row>
    <row r="371" spans="1:14" ht="14.4" customHeight="1" x14ac:dyDescent="0.3">
      <c r="A371" s="653" t="s">
        <v>506</v>
      </c>
      <c r="B371" s="654" t="s">
        <v>507</v>
      </c>
      <c r="C371" s="655" t="s">
        <v>516</v>
      </c>
      <c r="D371" s="656" t="s">
        <v>2967</v>
      </c>
      <c r="E371" s="655" t="s">
        <v>522</v>
      </c>
      <c r="F371" s="656" t="s">
        <v>2969</v>
      </c>
      <c r="G371" s="655" t="s">
        <v>571</v>
      </c>
      <c r="H371" s="655" t="s">
        <v>1804</v>
      </c>
      <c r="I371" s="655" t="s">
        <v>1804</v>
      </c>
      <c r="J371" s="655" t="s">
        <v>1805</v>
      </c>
      <c r="K371" s="655" t="s">
        <v>1806</v>
      </c>
      <c r="L371" s="657">
        <v>47.532857142857154</v>
      </c>
      <c r="M371" s="657">
        <v>7</v>
      </c>
      <c r="N371" s="658">
        <v>332.73000000000008</v>
      </c>
    </row>
    <row r="372" spans="1:14" ht="14.4" customHeight="1" x14ac:dyDescent="0.3">
      <c r="A372" s="653" t="s">
        <v>506</v>
      </c>
      <c r="B372" s="654" t="s">
        <v>507</v>
      </c>
      <c r="C372" s="655" t="s">
        <v>516</v>
      </c>
      <c r="D372" s="656" t="s">
        <v>2967</v>
      </c>
      <c r="E372" s="655" t="s">
        <v>522</v>
      </c>
      <c r="F372" s="656" t="s">
        <v>2969</v>
      </c>
      <c r="G372" s="655" t="s">
        <v>571</v>
      </c>
      <c r="H372" s="655" t="s">
        <v>1807</v>
      </c>
      <c r="I372" s="655" t="s">
        <v>1808</v>
      </c>
      <c r="J372" s="655" t="s">
        <v>1809</v>
      </c>
      <c r="K372" s="655" t="s">
        <v>1810</v>
      </c>
      <c r="L372" s="657">
        <v>98.050000000000011</v>
      </c>
      <c r="M372" s="657">
        <v>1</v>
      </c>
      <c r="N372" s="658">
        <v>98.050000000000011</v>
      </c>
    </row>
    <row r="373" spans="1:14" ht="14.4" customHeight="1" x14ac:dyDescent="0.3">
      <c r="A373" s="653" t="s">
        <v>506</v>
      </c>
      <c r="B373" s="654" t="s">
        <v>507</v>
      </c>
      <c r="C373" s="655" t="s">
        <v>516</v>
      </c>
      <c r="D373" s="656" t="s">
        <v>2967</v>
      </c>
      <c r="E373" s="655" t="s">
        <v>522</v>
      </c>
      <c r="F373" s="656" t="s">
        <v>2969</v>
      </c>
      <c r="G373" s="655" t="s">
        <v>571</v>
      </c>
      <c r="H373" s="655" t="s">
        <v>1811</v>
      </c>
      <c r="I373" s="655" t="s">
        <v>1059</v>
      </c>
      <c r="J373" s="655" t="s">
        <v>1812</v>
      </c>
      <c r="K373" s="655"/>
      <c r="L373" s="657">
        <v>735.06453583127086</v>
      </c>
      <c r="M373" s="657">
        <v>1</v>
      </c>
      <c r="N373" s="658">
        <v>735.06453583127086</v>
      </c>
    </row>
    <row r="374" spans="1:14" ht="14.4" customHeight="1" x14ac:dyDescent="0.3">
      <c r="A374" s="653" t="s">
        <v>506</v>
      </c>
      <c r="B374" s="654" t="s">
        <v>507</v>
      </c>
      <c r="C374" s="655" t="s">
        <v>516</v>
      </c>
      <c r="D374" s="656" t="s">
        <v>2967</v>
      </c>
      <c r="E374" s="655" t="s">
        <v>522</v>
      </c>
      <c r="F374" s="656" t="s">
        <v>2969</v>
      </c>
      <c r="G374" s="655" t="s">
        <v>571</v>
      </c>
      <c r="H374" s="655" t="s">
        <v>1813</v>
      </c>
      <c r="I374" s="655" t="s">
        <v>1814</v>
      </c>
      <c r="J374" s="655" t="s">
        <v>1815</v>
      </c>
      <c r="K374" s="655" t="s">
        <v>695</v>
      </c>
      <c r="L374" s="657">
        <v>201.53999999999994</v>
      </c>
      <c r="M374" s="657">
        <v>1</v>
      </c>
      <c r="N374" s="658">
        <v>201.53999999999994</v>
      </c>
    </row>
    <row r="375" spans="1:14" ht="14.4" customHeight="1" x14ac:dyDescent="0.3">
      <c r="A375" s="653" t="s">
        <v>506</v>
      </c>
      <c r="B375" s="654" t="s">
        <v>507</v>
      </c>
      <c r="C375" s="655" t="s">
        <v>516</v>
      </c>
      <c r="D375" s="656" t="s">
        <v>2967</v>
      </c>
      <c r="E375" s="655" t="s">
        <v>522</v>
      </c>
      <c r="F375" s="656" t="s">
        <v>2969</v>
      </c>
      <c r="G375" s="655" t="s">
        <v>571</v>
      </c>
      <c r="H375" s="655" t="s">
        <v>1816</v>
      </c>
      <c r="I375" s="655" t="s">
        <v>1059</v>
      </c>
      <c r="J375" s="655" t="s">
        <v>1817</v>
      </c>
      <c r="K375" s="655"/>
      <c r="L375" s="657">
        <v>294.11262866763417</v>
      </c>
      <c r="M375" s="657">
        <v>1</v>
      </c>
      <c r="N375" s="658">
        <v>294.11262866763417</v>
      </c>
    </row>
    <row r="376" spans="1:14" ht="14.4" customHeight="1" x14ac:dyDescent="0.3">
      <c r="A376" s="653" t="s">
        <v>506</v>
      </c>
      <c r="B376" s="654" t="s">
        <v>507</v>
      </c>
      <c r="C376" s="655" t="s">
        <v>516</v>
      </c>
      <c r="D376" s="656" t="s">
        <v>2967</v>
      </c>
      <c r="E376" s="655" t="s">
        <v>522</v>
      </c>
      <c r="F376" s="656" t="s">
        <v>2969</v>
      </c>
      <c r="G376" s="655" t="s">
        <v>571</v>
      </c>
      <c r="H376" s="655" t="s">
        <v>1818</v>
      </c>
      <c r="I376" s="655" t="s">
        <v>1819</v>
      </c>
      <c r="J376" s="655" t="s">
        <v>1820</v>
      </c>
      <c r="K376" s="655" t="s">
        <v>1580</v>
      </c>
      <c r="L376" s="657">
        <v>126.50006929642225</v>
      </c>
      <c r="M376" s="657">
        <v>5</v>
      </c>
      <c r="N376" s="658">
        <v>632.50034648211124</v>
      </c>
    </row>
    <row r="377" spans="1:14" ht="14.4" customHeight="1" x14ac:dyDescent="0.3">
      <c r="A377" s="653" t="s">
        <v>506</v>
      </c>
      <c r="B377" s="654" t="s">
        <v>507</v>
      </c>
      <c r="C377" s="655" t="s">
        <v>516</v>
      </c>
      <c r="D377" s="656" t="s">
        <v>2967</v>
      </c>
      <c r="E377" s="655" t="s">
        <v>522</v>
      </c>
      <c r="F377" s="656" t="s">
        <v>2969</v>
      </c>
      <c r="G377" s="655" t="s">
        <v>571</v>
      </c>
      <c r="H377" s="655" t="s">
        <v>1821</v>
      </c>
      <c r="I377" s="655" t="s">
        <v>1822</v>
      </c>
      <c r="J377" s="655" t="s">
        <v>1823</v>
      </c>
      <c r="K377" s="655" t="s">
        <v>1824</v>
      </c>
      <c r="L377" s="657">
        <v>98.95</v>
      </c>
      <c r="M377" s="657">
        <v>2</v>
      </c>
      <c r="N377" s="658">
        <v>197.9</v>
      </c>
    </row>
    <row r="378" spans="1:14" ht="14.4" customHeight="1" x14ac:dyDescent="0.3">
      <c r="A378" s="653" t="s">
        <v>506</v>
      </c>
      <c r="B378" s="654" t="s">
        <v>507</v>
      </c>
      <c r="C378" s="655" t="s">
        <v>516</v>
      </c>
      <c r="D378" s="656" t="s">
        <v>2967</v>
      </c>
      <c r="E378" s="655" t="s">
        <v>522</v>
      </c>
      <c r="F378" s="656" t="s">
        <v>2969</v>
      </c>
      <c r="G378" s="655" t="s">
        <v>571</v>
      </c>
      <c r="H378" s="655" t="s">
        <v>1825</v>
      </c>
      <c r="I378" s="655" t="s">
        <v>1825</v>
      </c>
      <c r="J378" s="655" t="s">
        <v>1826</v>
      </c>
      <c r="K378" s="655" t="s">
        <v>1827</v>
      </c>
      <c r="L378" s="657">
        <v>298.84999999999991</v>
      </c>
      <c r="M378" s="657">
        <v>1</v>
      </c>
      <c r="N378" s="658">
        <v>298.84999999999991</v>
      </c>
    </row>
    <row r="379" spans="1:14" ht="14.4" customHeight="1" x14ac:dyDescent="0.3">
      <c r="A379" s="653" t="s">
        <v>506</v>
      </c>
      <c r="B379" s="654" t="s">
        <v>507</v>
      </c>
      <c r="C379" s="655" t="s">
        <v>516</v>
      </c>
      <c r="D379" s="656" t="s">
        <v>2967</v>
      </c>
      <c r="E379" s="655" t="s">
        <v>522</v>
      </c>
      <c r="F379" s="656" t="s">
        <v>2969</v>
      </c>
      <c r="G379" s="655" t="s">
        <v>571</v>
      </c>
      <c r="H379" s="655" t="s">
        <v>1828</v>
      </c>
      <c r="I379" s="655" t="s">
        <v>1828</v>
      </c>
      <c r="J379" s="655" t="s">
        <v>1829</v>
      </c>
      <c r="K379" s="655" t="s">
        <v>838</v>
      </c>
      <c r="L379" s="657">
        <v>81.258069906454239</v>
      </c>
      <c r="M379" s="657">
        <v>5</v>
      </c>
      <c r="N379" s="658">
        <v>406.29034953227119</v>
      </c>
    </row>
    <row r="380" spans="1:14" ht="14.4" customHeight="1" x14ac:dyDescent="0.3">
      <c r="A380" s="653" t="s">
        <v>506</v>
      </c>
      <c r="B380" s="654" t="s">
        <v>507</v>
      </c>
      <c r="C380" s="655" t="s">
        <v>516</v>
      </c>
      <c r="D380" s="656" t="s">
        <v>2967</v>
      </c>
      <c r="E380" s="655" t="s">
        <v>522</v>
      </c>
      <c r="F380" s="656" t="s">
        <v>2969</v>
      </c>
      <c r="G380" s="655" t="s">
        <v>571</v>
      </c>
      <c r="H380" s="655" t="s">
        <v>1830</v>
      </c>
      <c r="I380" s="655" t="s">
        <v>1831</v>
      </c>
      <c r="J380" s="655" t="s">
        <v>1832</v>
      </c>
      <c r="K380" s="655" t="s">
        <v>1833</v>
      </c>
      <c r="L380" s="657">
        <v>548.00666666666666</v>
      </c>
      <c r="M380" s="657">
        <v>3</v>
      </c>
      <c r="N380" s="658">
        <v>1644.02</v>
      </c>
    </row>
    <row r="381" spans="1:14" ht="14.4" customHeight="1" x14ac:dyDescent="0.3">
      <c r="A381" s="653" t="s">
        <v>506</v>
      </c>
      <c r="B381" s="654" t="s">
        <v>507</v>
      </c>
      <c r="C381" s="655" t="s">
        <v>516</v>
      </c>
      <c r="D381" s="656" t="s">
        <v>2967</v>
      </c>
      <c r="E381" s="655" t="s">
        <v>522</v>
      </c>
      <c r="F381" s="656" t="s">
        <v>2969</v>
      </c>
      <c r="G381" s="655" t="s">
        <v>571</v>
      </c>
      <c r="H381" s="655" t="s">
        <v>1834</v>
      </c>
      <c r="I381" s="655" t="s">
        <v>1835</v>
      </c>
      <c r="J381" s="655" t="s">
        <v>1836</v>
      </c>
      <c r="K381" s="655" t="s">
        <v>1837</v>
      </c>
      <c r="L381" s="657">
        <v>129.69999999999996</v>
      </c>
      <c r="M381" s="657">
        <v>1</v>
      </c>
      <c r="N381" s="658">
        <v>129.69999999999996</v>
      </c>
    </row>
    <row r="382" spans="1:14" ht="14.4" customHeight="1" x14ac:dyDescent="0.3">
      <c r="A382" s="653" t="s">
        <v>506</v>
      </c>
      <c r="B382" s="654" t="s">
        <v>507</v>
      </c>
      <c r="C382" s="655" t="s">
        <v>516</v>
      </c>
      <c r="D382" s="656" t="s">
        <v>2967</v>
      </c>
      <c r="E382" s="655" t="s">
        <v>522</v>
      </c>
      <c r="F382" s="656" t="s">
        <v>2969</v>
      </c>
      <c r="G382" s="655" t="s">
        <v>571</v>
      </c>
      <c r="H382" s="655" t="s">
        <v>1838</v>
      </c>
      <c r="I382" s="655" t="s">
        <v>1839</v>
      </c>
      <c r="J382" s="655" t="s">
        <v>1840</v>
      </c>
      <c r="K382" s="655" t="s">
        <v>1841</v>
      </c>
      <c r="L382" s="657">
        <v>328.81947028939936</v>
      </c>
      <c r="M382" s="657">
        <v>4</v>
      </c>
      <c r="N382" s="658">
        <v>1315.2778811575974</v>
      </c>
    </row>
    <row r="383" spans="1:14" ht="14.4" customHeight="1" x14ac:dyDescent="0.3">
      <c r="A383" s="653" t="s">
        <v>506</v>
      </c>
      <c r="B383" s="654" t="s">
        <v>507</v>
      </c>
      <c r="C383" s="655" t="s">
        <v>516</v>
      </c>
      <c r="D383" s="656" t="s">
        <v>2967</v>
      </c>
      <c r="E383" s="655" t="s">
        <v>522</v>
      </c>
      <c r="F383" s="656" t="s">
        <v>2969</v>
      </c>
      <c r="G383" s="655" t="s">
        <v>571</v>
      </c>
      <c r="H383" s="655" t="s">
        <v>1842</v>
      </c>
      <c r="I383" s="655" t="s">
        <v>1059</v>
      </c>
      <c r="J383" s="655" t="s">
        <v>1843</v>
      </c>
      <c r="K383" s="655"/>
      <c r="L383" s="657">
        <v>194.10509627234023</v>
      </c>
      <c r="M383" s="657">
        <v>17</v>
      </c>
      <c r="N383" s="658">
        <v>3299.786636629784</v>
      </c>
    </row>
    <row r="384" spans="1:14" ht="14.4" customHeight="1" x14ac:dyDescent="0.3">
      <c r="A384" s="653" t="s">
        <v>506</v>
      </c>
      <c r="B384" s="654" t="s">
        <v>507</v>
      </c>
      <c r="C384" s="655" t="s">
        <v>516</v>
      </c>
      <c r="D384" s="656" t="s">
        <v>2967</v>
      </c>
      <c r="E384" s="655" t="s">
        <v>522</v>
      </c>
      <c r="F384" s="656" t="s">
        <v>2969</v>
      </c>
      <c r="G384" s="655" t="s">
        <v>571</v>
      </c>
      <c r="H384" s="655" t="s">
        <v>1844</v>
      </c>
      <c r="I384" s="655" t="s">
        <v>1059</v>
      </c>
      <c r="J384" s="655" t="s">
        <v>1845</v>
      </c>
      <c r="K384" s="655"/>
      <c r="L384" s="657">
        <v>382.38983545019607</v>
      </c>
      <c r="M384" s="657">
        <v>21</v>
      </c>
      <c r="N384" s="658">
        <v>8030.1865444541181</v>
      </c>
    </row>
    <row r="385" spans="1:14" ht="14.4" customHeight="1" x14ac:dyDescent="0.3">
      <c r="A385" s="653" t="s">
        <v>506</v>
      </c>
      <c r="B385" s="654" t="s">
        <v>507</v>
      </c>
      <c r="C385" s="655" t="s">
        <v>516</v>
      </c>
      <c r="D385" s="656" t="s">
        <v>2967</v>
      </c>
      <c r="E385" s="655" t="s">
        <v>522</v>
      </c>
      <c r="F385" s="656" t="s">
        <v>2969</v>
      </c>
      <c r="G385" s="655" t="s">
        <v>571</v>
      </c>
      <c r="H385" s="655" t="s">
        <v>1846</v>
      </c>
      <c r="I385" s="655" t="s">
        <v>1059</v>
      </c>
      <c r="J385" s="655" t="s">
        <v>1847</v>
      </c>
      <c r="K385" s="655"/>
      <c r="L385" s="657">
        <v>311.17048363779713</v>
      </c>
      <c r="M385" s="657">
        <v>28</v>
      </c>
      <c r="N385" s="658">
        <v>8712.7735418583197</v>
      </c>
    </row>
    <row r="386" spans="1:14" ht="14.4" customHeight="1" x14ac:dyDescent="0.3">
      <c r="A386" s="653" t="s">
        <v>506</v>
      </c>
      <c r="B386" s="654" t="s">
        <v>507</v>
      </c>
      <c r="C386" s="655" t="s">
        <v>516</v>
      </c>
      <c r="D386" s="656" t="s">
        <v>2967</v>
      </c>
      <c r="E386" s="655" t="s">
        <v>522</v>
      </c>
      <c r="F386" s="656" t="s">
        <v>2969</v>
      </c>
      <c r="G386" s="655" t="s">
        <v>571</v>
      </c>
      <c r="H386" s="655" t="s">
        <v>1848</v>
      </c>
      <c r="I386" s="655" t="s">
        <v>1059</v>
      </c>
      <c r="J386" s="655" t="s">
        <v>1849</v>
      </c>
      <c r="K386" s="655"/>
      <c r="L386" s="657">
        <v>124.34000000000005</v>
      </c>
      <c r="M386" s="657">
        <v>6</v>
      </c>
      <c r="N386" s="658">
        <v>746.0400000000003</v>
      </c>
    </row>
    <row r="387" spans="1:14" ht="14.4" customHeight="1" x14ac:dyDescent="0.3">
      <c r="A387" s="653" t="s">
        <v>506</v>
      </c>
      <c r="B387" s="654" t="s">
        <v>507</v>
      </c>
      <c r="C387" s="655" t="s">
        <v>516</v>
      </c>
      <c r="D387" s="656" t="s">
        <v>2967</v>
      </c>
      <c r="E387" s="655" t="s">
        <v>522</v>
      </c>
      <c r="F387" s="656" t="s">
        <v>2969</v>
      </c>
      <c r="G387" s="655" t="s">
        <v>571</v>
      </c>
      <c r="H387" s="655" t="s">
        <v>1850</v>
      </c>
      <c r="I387" s="655" t="s">
        <v>1851</v>
      </c>
      <c r="J387" s="655" t="s">
        <v>1852</v>
      </c>
      <c r="K387" s="655" t="s">
        <v>1853</v>
      </c>
      <c r="L387" s="657">
        <v>278.86000000000007</v>
      </c>
      <c r="M387" s="657">
        <v>1</v>
      </c>
      <c r="N387" s="658">
        <v>278.86000000000007</v>
      </c>
    </row>
    <row r="388" spans="1:14" ht="14.4" customHeight="1" x14ac:dyDescent="0.3">
      <c r="A388" s="653" t="s">
        <v>506</v>
      </c>
      <c r="B388" s="654" t="s">
        <v>507</v>
      </c>
      <c r="C388" s="655" t="s">
        <v>516</v>
      </c>
      <c r="D388" s="656" t="s">
        <v>2967</v>
      </c>
      <c r="E388" s="655" t="s">
        <v>522</v>
      </c>
      <c r="F388" s="656" t="s">
        <v>2969</v>
      </c>
      <c r="G388" s="655" t="s">
        <v>571</v>
      </c>
      <c r="H388" s="655" t="s">
        <v>1854</v>
      </c>
      <c r="I388" s="655" t="s">
        <v>1854</v>
      </c>
      <c r="J388" s="655" t="s">
        <v>1855</v>
      </c>
      <c r="K388" s="655" t="s">
        <v>1114</v>
      </c>
      <c r="L388" s="657">
        <v>111.55666666666666</v>
      </c>
      <c r="M388" s="657">
        <v>3</v>
      </c>
      <c r="N388" s="658">
        <v>334.66999999999996</v>
      </c>
    </row>
    <row r="389" spans="1:14" ht="14.4" customHeight="1" x14ac:dyDescent="0.3">
      <c r="A389" s="653" t="s">
        <v>506</v>
      </c>
      <c r="B389" s="654" t="s">
        <v>507</v>
      </c>
      <c r="C389" s="655" t="s">
        <v>516</v>
      </c>
      <c r="D389" s="656" t="s">
        <v>2967</v>
      </c>
      <c r="E389" s="655" t="s">
        <v>522</v>
      </c>
      <c r="F389" s="656" t="s">
        <v>2969</v>
      </c>
      <c r="G389" s="655" t="s">
        <v>571</v>
      </c>
      <c r="H389" s="655" t="s">
        <v>1856</v>
      </c>
      <c r="I389" s="655" t="s">
        <v>1857</v>
      </c>
      <c r="J389" s="655" t="s">
        <v>1858</v>
      </c>
      <c r="K389" s="655" t="s">
        <v>1859</v>
      </c>
      <c r="L389" s="657">
        <v>180.69999999999993</v>
      </c>
      <c r="M389" s="657">
        <v>1</v>
      </c>
      <c r="N389" s="658">
        <v>180.69999999999993</v>
      </c>
    </row>
    <row r="390" spans="1:14" ht="14.4" customHeight="1" x14ac:dyDescent="0.3">
      <c r="A390" s="653" t="s">
        <v>506</v>
      </c>
      <c r="B390" s="654" t="s">
        <v>507</v>
      </c>
      <c r="C390" s="655" t="s">
        <v>516</v>
      </c>
      <c r="D390" s="656" t="s">
        <v>2967</v>
      </c>
      <c r="E390" s="655" t="s">
        <v>522</v>
      </c>
      <c r="F390" s="656" t="s">
        <v>2969</v>
      </c>
      <c r="G390" s="655" t="s">
        <v>571</v>
      </c>
      <c r="H390" s="655" t="s">
        <v>1860</v>
      </c>
      <c r="I390" s="655" t="s">
        <v>1861</v>
      </c>
      <c r="J390" s="655" t="s">
        <v>1019</v>
      </c>
      <c r="K390" s="655" t="s">
        <v>1862</v>
      </c>
      <c r="L390" s="657">
        <v>61.119999999999976</v>
      </c>
      <c r="M390" s="657">
        <v>1</v>
      </c>
      <c r="N390" s="658">
        <v>61.119999999999976</v>
      </c>
    </row>
    <row r="391" spans="1:14" ht="14.4" customHeight="1" x14ac:dyDescent="0.3">
      <c r="A391" s="653" t="s">
        <v>506</v>
      </c>
      <c r="B391" s="654" t="s">
        <v>507</v>
      </c>
      <c r="C391" s="655" t="s">
        <v>516</v>
      </c>
      <c r="D391" s="656" t="s">
        <v>2967</v>
      </c>
      <c r="E391" s="655" t="s">
        <v>522</v>
      </c>
      <c r="F391" s="656" t="s">
        <v>2969</v>
      </c>
      <c r="G391" s="655" t="s">
        <v>571</v>
      </c>
      <c r="H391" s="655" t="s">
        <v>1863</v>
      </c>
      <c r="I391" s="655" t="s">
        <v>1863</v>
      </c>
      <c r="J391" s="655" t="s">
        <v>1726</v>
      </c>
      <c r="K391" s="655" t="s">
        <v>1864</v>
      </c>
      <c r="L391" s="657">
        <v>28.250000000000014</v>
      </c>
      <c r="M391" s="657">
        <v>3</v>
      </c>
      <c r="N391" s="658">
        <v>84.750000000000043</v>
      </c>
    </row>
    <row r="392" spans="1:14" ht="14.4" customHeight="1" x14ac:dyDescent="0.3">
      <c r="A392" s="653" t="s">
        <v>506</v>
      </c>
      <c r="B392" s="654" t="s">
        <v>507</v>
      </c>
      <c r="C392" s="655" t="s">
        <v>516</v>
      </c>
      <c r="D392" s="656" t="s">
        <v>2967</v>
      </c>
      <c r="E392" s="655" t="s">
        <v>522</v>
      </c>
      <c r="F392" s="656" t="s">
        <v>2969</v>
      </c>
      <c r="G392" s="655" t="s">
        <v>571</v>
      </c>
      <c r="H392" s="655" t="s">
        <v>1865</v>
      </c>
      <c r="I392" s="655" t="s">
        <v>1865</v>
      </c>
      <c r="J392" s="655" t="s">
        <v>1866</v>
      </c>
      <c r="K392" s="655" t="s">
        <v>1867</v>
      </c>
      <c r="L392" s="657">
        <v>247.5</v>
      </c>
      <c r="M392" s="657">
        <v>11</v>
      </c>
      <c r="N392" s="658">
        <v>2722.5</v>
      </c>
    </row>
    <row r="393" spans="1:14" ht="14.4" customHeight="1" x14ac:dyDescent="0.3">
      <c r="A393" s="653" t="s">
        <v>506</v>
      </c>
      <c r="B393" s="654" t="s">
        <v>507</v>
      </c>
      <c r="C393" s="655" t="s">
        <v>516</v>
      </c>
      <c r="D393" s="656" t="s">
        <v>2967</v>
      </c>
      <c r="E393" s="655" t="s">
        <v>522</v>
      </c>
      <c r="F393" s="656" t="s">
        <v>2969</v>
      </c>
      <c r="G393" s="655" t="s">
        <v>571</v>
      </c>
      <c r="H393" s="655" t="s">
        <v>1868</v>
      </c>
      <c r="I393" s="655" t="s">
        <v>1869</v>
      </c>
      <c r="J393" s="655" t="s">
        <v>1870</v>
      </c>
      <c r="K393" s="655" t="s">
        <v>1871</v>
      </c>
      <c r="L393" s="657">
        <v>171.70819936126114</v>
      </c>
      <c r="M393" s="657">
        <v>1</v>
      </c>
      <c r="N393" s="658">
        <v>171.70819936126114</v>
      </c>
    </row>
    <row r="394" spans="1:14" ht="14.4" customHeight="1" x14ac:dyDescent="0.3">
      <c r="A394" s="653" t="s">
        <v>506</v>
      </c>
      <c r="B394" s="654" t="s">
        <v>507</v>
      </c>
      <c r="C394" s="655" t="s">
        <v>516</v>
      </c>
      <c r="D394" s="656" t="s">
        <v>2967</v>
      </c>
      <c r="E394" s="655" t="s">
        <v>522</v>
      </c>
      <c r="F394" s="656" t="s">
        <v>2969</v>
      </c>
      <c r="G394" s="655" t="s">
        <v>571</v>
      </c>
      <c r="H394" s="655" t="s">
        <v>1872</v>
      </c>
      <c r="I394" s="655" t="s">
        <v>1873</v>
      </c>
      <c r="J394" s="655" t="s">
        <v>1874</v>
      </c>
      <c r="K394" s="655" t="s">
        <v>1875</v>
      </c>
      <c r="L394" s="657">
        <v>92.24000000000008</v>
      </c>
      <c r="M394" s="657">
        <v>1</v>
      </c>
      <c r="N394" s="658">
        <v>92.24000000000008</v>
      </c>
    </row>
    <row r="395" spans="1:14" ht="14.4" customHeight="1" x14ac:dyDescent="0.3">
      <c r="A395" s="653" t="s">
        <v>506</v>
      </c>
      <c r="B395" s="654" t="s">
        <v>507</v>
      </c>
      <c r="C395" s="655" t="s">
        <v>516</v>
      </c>
      <c r="D395" s="656" t="s">
        <v>2967</v>
      </c>
      <c r="E395" s="655" t="s">
        <v>522</v>
      </c>
      <c r="F395" s="656" t="s">
        <v>2969</v>
      </c>
      <c r="G395" s="655" t="s">
        <v>571</v>
      </c>
      <c r="H395" s="655" t="s">
        <v>1876</v>
      </c>
      <c r="I395" s="655" t="s">
        <v>1877</v>
      </c>
      <c r="J395" s="655" t="s">
        <v>1878</v>
      </c>
      <c r="K395" s="655" t="s">
        <v>1879</v>
      </c>
      <c r="L395" s="657">
        <v>502.62000000000012</v>
      </c>
      <c r="M395" s="657">
        <v>2</v>
      </c>
      <c r="N395" s="658">
        <v>1005.2400000000002</v>
      </c>
    </row>
    <row r="396" spans="1:14" ht="14.4" customHeight="1" x14ac:dyDescent="0.3">
      <c r="A396" s="653" t="s">
        <v>506</v>
      </c>
      <c r="B396" s="654" t="s">
        <v>507</v>
      </c>
      <c r="C396" s="655" t="s">
        <v>516</v>
      </c>
      <c r="D396" s="656" t="s">
        <v>2967</v>
      </c>
      <c r="E396" s="655" t="s">
        <v>522</v>
      </c>
      <c r="F396" s="656" t="s">
        <v>2969</v>
      </c>
      <c r="G396" s="655" t="s">
        <v>571</v>
      </c>
      <c r="H396" s="655" t="s">
        <v>1880</v>
      </c>
      <c r="I396" s="655" t="s">
        <v>1881</v>
      </c>
      <c r="J396" s="655" t="s">
        <v>1878</v>
      </c>
      <c r="K396" s="655" t="s">
        <v>1882</v>
      </c>
      <c r="L396" s="657">
        <v>160.70999999999995</v>
      </c>
      <c r="M396" s="657">
        <v>2</v>
      </c>
      <c r="N396" s="658">
        <v>321.4199999999999</v>
      </c>
    </row>
    <row r="397" spans="1:14" ht="14.4" customHeight="1" x14ac:dyDescent="0.3">
      <c r="A397" s="653" t="s">
        <v>506</v>
      </c>
      <c r="B397" s="654" t="s">
        <v>507</v>
      </c>
      <c r="C397" s="655" t="s">
        <v>516</v>
      </c>
      <c r="D397" s="656" t="s">
        <v>2967</v>
      </c>
      <c r="E397" s="655" t="s">
        <v>522</v>
      </c>
      <c r="F397" s="656" t="s">
        <v>2969</v>
      </c>
      <c r="G397" s="655" t="s">
        <v>571</v>
      </c>
      <c r="H397" s="655" t="s">
        <v>1883</v>
      </c>
      <c r="I397" s="655" t="s">
        <v>1059</v>
      </c>
      <c r="J397" s="655" t="s">
        <v>1884</v>
      </c>
      <c r="K397" s="655"/>
      <c r="L397" s="657">
        <v>58.179999999999993</v>
      </c>
      <c r="M397" s="657">
        <v>2</v>
      </c>
      <c r="N397" s="658">
        <v>116.35999999999999</v>
      </c>
    </row>
    <row r="398" spans="1:14" ht="14.4" customHeight="1" x14ac:dyDescent="0.3">
      <c r="A398" s="653" t="s">
        <v>506</v>
      </c>
      <c r="B398" s="654" t="s">
        <v>507</v>
      </c>
      <c r="C398" s="655" t="s">
        <v>516</v>
      </c>
      <c r="D398" s="656" t="s">
        <v>2967</v>
      </c>
      <c r="E398" s="655" t="s">
        <v>522</v>
      </c>
      <c r="F398" s="656" t="s">
        <v>2969</v>
      </c>
      <c r="G398" s="655" t="s">
        <v>571</v>
      </c>
      <c r="H398" s="655" t="s">
        <v>1885</v>
      </c>
      <c r="I398" s="655" t="s">
        <v>1885</v>
      </c>
      <c r="J398" s="655" t="s">
        <v>1886</v>
      </c>
      <c r="K398" s="655" t="s">
        <v>1290</v>
      </c>
      <c r="L398" s="657">
        <v>95.757307692307705</v>
      </c>
      <c r="M398" s="657">
        <v>26</v>
      </c>
      <c r="N398" s="658">
        <v>2489.6900000000005</v>
      </c>
    </row>
    <row r="399" spans="1:14" ht="14.4" customHeight="1" x14ac:dyDescent="0.3">
      <c r="A399" s="653" t="s">
        <v>506</v>
      </c>
      <c r="B399" s="654" t="s">
        <v>507</v>
      </c>
      <c r="C399" s="655" t="s">
        <v>516</v>
      </c>
      <c r="D399" s="656" t="s">
        <v>2967</v>
      </c>
      <c r="E399" s="655" t="s">
        <v>522</v>
      </c>
      <c r="F399" s="656" t="s">
        <v>2969</v>
      </c>
      <c r="G399" s="655" t="s">
        <v>571</v>
      </c>
      <c r="H399" s="655" t="s">
        <v>1887</v>
      </c>
      <c r="I399" s="655" t="s">
        <v>1888</v>
      </c>
      <c r="J399" s="655" t="s">
        <v>1889</v>
      </c>
      <c r="K399" s="655" t="s">
        <v>1890</v>
      </c>
      <c r="L399" s="657">
        <v>58.359831533489796</v>
      </c>
      <c r="M399" s="657">
        <v>1</v>
      </c>
      <c r="N399" s="658">
        <v>58.359831533489796</v>
      </c>
    </row>
    <row r="400" spans="1:14" ht="14.4" customHeight="1" x14ac:dyDescent="0.3">
      <c r="A400" s="653" t="s">
        <v>506</v>
      </c>
      <c r="B400" s="654" t="s">
        <v>507</v>
      </c>
      <c r="C400" s="655" t="s">
        <v>516</v>
      </c>
      <c r="D400" s="656" t="s">
        <v>2967</v>
      </c>
      <c r="E400" s="655" t="s">
        <v>522</v>
      </c>
      <c r="F400" s="656" t="s">
        <v>2969</v>
      </c>
      <c r="G400" s="655" t="s">
        <v>571</v>
      </c>
      <c r="H400" s="655" t="s">
        <v>1891</v>
      </c>
      <c r="I400" s="655" t="s">
        <v>1892</v>
      </c>
      <c r="J400" s="655" t="s">
        <v>1681</v>
      </c>
      <c r="K400" s="655" t="s">
        <v>1893</v>
      </c>
      <c r="L400" s="657">
        <v>356.96</v>
      </c>
      <c r="M400" s="657">
        <v>1</v>
      </c>
      <c r="N400" s="658">
        <v>356.96</v>
      </c>
    </row>
    <row r="401" spans="1:14" ht="14.4" customHeight="1" x14ac:dyDescent="0.3">
      <c r="A401" s="653" t="s">
        <v>506</v>
      </c>
      <c r="B401" s="654" t="s">
        <v>507</v>
      </c>
      <c r="C401" s="655" t="s">
        <v>516</v>
      </c>
      <c r="D401" s="656" t="s">
        <v>2967</v>
      </c>
      <c r="E401" s="655" t="s">
        <v>522</v>
      </c>
      <c r="F401" s="656" t="s">
        <v>2969</v>
      </c>
      <c r="G401" s="655" t="s">
        <v>571</v>
      </c>
      <c r="H401" s="655" t="s">
        <v>1894</v>
      </c>
      <c r="I401" s="655" t="s">
        <v>1059</v>
      </c>
      <c r="J401" s="655" t="s">
        <v>1895</v>
      </c>
      <c r="K401" s="655"/>
      <c r="L401" s="657">
        <v>30.779712173458122</v>
      </c>
      <c r="M401" s="657">
        <v>3</v>
      </c>
      <c r="N401" s="658">
        <v>92.339136520374367</v>
      </c>
    </row>
    <row r="402" spans="1:14" ht="14.4" customHeight="1" x14ac:dyDescent="0.3">
      <c r="A402" s="653" t="s">
        <v>506</v>
      </c>
      <c r="B402" s="654" t="s">
        <v>507</v>
      </c>
      <c r="C402" s="655" t="s">
        <v>516</v>
      </c>
      <c r="D402" s="656" t="s">
        <v>2967</v>
      </c>
      <c r="E402" s="655" t="s">
        <v>522</v>
      </c>
      <c r="F402" s="656" t="s">
        <v>2969</v>
      </c>
      <c r="G402" s="655" t="s">
        <v>571</v>
      </c>
      <c r="H402" s="655" t="s">
        <v>1896</v>
      </c>
      <c r="I402" s="655" t="s">
        <v>1896</v>
      </c>
      <c r="J402" s="655" t="s">
        <v>730</v>
      </c>
      <c r="K402" s="655" t="s">
        <v>1897</v>
      </c>
      <c r="L402" s="657">
        <v>534.1501229474236</v>
      </c>
      <c r="M402" s="657">
        <v>4</v>
      </c>
      <c r="N402" s="658">
        <v>2136.6004917896944</v>
      </c>
    </row>
    <row r="403" spans="1:14" ht="14.4" customHeight="1" x14ac:dyDescent="0.3">
      <c r="A403" s="653" t="s">
        <v>506</v>
      </c>
      <c r="B403" s="654" t="s">
        <v>507</v>
      </c>
      <c r="C403" s="655" t="s">
        <v>516</v>
      </c>
      <c r="D403" s="656" t="s">
        <v>2967</v>
      </c>
      <c r="E403" s="655" t="s">
        <v>522</v>
      </c>
      <c r="F403" s="656" t="s">
        <v>2969</v>
      </c>
      <c r="G403" s="655" t="s">
        <v>571</v>
      </c>
      <c r="H403" s="655" t="s">
        <v>1898</v>
      </c>
      <c r="I403" s="655" t="s">
        <v>1898</v>
      </c>
      <c r="J403" s="655" t="s">
        <v>1899</v>
      </c>
      <c r="K403" s="655" t="s">
        <v>1900</v>
      </c>
      <c r="L403" s="657">
        <v>100.59999999999995</v>
      </c>
      <c r="M403" s="657">
        <v>1</v>
      </c>
      <c r="N403" s="658">
        <v>100.59999999999995</v>
      </c>
    </row>
    <row r="404" spans="1:14" ht="14.4" customHeight="1" x14ac:dyDescent="0.3">
      <c r="A404" s="653" t="s">
        <v>506</v>
      </c>
      <c r="B404" s="654" t="s">
        <v>507</v>
      </c>
      <c r="C404" s="655" t="s">
        <v>516</v>
      </c>
      <c r="D404" s="656" t="s">
        <v>2967</v>
      </c>
      <c r="E404" s="655" t="s">
        <v>522</v>
      </c>
      <c r="F404" s="656" t="s">
        <v>2969</v>
      </c>
      <c r="G404" s="655" t="s">
        <v>571</v>
      </c>
      <c r="H404" s="655" t="s">
        <v>1901</v>
      </c>
      <c r="I404" s="655" t="s">
        <v>1901</v>
      </c>
      <c r="J404" s="655" t="s">
        <v>1902</v>
      </c>
      <c r="K404" s="655" t="s">
        <v>1903</v>
      </c>
      <c r="L404" s="657">
        <v>144.34</v>
      </c>
      <c r="M404" s="657">
        <v>1</v>
      </c>
      <c r="N404" s="658">
        <v>144.34</v>
      </c>
    </row>
    <row r="405" spans="1:14" ht="14.4" customHeight="1" x14ac:dyDescent="0.3">
      <c r="A405" s="653" t="s">
        <v>506</v>
      </c>
      <c r="B405" s="654" t="s">
        <v>507</v>
      </c>
      <c r="C405" s="655" t="s">
        <v>516</v>
      </c>
      <c r="D405" s="656" t="s">
        <v>2967</v>
      </c>
      <c r="E405" s="655" t="s">
        <v>522</v>
      </c>
      <c r="F405" s="656" t="s">
        <v>2969</v>
      </c>
      <c r="G405" s="655" t="s">
        <v>571</v>
      </c>
      <c r="H405" s="655" t="s">
        <v>1904</v>
      </c>
      <c r="I405" s="655" t="s">
        <v>1904</v>
      </c>
      <c r="J405" s="655" t="s">
        <v>1078</v>
      </c>
      <c r="K405" s="655" t="s">
        <v>1905</v>
      </c>
      <c r="L405" s="657">
        <v>130.34999999999997</v>
      </c>
      <c r="M405" s="657">
        <v>7</v>
      </c>
      <c r="N405" s="658">
        <v>912.44999999999982</v>
      </c>
    </row>
    <row r="406" spans="1:14" ht="14.4" customHeight="1" x14ac:dyDescent="0.3">
      <c r="A406" s="653" t="s">
        <v>506</v>
      </c>
      <c r="B406" s="654" t="s">
        <v>507</v>
      </c>
      <c r="C406" s="655" t="s">
        <v>516</v>
      </c>
      <c r="D406" s="656" t="s">
        <v>2967</v>
      </c>
      <c r="E406" s="655" t="s">
        <v>522</v>
      </c>
      <c r="F406" s="656" t="s">
        <v>2969</v>
      </c>
      <c r="G406" s="655" t="s">
        <v>571</v>
      </c>
      <c r="H406" s="655" t="s">
        <v>1906</v>
      </c>
      <c r="I406" s="655" t="s">
        <v>1906</v>
      </c>
      <c r="J406" s="655" t="s">
        <v>1907</v>
      </c>
      <c r="K406" s="655" t="s">
        <v>1908</v>
      </c>
      <c r="L406" s="657">
        <v>180.19886830296346</v>
      </c>
      <c r="M406" s="657">
        <v>1</v>
      </c>
      <c r="N406" s="658">
        <v>180.19886830296346</v>
      </c>
    </row>
    <row r="407" spans="1:14" ht="14.4" customHeight="1" x14ac:dyDescent="0.3">
      <c r="A407" s="653" t="s">
        <v>506</v>
      </c>
      <c r="B407" s="654" t="s">
        <v>507</v>
      </c>
      <c r="C407" s="655" t="s">
        <v>516</v>
      </c>
      <c r="D407" s="656" t="s">
        <v>2967</v>
      </c>
      <c r="E407" s="655" t="s">
        <v>522</v>
      </c>
      <c r="F407" s="656" t="s">
        <v>2969</v>
      </c>
      <c r="G407" s="655" t="s">
        <v>571</v>
      </c>
      <c r="H407" s="655" t="s">
        <v>1909</v>
      </c>
      <c r="I407" s="655" t="s">
        <v>1909</v>
      </c>
      <c r="J407" s="655" t="s">
        <v>1910</v>
      </c>
      <c r="K407" s="655" t="s">
        <v>1911</v>
      </c>
      <c r="L407" s="657">
        <v>43.999999516677278</v>
      </c>
      <c r="M407" s="657">
        <v>11</v>
      </c>
      <c r="N407" s="658">
        <v>483.99999468345004</v>
      </c>
    </row>
    <row r="408" spans="1:14" ht="14.4" customHeight="1" x14ac:dyDescent="0.3">
      <c r="A408" s="653" t="s">
        <v>506</v>
      </c>
      <c r="B408" s="654" t="s">
        <v>507</v>
      </c>
      <c r="C408" s="655" t="s">
        <v>516</v>
      </c>
      <c r="D408" s="656" t="s">
        <v>2967</v>
      </c>
      <c r="E408" s="655" t="s">
        <v>522</v>
      </c>
      <c r="F408" s="656" t="s">
        <v>2969</v>
      </c>
      <c r="G408" s="655" t="s">
        <v>571</v>
      </c>
      <c r="H408" s="655" t="s">
        <v>1912</v>
      </c>
      <c r="I408" s="655" t="s">
        <v>1912</v>
      </c>
      <c r="J408" s="655" t="s">
        <v>1913</v>
      </c>
      <c r="K408" s="655" t="s">
        <v>1914</v>
      </c>
      <c r="L408" s="657">
        <v>66.944342067167824</v>
      </c>
      <c r="M408" s="657">
        <v>60</v>
      </c>
      <c r="N408" s="658">
        <v>4016.6605240300692</v>
      </c>
    </row>
    <row r="409" spans="1:14" ht="14.4" customHeight="1" x14ac:dyDescent="0.3">
      <c r="A409" s="653" t="s">
        <v>506</v>
      </c>
      <c r="B409" s="654" t="s">
        <v>507</v>
      </c>
      <c r="C409" s="655" t="s">
        <v>516</v>
      </c>
      <c r="D409" s="656" t="s">
        <v>2967</v>
      </c>
      <c r="E409" s="655" t="s">
        <v>522</v>
      </c>
      <c r="F409" s="656" t="s">
        <v>2969</v>
      </c>
      <c r="G409" s="655" t="s">
        <v>571</v>
      </c>
      <c r="H409" s="655" t="s">
        <v>1915</v>
      </c>
      <c r="I409" s="655" t="s">
        <v>1915</v>
      </c>
      <c r="J409" s="655" t="s">
        <v>1910</v>
      </c>
      <c r="K409" s="655" t="s">
        <v>1916</v>
      </c>
      <c r="L409" s="657">
        <v>110.00006463213863</v>
      </c>
      <c r="M409" s="657">
        <v>19</v>
      </c>
      <c r="N409" s="658">
        <v>2090.0012280106339</v>
      </c>
    </row>
    <row r="410" spans="1:14" ht="14.4" customHeight="1" x14ac:dyDescent="0.3">
      <c r="A410" s="653" t="s">
        <v>506</v>
      </c>
      <c r="B410" s="654" t="s">
        <v>507</v>
      </c>
      <c r="C410" s="655" t="s">
        <v>516</v>
      </c>
      <c r="D410" s="656" t="s">
        <v>2967</v>
      </c>
      <c r="E410" s="655" t="s">
        <v>522</v>
      </c>
      <c r="F410" s="656" t="s">
        <v>2969</v>
      </c>
      <c r="G410" s="655" t="s">
        <v>571</v>
      </c>
      <c r="H410" s="655" t="s">
        <v>1917</v>
      </c>
      <c r="I410" s="655" t="s">
        <v>1917</v>
      </c>
      <c r="J410" s="655" t="s">
        <v>1178</v>
      </c>
      <c r="K410" s="655" t="s">
        <v>1918</v>
      </c>
      <c r="L410" s="657">
        <v>82.390000000000043</v>
      </c>
      <c r="M410" s="657">
        <v>2</v>
      </c>
      <c r="N410" s="658">
        <v>164.78000000000009</v>
      </c>
    </row>
    <row r="411" spans="1:14" ht="14.4" customHeight="1" x14ac:dyDescent="0.3">
      <c r="A411" s="653" t="s">
        <v>506</v>
      </c>
      <c r="B411" s="654" t="s">
        <v>507</v>
      </c>
      <c r="C411" s="655" t="s">
        <v>516</v>
      </c>
      <c r="D411" s="656" t="s">
        <v>2967</v>
      </c>
      <c r="E411" s="655" t="s">
        <v>522</v>
      </c>
      <c r="F411" s="656" t="s">
        <v>2969</v>
      </c>
      <c r="G411" s="655" t="s">
        <v>571</v>
      </c>
      <c r="H411" s="655" t="s">
        <v>1919</v>
      </c>
      <c r="I411" s="655" t="s">
        <v>1920</v>
      </c>
      <c r="J411" s="655" t="s">
        <v>825</v>
      </c>
      <c r="K411" s="655" t="s">
        <v>1921</v>
      </c>
      <c r="L411" s="657">
        <v>58.74000000000003</v>
      </c>
      <c r="M411" s="657">
        <v>1</v>
      </c>
      <c r="N411" s="658">
        <v>58.74000000000003</v>
      </c>
    </row>
    <row r="412" spans="1:14" ht="14.4" customHeight="1" x14ac:dyDescent="0.3">
      <c r="A412" s="653" t="s">
        <v>506</v>
      </c>
      <c r="B412" s="654" t="s">
        <v>507</v>
      </c>
      <c r="C412" s="655" t="s">
        <v>516</v>
      </c>
      <c r="D412" s="656" t="s">
        <v>2967</v>
      </c>
      <c r="E412" s="655" t="s">
        <v>522</v>
      </c>
      <c r="F412" s="656" t="s">
        <v>2969</v>
      </c>
      <c r="G412" s="655" t="s">
        <v>571</v>
      </c>
      <c r="H412" s="655" t="s">
        <v>1922</v>
      </c>
      <c r="I412" s="655" t="s">
        <v>1059</v>
      </c>
      <c r="J412" s="655" t="s">
        <v>1923</v>
      </c>
      <c r="K412" s="655" t="s">
        <v>1924</v>
      </c>
      <c r="L412" s="657">
        <v>227.23397991006047</v>
      </c>
      <c r="M412" s="657">
        <v>3</v>
      </c>
      <c r="N412" s="658">
        <v>681.70193973018138</v>
      </c>
    </row>
    <row r="413" spans="1:14" ht="14.4" customHeight="1" x14ac:dyDescent="0.3">
      <c r="A413" s="653" t="s">
        <v>506</v>
      </c>
      <c r="B413" s="654" t="s">
        <v>507</v>
      </c>
      <c r="C413" s="655" t="s">
        <v>516</v>
      </c>
      <c r="D413" s="656" t="s">
        <v>2967</v>
      </c>
      <c r="E413" s="655" t="s">
        <v>522</v>
      </c>
      <c r="F413" s="656" t="s">
        <v>2969</v>
      </c>
      <c r="G413" s="655" t="s">
        <v>571</v>
      </c>
      <c r="H413" s="655" t="s">
        <v>1925</v>
      </c>
      <c r="I413" s="655" t="s">
        <v>1925</v>
      </c>
      <c r="J413" s="655" t="s">
        <v>1926</v>
      </c>
      <c r="K413" s="655" t="s">
        <v>1927</v>
      </c>
      <c r="L413" s="657">
        <v>383.57</v>
      </c>
      <c r="M413" s="657">
        <v>1</v>
      </c>
      <c r="N413" s="658">
        <v>383.57</v>
      </c>
    </row>
    <row r="414" spans="1:14" ht="14.4" customHeight="1" x14ac:dyDescent="0.3">
      <c r="A414" s="653" t="s">
        <v>506</v>
      </c>
      <c r="B414" s="654" t="s">
        <v>507</v>
      </c>
      <c r="C414" s="655" t="s">
        <v>516</v>
      </c>
      <c r="D414" s="656" t="s">
        <v>2967</v>
      </c>
      <c r="E414" s="655" t="s">
        <v>522</v>
      </c>
      <c r="F414" s="656" t="s">
        <v>2969</v>
      </c>
      <c r="G414" s="655" t="s">
        <v>571</v>
      </c>
      <c r="H414" s="655" t="s">
        <v>1928</v>
      </c>
      <c r="I414" s="655" t="s">
        <v>1928</v>
      </c>
      <c r="J414" s="655" t="s">
        <v>1929</v>
      </c>
      <c r="K414" s="655" t="s">
        <v>1930</v>
      </c>
      <c r="L414" s="657">
        <v>606.75000000000011</v>
      </c>
      <c r="M414" s="657">
        <v>1</v>
      </c>
      <c r="N414" s="658">
        <v>606.75000000000011</v>
      </c>
    </row>
    <row r="415" spans="1:14" ht="14.4" customHeight="1" x14ac:dyDescent="0.3">
      <c r="A415" s="653" t="s">
        <v>506</v>
      </c>
      <c r="B415" s="654" t="s">
        <v>507</v>
      </c>
      <c r="C415" s="655" t="s">
        <v>516</v>
      </c>
      <c r="D415" s="656" t="s">
        <v>2967</v>
      </c>
      <c r="E415" s="655" t="s">
        <v>522</v>
      </c>
      <c r="F415" s="656" t="s">
        <v>2969</v>
      </c>
      <c r="G415" s="655" t="s">
        <v>571</v>
      </c>
      <c r="H415" s="655" t="s">
        <v>1931</v>
      </c>
      <c r="I415" s="655" t="s">
        <v>1931</v>
      </c>
      <c r="J415" s="655" t="s">
        <v>1913</v>
      </c>
      <c r="K415" s="655" t="s">
        <v>1932</v>
      </c>
      <c r="L415" s="657">
        <v>104.28531905275737</v>
      </c>
      <c r="M415" s="657">
        <v>30</v>
      </c>
      <c r="N415" s="658">
        <v>3128.5595715827212</v>
      </c>
    </row>
    <row r="416" spans="1:14" ht="14.4" customHeight="1" x14ac:dyDescent="0.3">
      <c r="A416" s="653" t="s">
        <v>506</v>
      </c>
      <c r="B416" s="654" t="s">
        <v>507</v>
      </c>
      <c r="C416" s="655" t="s">
        <v>516</v>
      </c>
      <c r="D416" s="656" t="s">
        <v>2967</v>
      </c>
      <c r="E416" s="655" t="s">
        <v>522</v>
      </c>
      <c r="F416" s="656" t="s">
        <v>2969</v>
      </c>
      <c r="G416" s="655" t="s">
        <v>571</v>
      </c>
      <c r="H416" s="655" t="s">
        <v>1933</v>
      </c>
      <c r="I416" s="655" t="s">
        <v>1933</v>
      </c>
      <c r="J416" s="655" t="s">
        <v>1934</v>
      </c>
      <c r="K416" s="655" t="s">
        <v>1275</v>
      </c>
      <c r="L416" s="657">
        <v>226.43999999999997</v>
      </c>
      <c r="M416" s="657">
        <v>3</v>
      </c>
      <c r="N416" s="658">
        <v>679.31999999999994</v>
      </c>
    </row>
    <row r="417" spans="1:14" ht="14.4" customHeight="1" x14ac:dyDescent="0.3">
      <c r="A417" s="653" t="s">
        <v>506</v>
      </c>
      <c r="B417" s="654" t="s">
        <v>507</v>
      </c>
      <c r="C417" s="655" t="s">
        <v>516</v>
      </c>
      <c r="D417" s="656" t="s">
        <v>2967</v>
      </c>
      <c r="E417" s="655" t="s">
        <v>522</v>
      </c>
      <c r="F417" s="656" t="s">
        <v>2969</v>
      </c>
      <c r="G417" s="655" t="s">
        <v>571</v>
      </c>
      <c r="H417" s="655" t="s">
        <v>1935</v>
      </c>
      <c r="I417" s="655" t="s">
        <v>1935</v>
      </c>
      <c r="J417" s="655" t="s">
        <v>1936</v>
      </c>
      <c r="K417" s="655" t="s">
        <v>1153</v>
      </c>
      <c r="L417" s="657">
        <v>156.66999999999999</v>
      </c>
      <c r="M417" s="657">
        <v>3</v>
      </c>
      <c r="N417" s="658">
        <v>470.01</v>
      </c>
    </row>
    <row r="418" spans="1:14" ht="14.4" customHeight="1" x14ac:dyDescent="0.3">
      <c r="A418" s="653" t="s">
        <v>506</v>
      </c>
      <c r="B418" s="654" t="s">
        <v>507</v>
      </c>
      <c r="C418" s="655" t="s">
        <v>516</v>
      </c>
      <c r="D418" s="656" t="s">
        <v>2967</v>
      </c>
      <c r="E418" s="655" t="s">
        <v>522</v>
      </c>
      <c r="F418" s="656" t="s">
        <v>2969</v>
      </c>
      <c r="G418" s="655" t="s">
        <v>571</v>
      </c>
      <c r="H418" s="655" t="s">
        <v>1937</v>
      </c>
      <c r="I418" s="655" t="s">
        <v>1937</v>
      </c>
      <c r="J418" s="655" t="s">
        <v>1938</v>
      </c>
      <c r="K418" s="655" t="s">
        <v>1939</v>
      </c>
      <c r="L418" s="657">
        <v>82.389944036498548</v>
      </c>
      <c r="M418" s="657">
        <v>6</v>
      </c>
      <c r="N418" s="658">
        <v>494.33966421899129</v>
      </c>
    </row>
    <row r="419" spans="1:14" ht="14.4" customHeight="1" x14ac:dyDescent="0.3">
      <c r="A419" s="653" t="s">
        <v>506</v>
      </c>
      <c r="B419" s="654" t="s">
        <v>507</v>
      </c>
      <c r="C419" s="655" t="s">
        <v>516</v>
      </c>
      <c r="D419" s="656" t="s">
        <v>2967</v>
      </c>
      <c r="E419" s="655" t="s">
        <v>522</v>
      </c>
      <c r="F419" s="656" t="s">
        <v>2969</v>
      </c>
      <c r="G419" s="655" t="s">
        <v>571</v>
      </c>
      <c r="H419" s="655" t="s">
        <v>1940</v>
      </c>
      <c r="I419" s="655" t="s">
        <v>1940</v>
      </c>
      <c r="J419" s="655" t="s">
        <v>1941</v>
      </c>
      <c r="K419" s="655" t="s">
        <v>1942</v>
      </c>
      <c r="L419" s="657">
        <v>45.70999999999998</v>
      </c>
      <c r="M419" s="657">
        <v>2</v>
      </c>
      <c r="N419" s="658">
        <v>91.419999999999959</v>
      </c>
    </row>
    <row r="420" spans="1:14" ht="14.4" customHeight="1" x14ac:dyDescent="0.3">
      <c r="A420" s="653" t="s">
        <v>506</v>
      </c>
      <c r="B420" s="654" t="s">
        <v>507</v>
      </c>
      <c r="C420" s="655" t="s">
        <v>516</v>
      </c>
      <c r="D420" s="656" t="s">
        <v>2967</v>
      </c>
      <c r="E420" s="655" t="s">
        <v>522</v>
      </c>
      <c r="F420" s="656" t="s">
        <v>2969</v>
      </c>
      <c r="G420" s="655" t="s">
        <v>571</v>
      </c>
      <c r="H420" s="655" t="s">
        <v>1943</v>
      </c>
      <c r="I420" s="655" t="s">
        <v>1943</v>
      </c>
      <c r="J420" s="655" t="s">
        <v>1934</v>
      </c>
      <c r="K420" s="655" t="s">
        <v>1325</v>
      </c>
      <c r="L420" s="657">
        <v>68.505000000000024</v>
      </c>
      <c r="M420" s="657">
        <v>2</v>
      </c>
      <c r="N420" s="658">
        <v>137.01000000000005</v>
      </c>
    </row>
    <row r="421" spans="1:14" ht="14.4" customHeight="1" x14ac:dyDescent="0.3">
      <c r="A421" s="653" t="s">
        <v>506</v>
      </c>
      <c r="B421" s="654" t="s">
        <v>507</v>
      </c>
      <c r="C421" s="655" t="s">
        <v>516</v>
      </c>
      <c r="D421" s="656" t="s">
        <v>2967</v>
      </c>
      <c r="E421" s="655" t="s">
        <v>522</v>
      </c>
      <c r="F421" s="656" t="s">
        <v>2969</v>
      </c>
      <c r="G421" s="655" t="s">
        <v>571</v>
      </c>
      <c r="H421" s="655" t="s">
        <v>1944</v>
      </c>
      <c r="I421" s="655" t="s">
        <v>1059</v>
      </c>
      <c r="J421" s="655" t="s">
        <v>1945</v>
      </c>
      <c r="K421" s="655"/>
      <c r="L421" s="657">
        <v>30.779999999999994</v>
      </c>
      <c r="M421" s="657">
        <v>1</v>
      </c>
      <c r="N421" s="658">
        <v>30.779999999999994</v>
      </c>
    </row>
    <row r="422" spans="1:14" ht="14.4" customHeight="1" x14ac:dyDescent="0.3">
      <c r="A422" s="653" t="s">
        <v>506</v>
      </c>
      <c r="B422" s="654" t="s">
        <v>507</v>
      </c>
      <c r="C422" s="655" t="s">
        <v>516</v>
      </c>
      <c r="D422" s="656" t="s">
        <v>2967</v>
      </c>
      <c r="E422" s="655" t="s">
        <v>522</v>
      </c>
      <c r="F422" s="656" t="s">
        <v>2969</v>
      </c>
      <c r="G422" s="655" t="s">
        <v>571</v>
      </c>
      <c r="H422" s="655" t="s">
        <v>1946</v>
      </c>
      <c r="I422" s="655" t="s">
        <v>1946</v>
      </c>
      <c r="J422" s="655" t="s">
        <v>1947</v>
      </c>
      <c r="K422" s="655" t="s">
        <v>541</v>
      </c>
      <c r="L422" s="657">
        <v>81.330000000000013</v>
      </c>
      <c r="M422" s="657">
        <v>5</v>
      </c>
      <c r="N422" s="658">
        <v>406.65000000000003</v>
      </c>
    </row>
    <row r="423" spans="1:14" ht="14.4" customHeight="1" x14ac:dyDescent="0.3">
      <c r="A423" s="653" t="s">
        <v>506</v>
      </c>
      <c r="B423" s="654" t="s">
        <v>507</v>
      </c>
      <c r="C423" s="655" t="s">
        <v>516</v>
      </c>
      <c r="D423" s="656" t="s">
        <v>2967</v>
      </c>
      <c r="E423" s="655" t="s">
        <v>522</v>
      </c>
      <c r="F423" s="656" t="s">
        <v>2969</v>
      </c>
      <c r="G423" s="655" t="s">
        <v>571</v>
      </c>
      <c r="H423" s="655" t="s">
        <v>1948</v>
      </c>
      <c r="I423" s="655" t="s">
        <v>1059</v>
      </c>
      <c r="J423" s="655" t="s">
        <v>1949</v>
      </c>
      <c r="K423" s="655"/>
      <c r="L423" s="657">
        <v>56.739999999999988</v>
      </c>
      <c r="M423" s="657">
        <v>3</v>
      </c>
      <c r="N423" s="658">
        <v>170.21999999999997</v>
      </c>
    </row>
    <row r="424" spans="1:14" ht="14.4" customHeight="1" x14ac:dyDescent="0.3">
      <c r="A424" s="653" t="s">
        <v>506</v>
      </c>
      <c r="B424" s="654" t="s">
        <v>507</v>
      </c>
      <c r="C424" s="655" t="s">
        <v>516</v>
      </c>
      <c r="D424" s="656" t="s">
        <v>2967</v>
      </c>
      <c r="E424" s="655" t="s">
        <v>522</v>
      </c>
      <c r="F424" s="656" t="s">
        <v>2969</v>
      </c>
      <c r="G424" s="655" t="s">
        <v>571</v>
      </c>
      <c r="H424" s="655" t="s">
        <v>1950</v>
      </c>
      <c r="I424" s="655" t="s">
        <v>1951</v>
      </c>
      <c r="J424" s="655" t="s">
        <v>1952</v>
      </c>
      <c r="K424" s="655" t="s">
        <v>1953</v>
      </c>
      <c r="L424" s="657">
        <v>191.10999999999987</v>
      </c>
      <c r="M424" s="657">
        <v>1</v>
      </c>
      <c r="N424" s="658">
        <v>191.10999999999987</v>
      </c>
    </row>
    <row r="425" spans="1:14" ht="14.4" customHeight="1" x14ac:dyDescent="0.3">
      <c r="A425" s="653" t="s">
        <v>506</v>
      </c>
      <c r="B425" s="654" t="s">
        <v>507</v>
      </c>
      <c r="C425" s="655" t="s">
        <v>516</v>
      </c>
      <c r="D425" s="656" t="s">
        <v>2967</v>
      </c>
      <c r="E425" s="655" t="s">
        <v>522</v>
      </c>
      <c r="F425" s="656" t="s">
        <v>2969</v>
      </c>
      <c r="G425" s="655" t="s">
        <v>571</v>
      </c>
      <c r="H425" s="655" t="s">
        <v>1954</v>
      </c>
      <c r="I425" s="655" t="s">
        <v>1059</v>
      </c>
      <c r="J425" s="655" t="s">
        <v>1955</v>
      </c>
      <c r="K425" s="655"/>
      <c r="L425" s="657">
        <v>123.71956102860253</v>
      </c>
      <c r="M425" s="657">
        <v>2</v>
      </c>
      <c r="N425" s="658">
        <v>247.43912205720505</v>
      </c>
    </row>
    <row r="426" spans="1:14" ht="14.4" customHeight="1" x14ac:dyDescent="0.3">
      <c r="A426" s="653" t="s">
        <v>506</v>
      </c>
      <c r="B426" s="654" t="s">
        <v>507</v>
      </c>
      <c r="C426" s="655" t="s">
        <v>516</v>
      </c>
      <c r="D426" s="656" t="s">
        <v>2967</v>
      </c>
      <c r="E426" s="655" t="s">
        <v>522</v>
      </c>
      <c r="F426" s="656" t="s">
        <v>2969</v>
      </c>
      <c r="G426" s="655" t="s">
        <v>571</v>
      </c>
      <c r="H426" s="655" t="s">
        <v>1956</v>
      </c>
      <c r="I426" s="655" t="s">
        <v>1956</v>
      </c>
      <c r="J426" s="655" t="s">
        <v>1957</v>
      </c>
      <c r="K426" s="655" t="s">
        <v>1958</v>
      </c>
      <c r="L426" s="657">
        <v>104.58000000000006</v>
      </c>
      <c r="M426" s="657">
        <v>1</v>
      </c>
      <c r="N426" s="658">
        <v>104.58000000000006</v>
      </c>
    </row>
    <row r="427" spans="1:14" ht="14.4" customHeight="1" x14ac:dyDescent="0.3">
      <c r="A427" s="653" t="s">
        <v>506</v>
      </c>
      <c r="B427" s="654" t="s">
        <v>507</v>
      </c>
      <c r="C427" s="655" t="s">
        <v>516</v>
      </c>
      <c r="D427" s="656" t="s">
        <v>2967</v>
      </c>
      <c r="E427" s="655" t="s">
        <v>522</v>
      </c>
      <c r="F427" s="656" t="s">
        <v>2969</v>
      </c>
      <c r="G427" s="655" t="s">
        <v>571</v>
      </c>
      <c r="H427" s="655" t="s">
        <v>1959</v>
      </c>
      <c r="I427" s="655" t="s">
        <v>1959</v>
      </c>
      <c r="J427" s="655" t="s">
        <v>1960</v>
      </c>
      <c r="K427" s="655" t="s">
        <v>1961</v>
      </c>
      <c r="L427" s="657">
        <v>341.47999999999996</v>
      </c>
      <c r="M427" s="657">
        <v>1</v>
      </c>
      <c r="N427" s="658">
        <v>341.47999999999996</v>
      </c>
    </row>
    <row r="428" spans="1:14" ht="14.4" customHeight="1" x14ac:dyDescent="0.3">
      <c r="A428" s="653" t="s">
        <v>506</v>
      </c>
      <c r="B428" s="654" t="s">
        <v>507</v>
      </c>
      <c r="C428" s="655" t="s">
        <v>516</v>
      </c>
      <c r="D428" s="656" t="s">
        <v>2967</v>
      </c>
      <c r="E428" s="655" t="s">
        <v>522</v>
      </c>
      <c r="F428" s="656" t="s">
        <v>2969</v>
      </c>
      <c r="G428" s="655" t="s">
        <v>571</v>
      </c>
      <c r="H428" s="655" t="s">
        <v>1962</v>
      </c>
      <c r="I428" s="655" t="s">
        <v>1963</v>
      </c>
      <c r="J428" s="655" t="s">
        <v>1964</v>
      </c>
      <c r="K428" s="655" t="s">
        <v>1965</v>
      </c>
      <c r="L428" s="657">
        <v>112.56000000000006</v>
      </c>
      <c r="M428" s="657">
        <v>1</v>
      </c>
      <c r="N428" s="658">
        <v>112.56000000000006</v>
      </c>
    </row>
    <row r="429" spans="1:14" ht="14.4" customHeight="1" x14ac:dyDescent="0.3">
      <c r="A429" s="653" t="s">
        <v>506</v>
      </c>
      <c r="B429" s="654" t="s">
        <v>507</v>
      </c>
      <c r="C429" s="655" t="s">
        <v>516</v>
      </c>
      <c r="D429" s="656" t="s">
        <v>2967</v>
      </c>
      <c r="E429" s="655" t="s">
        <v>522</v>
      </c>
      <c r="F429" s="656" t="s">
        <v>2969</v>
      </c>
      <c r="G429" s="655" t="s">
        <v>571</v>
      </c>
      <c r="H429" s="655" t="s">
        <v>1966</v>
      </c>
      <c r="I429" s="655" t="s">
        <v>1966</v>
      </c>
      <c r="J429" s="655" t="s">
        <v>1967</v>
      </c>
      <c r="K429" s="655" t="s">
        <v>1968</v>
      </c>
      <c r="L429" s="657">
        <v>64.140000000000015</v>
      </c>
      <c r="M429" s="657">
        <v>1</v>
      </c>
      <c r="N429" s="658">
        <v>64.140000000000015</v>
      </c>
    </row>
    <row r="430" spans="1:14" ht="14.4" customHeight="1" x14ac:dyDescent="0.3">
      <c r="A430" s="653" t="s">
        <v>506</v>
      </c>
      <c r="B430" s="654" t="s">
        <v>507</v>
      </c>
      <c r="C430" s="655" t="s">
        <v>516</v>
      </c>
      <c r="D430" s="656" t="s">
        <v>2967</v>
      </c>
      <c r="E430" s="655" t="s">
        <v>522</v>
      </c>
      <c r="F430" s="656" t="s">
        <v>2969</v>
      </c>
      <c r="G430" s="655" t="s">
        <v>571</v>
      </c>
      <c r="H430" s="655" t="s">
        <v>1969</v>
      </c>
      <c r="I430" s="655" t="s">
        <v>1970</v>
      </c>
      <c r="J430" s="655" t="s">
        <v>1971</v>
      </c>
      <c r="K430" s="655" t="s">
        <v>1972</v>
      </c>
      <c r="L430" s="657">
        <v>53.109999999999985</v>
      </c>
      <c r="M430" s="657">
        <v>3</v>
      </c>
      <c r="N430" s="658">
        <v>159.32999999999996</v>
      </c>
    </row>
    <row r="431" spans="1:14" ht="14.4" customHeight="1" x14ac:dyDescent="0.3">
      <c r="A431" s="653" t="s">
        <v>506</v>
      </c>
      <c r="B431" s="654" t="s">
        <v>507</v>
      </c>
      <c r="C431" s="655" t="s">
        <v>516</v>
      </c>
      <c r="D431" s="656" t="s">
        <v>2967</v>
      </c>
      <c r="E431" s="655" t="s">
        <v>522</v>
      </c>
      <c r="F431" s="656" t="s">
        <v>2969</v>
      </c>
      <c r="G431" s="655" t="s">
        <v>571</v>
      </c>
      <c r="H431" s="655" t="s">
        <v>1973</v>
      </c>
      <c r="I431" s="655" t="s">
        <v>1973</v>
      </c>
      <c r="J431" s="655" t="s">
        <v>1974</v>
      </c>
      <c r="K431" s="655" t="s">
        <v>1975</v>
      </c>
      <c r="L431" s="657">
        <v>23.729999999999997</v>
      </c>
      <c r="M431" s="657">
        <v>2</v>
      </c>
      <c r="N431" s="658">
        <v>47.459999999999994</v>
      </c>
    </row>
    <row r="432" spans="1:14" ht="14.4" customHeight="1" x14ac:dyDescent="0.3">
      <c r="A432" s="653" t="s">
        <v>506</v>
      </c>
      <c r="B432" s="654" t="s">
        <v>507</v>
      </c>
      <c r="C432" s="655" t="s">
        <v>516</v>
      </c>
      <c r="D432" s="656" t="s">
        <v>2967</v>
      </c>
      <c r="E432" s="655" t="s">
        <v>522</v>
      </c>
      <c r="F432" s="656" t="s">
        <v>2969</v>
      </c>
      <c r="G432" s="655" t="s">
        <v>571</v>
      </c>
      <c r="H432" s="655" t="s">
        <v>1976</v>
      </c>
      <c r="I432" s="655" t="s">
        <v>1976</v>
      </c>
      <c r="J432" s="655" t="s">
        <v>1977</v>
      </c>
      <c r="K432" s="655" t="s">
        <v>1978</v>
      </c>
      <c r="L432" s="657">
        <v>88.480000000000018</v>
      </c>
      <c r="M432" s="657">
        <v>2</v>
      </c>
      <c r="N432" s="658">
        <v>176.96000000000004</v>
      </c>
    </row>
    <row r="433" spans="1:14" ht="14.4" customHeight="1" x14ac:dyDescent="0.3">
      <c r="A433" s="653" t="s">
        <v>506</v>
      </c>
      <c r="B433" s="654" t="s">
        <v>507</v>
      </c>
      <c r="C433" s="655" t="s">
        <v>516</v>
      </c>
      <c r="D433" s="656" t="s">
        <v>2967</v>
      </c>
      <c r="E433" s="655" t="s">
        <v>522</v>
      </c>
      <c r="F433" s="656" t="s">
        <v>2969</v>
      </c>
      <c r="G433" s="655" t="s">
        <v>571</v>
      </c>
      <c r="H433" s="655" t="s">
        <v>1979</v>
      </c>
      <c r="I433" s="655" t="s">
        <v>1979</v>
      </c>
      <c r="J433" s="655" t="s">
        <v>1980</v>
      </c>
      <c r="K433" s="655" t="s">
        <v>1981</v>
      </c>
      <c r="L433" s="657">
        <v>56.380000000000031</v>
      </c>
      <c r="M433" s="657">
        <v>3</v>
      </c>
      <c r="N433" s="658">
        <v>169.1400000000001</v>
      </c>
    </row>
    <row r="434" spans="1:14" ht="14.4" customHeight="1" x14ac:dyDescent="0.3">
      <c r="A434" s="653" t="s">
        <v>506</v>
      </c>
      <c r="B434" s="654" t="s">
        <v>507</v>
      </c>
      <c r="C434" s="655" t="s">
        <v>516</v>
      </c>
      <c r="D434" s="656" t="s">
        <v>2967</v>
      </c>
      <c r="E434" s="655" t="s">
        <v>522</v>
      </c>
      <c r="F434" s="656" t="s">
        <v>2969</v>
      </c>
      <c r="G434" s="655" t="s">
        <v>571</v>
      </c>
      <c r="H434" s="655" t="s">
        <v>1982</v>
      </c>
      <c r="I434" s="655" t="s">
        <v>1982</v>
      </c>
      <c r="J434" s="655" t="s">
        <v>1983</v>
      </c>
      <c r="K434" s="655" t="s">
        <v>1908</v>
      </c>
      <c r="L434" s="657">
        <v>320.16503846153842</v>
      </c>
      <c r="M434" s="657">
        <v>26</v>
      </c>
      <c r="N434" s="658">
        <v>8324.2909999999993</v>
      </c>
    </row>
    <row r="435" spans="1:14" ht="14.4" customHeight="1" x14ac:dyDescent="0.3">
      <c r="A435" s="653" t="s">
        <v>506</v>
      </c>
      <c r="B435" s="654" t="s">
        <v>507</v>
      </c>
      <c r="C435" s="655" t="s">
        <v>516</v>
      </c>
      <c r="D435" s="656" t="s">
        <v>2967</v>
      </c>
      <c r="E435" s="655" t="s">
        <v>522</v>
      </c>
      <c r="F435" s="656" t="s">
        <v>2969</v>
      </c>
      <c r="G435" s="655" t="s">
        <v>571</v>
      </c>
      <c r="H435" s="655" t="s">
        <v>1984</v>
      </c>
      <c r="I435" s="655" t="s">
        <v>1985</v>
      </c>
      <c r="J435" s="655" t="s">
        <v>1986</v>
      </c>
      <c r="K435" s="655" t="s">
        <v>1987</v>
      </c>
      <c r="L435" s="657">
        <v>336.66000000000008</v>
      </c>
      <c r="M435" s="657">
        <v>1</v>
      </c>
      <c r="N435" s="658">
        <v>336.66000000000008</v>
      </c>
    </row>
    <row r="436" spans="1:14" ht="14.4" customHeight="1" x14ac:dyDescent="0.3">
      <c r="A436" s="653" t="s">
        <v>506</v>
      </c>
      <c r="B436" s="654" t="s">
        <v>507</v>
      </c>
      <c r="C436" s="655" t="s">
        <v>516</v>
      </c>
      <c r="D436" s="656" t="s">
        <v>2967</v>
      </c>
      <c r="E436" s="655" t="s">
        <v>522</v>
      </c>
      <c r="F436" s="656" t="s">
        <v>2969</v>
      </c>
      <c r="G436" s="655" t="s">
        <v>571</v>
      </c>
      <c r="H436" s="655" t="s">
        <v>1988</v>
      </c>
      <c r="I436" s="655" t="s">
        <v>1988</v>
      </c>
      <c r="J436" s="655" t="s">
        <v>1989</v>
      </c>
      <c r="K436" s="655" t="s">
        <v>1990</v>
      </c>
      <c r="L436" s="657">
        <v>271.12999999999994</v>
      </c>
      <c r="M436" s="657">
        <v>1</v>
      </c>
      <c r="N436" s="658">
        <v>271.12999999999994</v>
      </c>
    </row>
    <row r="437" spans="1:14" ht="14.4" customHeight="1" x14ac:dyDescent="0.3">
      <c r="A437" s="653" t="s">
        <v>506</v>
      </c>
      <c r="B437" s="654" t="s">
        <v>507</v>
      </c>
      <c r="C437" s="655" t="s">
        <v>516</v>
      </c>
      <c r="D437" s="656" t="s">
        <v>2967</v>
      </c>
      <c r="E437" s="655" t="s">
        <v>522</v>
      </c>
      <c r="F437" s="656" t="s">
        <v>2969</v>
      </c>
      <c r="G437" s="655" t="s">
        <v>571</v>
      </c>
      <c r="H437" s="655" t="s">
        <v>1991</v>
      </c>
      <c r="I437" s="655" t="s">
        <v>1991</v>
      </c>
      <c r="J437" s="655" t="s">
        <v>1992</v>
      </c>
      <c r="K437" s="655" t="s">
        <v>1993</v>
      </c>
      <c r="L437" s="657">
        <v>124.19925000000001</v>
      </c>
      <c r="M437" s="657">
        <v>8</v>
      </c>
      <c r="N437" s="658">
        <v>993.59400000000005</v>
      </c>
    </row>
    <row r="438" spans="1:14" ht="14.4" customHeight="1" x14ac:dyDescent="0.3">
      <c r="A438" s="653" t="s">
        <v>506</v>
      </c>
      <c r="B438" s="654" t="s">
        <v>507</v>
      </c>
      <c r="C438" s="655" t="s">
        <v>516</v>
      </c>
      <c r="D438" s="656" t="s">
        <v>2967</v>
      </c>
      <c r="E438" s="655" t="s">
        <v>522</v>
      </c>
      <c r="F438" s="656" t="s">
        <v>2969</v>
      </c>
      <c r="G438" s="655" t="s">
        <v>571</v>
      </c>
      <c r="H438" s="655" t="s">
        <v>1994</v>
      </c>
      <c r="I438" s="655" t="s">
        <v>1995</v>
      </c>
      <c r="J438" s="655" t="s">
        <v>1996</v>
      </c>
      <c r="K438" s="655" t="s">
        <v>1997</v>
      </c>
      <c r="L438" s="657">
        <v>112.37999999999998</v>
      </c>
      <c r="M438" s="657">
        <v>3</v>
      </c>
      <c r="N438" s="658">
        <v>337.13999999999993</v>
      </c>
    </row>
    <row r="439" spans="1:14" ht="14.4" customHeight="1" x14ac:dyDescent="0.3">
      <c r="A439" s="653" t="s">
        <v>506</v>
      </c>
      <c r="B439" s="654" t="s">
        <v>507</v>
      </c>
      <c r="C439" s="655" t="s">
        <v>516</v>
      </c>
      <c r="D439" s="656" t="s">
        <v>2967</v>
      </c>
      <c r="E439" s="655" t="s">
        <v>522</v>
      </c>
      <c r="F439" s="656" t="s">
        <v>2969</v>
      </c>
      <c r="G439" s="655" t="s">
        <v>571</v>
      </c>
      <c r="H439" s="655" t="s">
        <v>1998</v>
      </c>
      <c r="I439" s="655" t="s">
        <v>1998</v>
      </c>
      <c r="J439" s="655" t="s">
        <v>1999</v>
      </c>
      <c r="K439" s="655" t="s">
        <v>2000</v>
      </c>
      <c r="L439" s="657">
        <v>81.74666666666667</v>
      </c>
      <c r="M439" s="657">
        <v>18</v>
      </c>
      <c r="N439" s="658">
        <v>1471.44</v>
      </c>
    </row>
    <row r="440" spans="1:14" ht="14.4" customHeight="1" x14ac:dyDescent="0.3">
      <c r="A440" s="653" t="s">
        <v>506</v>
      </c>
      <c r="B440" s="654" t="s">
        <v>507</v>
      </c>
      <c r="C440" s="655" t="s">
        <v>516</v>
      </c>
      <c r="D440" s="656" t="s">
        <v>2967</v>
      </c>
      <c r="E440" s="655" t="s">
        <v>522</v>
      </c>
      <c r="F440" s="656" t="s">
        <v>2969</v>
      </c>
      <c r="G440" s="655" t="s">
        <v>571</v>
      </c>
      <c r="H440" s="655" t="s">
        <v>2001</v>
      </c>
      <c r="I440" s="655" t="s">
        <v>1059</v>
      </c>
      <c r="J440" s="655" t="s">
        <v>2002</v>
      </c>
      <c r="K440" s="655"/>
      <c r="L440" s="657">
        <v>45.83</v>
      </c>
      <c r="M440" s="657">
        <v>2</v>
      </c>
      <c r="N440" s="658">
        <v>91.66</v>
      </c>
    </row>
    <row r="441" spans="1:14" ht="14.4" customHeight="1" x14ac:dyDescent="0.3">
      <c r="A441" s="653" t="s">
        <v>506</v>
      </c>
      <c r="B441" s="654" t="s">
        <v>507</v>
      </c>
      <c r="C441" s="655" t="s">
        <v>516</v>
      </c>
      <c r="D441" s="656" t="s">
        <v>2967</v>
      </c>
      <c r="E441" s="655" t="s">
        <v>522</v>
      </c>
      <c r="F441" s="656" t="s">
        <v>2969</v>
      </c>
      <c r="G441" s="655" t="s">
        <v>571</v>
      </c>
      <c r="H441" s="655" t="s">
        <v>2003</v>
      </c>
      <c r="I441" s="655" t="s">
        <v>2003</v>
      </c>
      <c r="J441" s="655" t="s">
        <v>2004</v>
      </c>
      <c r="K441" s="655" t="s">
        <v>2005</v>
      </c>
      <c r="L441" s="657">
        <v>73.061666666666667</v>
      </c>
      <c r="M441" s="657">
        <v>24</v>
      </c>
      <c r="N441" s="658">
        <v>1753.48</v>
      </c>
    </row>
    <row r="442" spans="1:14" ht="14.4" customHeight="1" x14ac:dyDescent="0.3">
      <c r="A442" s="653" t="s">
        <v>506</v>
      </c>
      <c r="B442" s="654" t="s">
        <v>507</v>
      </c>
      <c r="C442" s="655" t="s">
        <v>516</v>
      </c>
      <c r="D442" s="656" t="s">
        <v>2967</v>
      </c>
      <c r="E442" s="655" t="s">
        <v>522</v>
      </c>
      <c r="F442" s="656" t="s">
        <v>2969</v>
      </c>
      <c r="G442" s="655" t="s">
        <v>571</v>
      </c>
      <c r="H442" s="655" t="s">
        <v>2006</v>
      </c>
      <c r="I442" s="655" t="s">
        <v>2006</v>
      </c>
      <c r="J442" s="655" t="s">
        <v>2007</v>
      </c>
      <c r="K442" s="655" t="s">
        <v>2008</v>
      </c>
      <c r="L442" s="657">
        <v>1260.1099999999999</v>
      </c>
      <c r="M442" s="657">
        <v>1</v>
      </c>
      <c r="N442" s="658">
        <v>1260.1099999999999</v>
      </c>
    </row>
    <row r="443" spans="1:14" ht="14.4" customHeight="1" x14ac:dyDescent="0.3">
      <c r="A443" s="653" t="s">
        <v>506</v>
      </c>
      <c r="B443" s="654" t="s">
        <v>507</v>
      </c>
      <c r="C443" s="655" t="s">
        <v>516</v>
      </c>
      <c r="D443" s="656" t="s">
        <v>2967</v>
      </c>
      <c r="E443" s="655" t="s">
        <v>522</v>
      </c>
      <c r="F443" s="656" t="s">
        <v>2969</v>
      </c>
      <c r="G443" s="655" t="s">
        <v>571</v>
      </c>
      <c r="H443" s="655" t="s">
        <v>2009</v>
      </c>
      <c r="I443" s="655" t="s">
        <v>2009</v>
      </c>
      <c r="J443" s="655" t="s">
        <v>2010</v>
      </c>
      <c r="K443" s="655" t="s">
        <v>2011</v>
      </c>
      <c r="L443" s="657">
        <v>129.9195726057026</v>
      </c>
      <c r="M443" s="657">
        <v>10</v>
      </c>
      <c r="N443" s="658">
        <v>1299.1957260570259</v>
      </c>
    </row>
    <row r="444" spans="1:14" ht="14.4" customHeight="1" x14ac:dyDescent="0.3">
      <c r="A444" s="653" t="s">
        <v>506</v>
      </c>
      <c r="B444" s="654" t="s">
        <v>507</v>
      </c>
      <c r="C444" s="655" t="s">
        <v>516</v>
      </c>
      <c r="D444" s="656" t="s">
        <v>2967</v>
      </c>
      <c r="E444" s="655" t="s">
        <v>522</v>
      </c>
      <c r="F444" s="656" t="s">
        <v>2969</v>
      </c>
      <c r="G444" s="655" t="s">
        <v>571</v>
      </c>
      <c r="H444" s="655" t="s">
        <v>2012</v>
      </c>
      <c r="I444" s="655" t="s">
        <v>2013</v>
      </c>
      <c r="J444" s="655" t="s">
        <v>2014</v>
      </c>
      <c r="K444" s="655" t="s">
        <v>2015</v>
      </c>
      <c r="L444" s="657">
        <v>246.83999999999997</v>
      </c>
      <c r="M444" s="657">
        <v>2</v>
      </c>
      <c r="N444" s="658">
        <v>493.67999999999995</v>
      </c>
    </row>
    <row r="445" spans="1:14" ht="14.4" customHeight="1" x14ac:dyDescent="0.3">
      <c r="A445" s="653" t="s">
        <v>506</v>
      </c>
      <c r="B445" s="654" t="s">
        <v>507</v>
      </c>
      <c r="C445" s="655" t="s">
        <v>516</v>
      </c>
      <c r="D445" s="656" t="s">
        <v>2967</v>
      </c>
      <c r="E445" s="655" t="s">
        <v>522</v>
      </c>
      <c r="F445" s="656" t="s">
        <v>2969</v>
      </c>
      <c r="G445" s="655" t="s">
        <v>571</v>
      </c>
      <c r="H445" s="655" t="s">
        <v>2016</v>
      </c>
      <c r="I445" s="655" t="s">
        <v>2016</v>
      </c>
      <c r="J445" s="655" t="s">
        <v>2017</v>
      </c>
      <c r="K445" s="655" t="s">
        <v>2018</v>
      </c>
      <c r="L445" s="657">
        <v>1174.29</v>
      </c>
      <c r="M445" s="657">
        <v>1</v>
      </c>
      <c r="N445" s="658">
        <v>1174.29</v>
      </c>
    </row>
    <row r="446" spans="1:14" ht="14.4" customHeight="1" x14ac:dyDescent="0.3">
      <c r="A446" s="653" t="s">
        <v>506</v>
      </c>
      <c r="B446" s="654" t="s">
        <v>507</v>
      </c>
      <c r="C446" s="655" t="s">
        <v>516</v>
      </c>
      <c r="D446" s="656" t="s">
        <v>2967</v>
      </c>
      <c r="E446" s="655" t="s">
        <v>522</v>
      </c>
      <c r="F446" s="656" t="s">
        <v>2969</v>
      </c>
      <c r="G446" s="655" t="s">
        <v>571</v>
      </c>
      <c r="H446" s="655" t="s">
        <v>2019</v>
      </c>
      <c r="I446" s="655" t="s">
        <v>2019</v>
      </c>
      <c r="J446" s="655" t="s">
        <v>2020</v>
      </c>
      <c r="K446" s="655" t="s">
        <v>770</v>
      </c>
      <c r="L446" s="657">
        <v>64.119743740896112</v>
      </c>
      <c r="M446" s="657">
        <v>1</v>
      </c>
      <c r="N446" s="658">
        <v>64.119743740896112</v>
      </c>
    </row>
    <row r="447" spans="1:14" ht="14.4" customHeight="1" x14ac:dyDescent="0.3">
      <c r="A447" s="653" t="s">
        <v>506</v>
      </c>
      <c r="B447" s="654" t="s">
        <v>507</v>
      </c>
      <c r="C447" s="655" t="s">
        <v>516</v>
      </c>
      <c r="D447" s="656" t="s">
        <v>2967</v>
      </c>
      <c r="E447" s="655" t="s">
        <v>522</v>
      </c>
      <c r="F447" s="656" t="s">
        <v>2969</v>
      </c>
      <c r="G447" s="655" t="s">
        <v>571</v>
      </c>
      <c r="H447" s="655" t="s">
        <v>2021</v>
      </c>
      <c r="I447" s="655" t="s">
        <v>2021</v>
      </c>
      <c r="J447" s="655" t="s">
        <v>2022</v>
      </c>
      <c r="K447" s="655" t="s">
        <v>2023</v>
      </c>
      <c r="L447" s="657">
        <v>51.89</v>
      </c>
      <c r="M447" s="657">
        <v>2</v>
      </c>
      <c r="N447" s="658">
        <v>103.78</v>
      </c>
    </row>
    <row r="448" spans="1:14" ht="14.4" customHeight="1" x14ac:dyDescent="0.3">
      <c r="A448" s="653" t="s">
        <v>506</v>
      </c>
      <c r="B448" s="654" t="s">
        <v>507</v>
      </c>
      <c r="C448" s="655" t="s">
        <v>516</v>
      </c>
      <c r="D448" s="656" t="s">
        <v>2967</v>
      </c>
      <c r="E448" s="655" t="s">
        <v>522</v>
      </c>
      <c r="F448" s="656" t="s">
        <v>2969</v>
      </c>
      <c r="G448" s="655" t="s">
        <v>571</v>
      </c>
      <c r="H448" s="655" t="s">
        <v>2024</v>
      </c>
      <c r="I448" s="655" t="s">
        <v>2024</v>
      </c>
      <c r="J448" s="655" t="s">
        <v>2025</v>
      </c>
      <c r="K448" s="655" t="s">
        <v>2026</v>
      </c>
      <c r="L448" s="657">
        <v>383.43000744964212</v>
      </c>
      <c r="M448" s="657">
        <v>14</v>
      </c>
      <c r="N448" s="658">
        <v>5368.0201042949893</v>
      </c>
    </row>
    <row r="449" spans="1:14" ht="14.4" customHeight="1" x14ac:dyDescent="0.3">
      <c r="A449" s="653" t="s">
        <v>506</v>
      </c>
      <c r="B449" s="654" t="s">
        <v>507</v>
      </c>
      <c r="C449" s="655" t="s">
        <v>516</v>
      </c>
      <c r="D449" s="656" t="s">
        <v>2967</v>
      </c>
      <c r="E449" s="655" t="s">
        <v>522</v>
      </c>
      <c r="F449" s="656" t="s">
        <v>2969</v>
      </c>
      <c r="G449" s="655" t="s">
        <v>571</v>
      </c>
      <c r="H449" s="655" t="s">
        <v>2027</v>
      </c>
      <c r="I449" s="655" t="s">
        <v>630</v>
      </c>
      <c r="J449" s="655" t="s">
        <v>2028</v>
      </c>
      <c r="K449" s="655" t="s">
        <v>2029</v>
      </c>
      <c r="L449" s="657">
        <v>368.20066987150869</v>
      </c>
      <c r="M449" s="657">
        <v>11</v>
      </c>
      <c r="N449" s="658">
        <v>4050.2073685865957</v>
      </c>
    </row>
    <row r="450" spans="1:14" ht="14.4" customHeight="1" x14ac:dyDescent="0.3">
      <c r="A450" s="653" t="s">
        <v>506</v>
      </c>
      <c r="B450" s="654" t="s">
        <v>507</v>
      </c>
      <c r="C450" s="655" t="s">
        <v>516</v>
      </c>
      <c r="D450" s="656" t="s">
        <v>2967</v>
      </c>
      <c r="E450" s="655" t="s">
        <v>522</v>
      </c>
      <c r="F450" s="656" t="s">
        <v>2969</v>
      </c>
      <c r="G450" s="655" t="s">
        <v>571</v>
      </c>
      <c r="H450" s="655" t="s">
        <v>2030</v>
      </c>
      <c r="I450" s="655" t="s">
        <v>2030</v>
      </c>
      <c r="J450" s="655" t="s">
        <v>765</v>
      </c>
      <c r="K450" s="655" t="s">
        <v>2031</v>
      </c>
      <c r="L450" s="657">
        <v>138.81826982507997</v>
      </c>
      <c r="M450" s="657">
        <v>35</v>
      </c>
      <c r="N450" s="658">
        <v>4858.6394438777988</v>
      </c>
    </row>
    <row r="451" spans="1:14" ht="14.4" customHeight="1" x14ac:dyDescent="0.3">
      <c r="A451" s="653" t="s">
        <v>506</v>
      </c>
      <c r="B451" s="654" t="s">
        <v>507</v>
      </c>
      <c r="C451" s="655" t="s">
        <v>516</v>
      </c>
      <c r="D451" s="656" t="s">
        <v>2967</v>
      </c>
      <c r="E451" s="655" t="s">
        <v>522</v>
      </c>
      <c r="F451" s="656" t="s">
        <v>2969</v>
      </c>
      <c r="G451" s="655" t="s">
        <v>571</v>
      </c>
      <c r="H451" s="655" t="s">
        <v>2032</v>
      </c>
      <c r="I451" s="655" t="s">
        <v>2032</v>
      </c>
      <c r="J451" s="655" t="s">
        <v>1318</v>
      </c>
      <c r="K451" s="655" t="s">
        <v>2033</v>
      </c>
      <c r="L451" s="657">
        <v>262.10000000000002</v>
      </c>
      <c r="M451" s="657">
        <v>14</v>
      </c>
      <c r="N451" s="658">
        <v>3669.4000000000005</v>
      </c>
    </row>
    <row r="452" spans="1:14" ht="14.4" customHeight="1" x14ac:dyDescent="0.3">
      <c r="A452" s="653" t="s">
        <v>506</v>
      </c>
      <c r="B452" s="654" t="s">
        <v>507</v>
      </c>
      <c r="C452" s="655" t="s">
        <v>516</v>
      </c>
      <c r="D452" s="656" t="s">
        <v>2967</v>
      </c>
      <c r="E452" s="655" t="s">
        <v>522</v>
      </c>
      <c r="F452" s="656" t="s">
        <v>2969</v>
      </c>
      <c r="G452" s="655" t="s">
        <v>571</v>
      </c>
      <c r="H452" s="655" t="s">
        <v>2034</v>
      </c>
      <c r="I452" s="655" t="s">
        <v>1059</v>
      </c>
      <c r="J452" s="655" t="s">
        <v>2035</v>
      </c>
      <c r="K452" s="655"/>
      <c r="L452" s="657">
        <v>583.92193428026872</v>
      </c>
      <c r="M452" s="657">
        <v>3</v>
      </c>
      <c r="N452" s="658">
        <v>1751.7658028408061</v>
      </c>
    </row>
    <row r="453" spans="1:14" ht="14.4" customHeight="1" x14ac:dyDescent="0.3">
      <c r="A453" s="653" t="s">
        <v>506</v>
      </c>
      <c r="B453" s="654" t="s">
        <v>507</v>
      </c>
      <c r="C453" s="655" t="s">
        <v>516</v>
      </c>
      <c r="D453" s="656" t="s">
        <v>2967</v>
      </c>
      <c r="E453" s="655" t="s">
        <v>522</v>
      </c>
      <c r="F453" s="656" t="s">
        <v>2969</v>
      </c>
      <c r="G453" s="655" t="s">
        <v>571</v>
      </c>
      <c r="H453" s="655" t="s">
        <v>2036</v>
      </c>
      <c r="I453" s="655" t="s">
        <v>2037</v>
      </c>
      <c r="J453" s="655" t="s">
        <v>726</v>
      </c>
      <c r="K453" s="655" t="s">
        <v>2038</v>
      </c>
      <c r="L453" s="657">
        <v>302.51980763116455</v>
      </c>
      <c r="M453" s="657">
        <v>4</v>
      </c>
      <c r="N453" s="658">
        <v>1210.0792305246582</v>
      </c>
    </row>
    <row r="454" spans="1:14" ht="14.4" customHeight="1" x14ac:dyDescent="0.3">
      <c r="A454" s="653" t="s">
        <v>506</v>
      </c>
      <c r="B454" s="654" t="s">
        <v>507</v>
      </c>
      <c r="C454" s="655" t="s">
        <v>516</v>
      </c>
      <c r="D454" s="656" t="s">
        <v>2967</v>
      </c>
      <c r="E454" s="655" t="s">
        <v>522</v>
      </c>
      <c r="F454" s="656" t="s">
        <v>2969</v>
      </c>
      <c r="G454" s="655" t="s">
        <v>571</v>
      </c>
      <c r="H454" s="655" t="s">
        <v>2039</v>
      </c>
      <c r="I454" s="655" t="s">
        <v>2039</v>
      </c>
      <c r="J454" s="655" t="s">
        <v>1321</v>
      </c>
      <c r="K454" s="655" t="s">
        <v>1322</v>
      </c>
      <c r="L454" s="657">
        <v>169.79020453945475</v>
      </c>
      <c r="M454" s="657">
        <v>10</v>
      </c>
      <c r="N454" s="658">
        <v>1697.9020453945475</v>
      </c>
    </row>
    <row r="455" spans="1:14" ht="14.4" customHeight="1" x14ac:dyDescent="0.3">
      <c r="A455" s="653" t="s">
        <v>506</v>
      </c>
      <c r="B455" s="654" t="s">
        <v>507</v>
      </c>
      <c r="C455" s="655" t="s">
        <v>516</v>
      </c>
      <c r="D455" s="656" t="s">
        <v>2967</v>
      </c>
      <c r="E455" s="655" t="s">
        <v>522</v>
      </c>
      <c r="F455" s="656" t="s">
        <v>2969</v>
      </c>
      <c r="G455" s="655" t="s">
        <v>571</v>
      </c>
      <c r="H455" s="655" t="s">
        <v>2040</v>
      </c>
      <c r="I455" s="655" t="s">
        <v>1059</v>
      </c>
      <c r="J455" s="655" t="s">
        <v>2041</v>
      </c>
      <c r="K455" s="655"/>
      <c r="L455" s="657">
        <v>112.14999999999999</v>
      </c>
      <c r="M455" s="657">
        <v>1</v>
      </c>
      <c r="N455" s="658">
        <v>112.14999999999999</v>
      </c>
    </row>
    <row r="456" spans="1:14" ht="14.4" customHeight="1" x14ac:dyDescent="0.3">
      <c r="A456" s="653" t="s">
        <v>506</v>
      </c>
      <c r="B456" s="654" t="s">
        <v>507</v>
      </c>
      <c r="C456" s="655" t="s">
        <v>516</v>
      </c>
      <c r="D456" s="656" t="s">
        <v>2967</v>
      </c>
      <c r="E456" s="655" t="s">
        <v>522</v>
      </c>
      <c r="F456" s="656" t="s">
        <v>2969</v>
      </c>
      <c r="G456" s="655" t="s">
        <v>571</v>
      </c>
      <c r="H456" s="655" t="s">
        <v>2042</v>
      </c>
      <c r="I456" s="655" t="s">
        <v>2042</v>
      </c>
      <c r="J456" s="655" t="s">
        <v>1855</v>
      </c>
      <c r="K456" s="655" t="s">
        <v>2043</v>
      </c>
      <c r="L456" s="657">
        <v>50.23</v>
      </c>
      <c r="M456" s="657">
        <v>3</v>
      </c>
      <c r="N456" s="658">
        <v>150.69</v>
      </c>
    </row>
    <row r="457" spans="1:14" ht="14.4" customHeight="1" x14ac:dyDescent="0.3">
      <c r="A457" s="653" t="s">
        <v>506</v>
      </c>
      <c r="B457" s="654" t="s">
        <v>507</v>
      </c>
      <c r="C457" s="655" t="s">
        <v>516</v>
      </c>
      <c r="D457" s="656" t="s">
        <v>2967</v>
      </c>
      <c r="E457" s="655" t="s">
        <v>522</v>
      </c>
      <c r="F457" s="656" t="s">
        <v>2969</v>
      </c>
      <c r="G457" s="655" t="s">
        <v>571</v>
      </c>
      <c r="H457" s="655" t="s">
        <v>2044</v>
      </c>
      <c r="I457" s="655" t="s">
        <v>2044</v>
      </c>
      <c r="J457" s="655" t="s">
        <v>1907</v>
      </c>
      <c r="K457" s="655" t="s">
        <v>1908</v>
      </c>
      <c r="L457" s="657">
        <v>180.2</v>
      </c>
      <c r="M457" s="657">
        <v>1</v>
      </c>
      <c r="N457" s="658">
        <v>180.2</v>
      </c>
    </row>
    <row r="458" spans="1:14" ht="14.4" customHeight="1" x14ac:dyDescent="0.3">
      <c r="A458" s="653" t="s">
        <v>506</v>
      </c>
      <c r="B458" s="654" t="s">
        <v>507</v>
      </c>
      <c r="C458" s="655" t="s">
        <v>516</v>
      </c>
      <c r="D458" s="656" t="s">
        <v>2967</v>
      </c>
      <c r="E458" s="655" t="s">
        <v>522</v>
      </c>
      <c r="F458" s="656" t="s">
        <v>2969</v>
      </c>
      <c r="G458" s="655" t="s">
        <v>571</v>
      </c>
      <c r="H458" s="655" t="s">
        <v>2045</v>
      </c>
      <c r="I458" s="655" t="s">
        <v>2046</v>
      </c>
      <c r="J458" s="655" t="s">
        <v>2047</v>
      </c>
      <c r="K458" s="655" t="s">
        <v>2048</v>
      </c>
      <c r="L458" s="657">
        <v>5168.6599999999989</v>
      </c>
      <c r="M458" s="657">
        <v>1</v>
      </c>
      <c r="N458" s="658">
        <v>5168.6599999999989</v>
      </c>
    </row>
    <row r="459" spans="1:14" ht="14.4" customHeight="1" x14ac:dyDescent="0.3">
      <c r="A459" s="653" t="s">
        <v>506</v>
      </c>
      <c r="B459" s="654" t="s">
        <v>507</v>
      </c>
      <c r="C459" s="655" t="s">
        <v>516</v>
      </c>
      <c r="D459" s="656" t="s">
        <v>2967</v>
      </c>
      <c r="E459" s="655" t="s">
        <v>522</v>
      </c>
      <c r="F459" s="656" t="s">
        <v>2969</v>
      </c>
      <c r="G459" s="655" t="s">
        <v>571</v>
      </c>
      <c r="H459" s="655" t="s">
        <v>2049</v>
      </c>
      <c r="I459" s="655" t="s">
        <v>2049</v>
      </c>
      <c r="J459" s="655" t="s">
        <v>1504</v>
      </c>
      <c r="K459" s="655" t="s">
        <v>1505</v>
      </c>
      <c r="L459" s="657">
        <v>271.52</v>
      </c>
      <c r="M459" s="657">
        <v>3</v>
      </c>
      <c r="N459" s="658">
        <v>814.56</v>
      </c>
    </row>
    <row r="460" spans="1:14" ht="14.4" customHeight="1" x14ac:dyDescent="0.3">
      <c r="A460" s="653" t="s">
        <v>506</v>
      </c>
      <c r="B460" s="654" t="s">
        <v>507</v>
      </c>
      <c r="C460" s="655" t="s">
        <v>516</v>
      </c>
      <c r="D460" s="656" t="s">
        <v>2967</v>
      </c>
      <c r="E460" s="655" t="s">
        <v>522</v>
      </c>
      <c r="F460" s="656" t="s">
        <v>2969</v>
      </c>
      <c r="G460" s="655" t="s">
        <v>571</v>
      </c>
      <c r="H460" s="655" t="s">
        <v>2050</v>
      </c>
      <c r="I460" s="655" t="s">
        <v>2050</v>
      </c>
      <c r="J460" s="655" t="s">
        <v>2051</v>
      </c>
      <c r="K460" s="655" t="s">
        <v>2052</v>
      </c>
      <c r="L460" s="657">
        <v>167.69692307692307</v>
      </c>
      <c r="M460" s="657">
        <v>26</v>
      </c>
      <c r="N460" s="658">
        <v>4360.12</v>
      </c>
    </row>
    <row r="461" spans="1:14" ht="14.4" customHeight="1" x14ac:dyDescent="0.3">
      <c r="A461" s="653" t="s">
        <v>506</v>
      </c>
      <c r="B461" s="654" t="s">
        <v>507</v>
      </c>
      <c r="C461" s="655" t="s">
        <v>516</v>
      </c>
      <c r="D461" s="656" t="s">
        <v>2967</v>
      </c>
      <c r="E461" s="655" t="s">
        <v>522</v>
      </c>
      <c r="F461" s="656" t="s">
        <v>2969</v>
      </c>
      <c r="G461" s="655" t="s">
        <v>571</v>
      </c>
      <c r="H461" s="655" t="s">
        <v>2053</v>
      </c>
      <c r="I461" s="655" t="s">
        <v>2054</v>
      </c>
      <c r="J461" s="655" t="s">
        <v>2055</v>
      </c>
      <c r="K461" s="655"/>
      <c r="L461" s="657">
        <v>308.85000000000002</v>
      </c>
      <c r="M461" s="657">
        <v>1</v>
      </c>
      <c r="N461" s="658">
        <v>308.85000000000002</v>
      </c>
    </row>
    <row r="462" spans="1:14" ht="14.4" customHeight="1" x14ac:dyDescent="0.3">
      <c r="A462" s="653" t="s">
        <v>506</v>
      </c>
      <c r="B462" s="654" t="s">
        <v>507</v>
      </c>
      <c r="C462" s="655" t="s">
        <v>516</v>
      </c>
      <c r="D462" s="656" t="s">
        <v>2967</v>
      </c>
      <c r="E462" s="655" t="s">
        <v>522</v>
      </c>
      <c r="F462" s="656" t="s">
        <v>2969</v>
      </c>
      <c r="G462" s="655" t="s">
        <v>571</v>
      </c>
      <c r="H462" s="655" t="s">
        <v>2056</v>
      </c>
      <c r="I462" s="655" t="s">
        <v>2057</v>
      </c>
      <c r="J462" s="655" t="s">
        <v>2058</v>
      </c>
      <c r="K462" s="655" t="s">
        <v>1806</v>
      </c>
      <c r="L462" s="657">
        <v>48.633333333333304</v>
      </c>
      <c r="M462" s="657">
        <v>3</v>
      </c>
      <c r="N462" s="658">
        <v>145.89999999999992</v>
      </c>
    </row>
    <row r="463" spans="1:14" ht="14.4" customHeight="1" x14ac:dyDescent="0.3">
      <c r="A463" s="653" t="s">
        <v>506</v>
      </c>
      <c r="B463" s="654" t="s">
        <v>507</v>
      </c>
      <c r="C463" s="655" t="s">
        <v>516</v>
      </c>
      <c r="D463" s="656" t="s">
        <v>2967</v>
      </c>
      <c r="E463" s="655" t="s">
        <v>522</v>
      </c>
      <c r="F463" s="656" t="s">
        <v>2969</v>
      </c>
      <c r="G463" s="655" t="s">
        <v>571</v>
      </c>
      <c r="H463" s="655" t="s">
        <v>2059</v>
      </c>
      <c r="I463" s="655" t="s">
        <v>2059</v>
      </c>
      <c r="J463" s="655" t="s">
        <v>718</v>
      </c>
      <c r="K463" s="655" t="s">
        <v>2060</v>
      </c>
      <c r="L463" s="657">
        <v>245.78000000000017</v>
      </c>
      <c r="M463" s="657">
        <v>2</v>
      </c>
      <c r="N463" s="658">
        <v>491.56000000000034</v>
      </c>
    </row>
    <row r="464" spans="1:14" ht="14.4" customHeight="1" x14ac:dyDescent="0.3">
      <c r="A464" s="653" t="s">
        <v>506</v>
      </c>
      <c r="B464" s="654" t="s">
        <v>507</v>
      </c>
      <c r="C464" s="655" t="s">
        <v>516</v>
      </c>
      <c r="D464" s="656" t="s">
        <v>2967</v>
      </c>
      <c r="E464" s="655" t="s">
        <v>522</v>
      </c>
      <c r="F464" s="656" t="s">
        <v>2969</v>
      </c>
      <c r="G464" s="655" t="s">
        <v>571</v>
      </c>
      <c r="H464" s="655" t="s">
        <v>2061</v>
      </c>
      <c r="I464" s="655" t="s">
        <v>2061</v>
      </c>
      <c r="J464" s="655" t="s">
        <v>2062</v>
      </c>
      <c r="K464" s="655" t="s">
        <v>2063</v>
      </c>
      <c r="L464" s="657">
        <v>71.099999999999966</v>
      </c>
      <c r="M464" s="657">
        <v>2</v>
      </c>
      <c r="N464" s="658">
        <v>142.19999999999993</v>
      </c>
    </row>
    <row r="465" spans="1:14" ht="14.4" customHeight="1" x14ac:dyDescent="0.3">
      <c r="A465" s="653" t="s">
        <v>506</v>
      </c>
      <c r="B465" s="654" t="s">
        <v>507</v>
      </c>
      <c r="C465" s="655" t="s">
        <v>516</v>
      </c>
      <c r="D465" s="656" t="s">
        <v>2967</v>
      </c>
      <c r="E465" s="655" t="s">
        <v>522</v>
      </c>
      <c r="F465" s="656" t="s">
        <v>2969</v>
      </c>
      <c r="G465" s="655" t="s">
        <v>571</v>
      </c>
      <c r="H465" s="655" t="s">
        <v>2064</v>
      </c>
      <c r="I465" s="655" t="s">
        <v>2065</v>
      </c>
      <c r="J465" s="655" t="s">
        <v>2066</v>
      </c>
      <c r="K465" s="655" t="s">
        <v>2067</v>
      </c>
      <c r="L465" s="657">
        <v>1396.2000000000003</v>
      </c>
      <c r="M465" s="657">
        <v>2</v>
      </c>
      <c r="N465" s="658">
        <v>2792.4000000000005</v>
      </c>
    </row>
    <row r="466" spans="1:14" ht="14.4" customHeight="1" x14ac:dyDescent="0.3">
      <c r="A466" s="653" t="s">
        <v>506</v>
      </c>
      <c r="B466" s="654" t="s">
        <v>507</v>
      </c>
      <c r="C466" s="655" t="s">
        <v>516</v>
      </c>
      <c r="D466" s="656" t="s">
        <v>2967</v>
      </c>
      <c r="E466" s="655" t="s">
        <v>522</v>
      </c>
      <c r="F466" s="656" t="s">
        <v>2969</v>
      </c>
      <c r="G466" s="655" t="s">
        <v>571</v>
      </c>
      <c r="H466" s="655" t="s">
        <v>2068</v>
      </c>
      <c r="I466" s="655" t="s">
        <v>2068</v>
      </c>
      <c r="J466" s="655" t="s">
        <v>765</v>
      </c>
      <c r="K466" s="655" t="s">
        <v>2031</v>
      </c>
      <c r="L466" s="657">
        <v>72.879974573306882</v>
      </c>
      <c r="M466" s="657">
        <v>21</v>
      </c>
      <c r="N466" s="658">
        <v>1530.4794660394446</v>
      </c>
    </row>
    <row r="467" spans="1:14" ht="14.4" customHeight="1" x14ac:dyDescent="0.3">
      <c r="A467" s="653" t="s">
        <v>506</v>
      </c>
      <c r="B467" s="654" t="s">
        <v>507</v>
      </c>
      <c r="C467" s="655" t="s">
        <v>516</v>
      </c>
      <c r="D467" s="656" t="s">
        <v>2967</v>
      </c>
      <c r="E467" s="655" t="s">
        <v>522</v>
      </c>
      <c r="F467" s="656" t="s">
        <v>2969</v>
      </c>
      <c r="G467" s="655" t="s">
        <v>571</v>
      </c>
      <c r="H467" s="655" t="s">
        <v>2069</v>
      </c>
      <c r="I467" s="655" t="s">
        <v>2070</v>
      </c>
      <c r="J467" s="655" t="s">
        <v>848</v>
      </c>
      <c r="K467" s="655" t="s">
        <v>2071</v>
      </c>
      <c r="L467" s="657">
        <v>59.109999999999971</v>
      </c>
      <c r="M467" s="657">
        <v>1</v>
      </c>
      <c r="N467" s="658">
        <v>59.109999999999971</v>
      </c>
    </row>
    <row r="468" spans="1:14" ht="14.4" customHeight="1" x14ac:dyDescent="0.3">
      <c r="A468" s="653" t="s">
        <v>506</v>
      </c>
      <c r="B468" s="654" t="s">
        <v>507</v>
      </c>
      <c r="C468" s="655" t="s">
        <v>516</v>
      </c>
      <c r="D468" s="656" t="s">
        <v>2967</v>
      </c>
      <c r="E468" s="655" t="s">
        <v>522</v>
      </c>
      <c r="F468" s="656" t="s">
        <v>2969</v>
      </c>
      <c r="G468" s="655" t="s">
        <v>571</v>
      </c>
      <c r="H468" s="655" t="s">
        <v>2072</v>
      </c>
      <c r="I468" s="655" t="s">
        <v>2072</v>
      </c>
      <c r="J468" s="655" t="s">
        <v>2073</v>
      </c>
      <c r="K468" s="655" t="s">
        <v>2074</v>
      </c>
      <c r="L468" s="657">
        <v>55.399999999999977</v>
      </c>
      <c r="M468" s="657">
        <v>3</v>
      </c>
      <c r="N468" s="658">
        <v>166.19999999999993</v>
      </c>
    </row>
    <row r="469" spans="1:14" ht="14.4" customHeight="1" x14ac:dyDescent="0.3">
      <c r="A469" s="653" t="s">
        <v>506</v>
      </c>
      <c r="B469" s="654" t="s">
        <v>507</v>
      </c>
      <c r="C469" s="655" t="s">
        <v>516</v>
      </c>
      <c r="D469" s="656" t="s">
        <v>2967</v>
      </c>
      <c r="E469" s="655" t="s">
        <v>522</v>
      </c>
      <c r="F469" s="656" t="s">
        <v>2969</v>
      </c>
      <c r="G469" s="655" t="s">
        <v>571</v>
      </c>
      <c r="H469" s="655" t="s">
        <v>2075</v>
      </c>
      <c r="I469" s="655" t="s">
        <v>2076</v>
      </c>
      <c r="J469" s="655" t="s">
        <v>2077</v>
      </c>
      <c r="K469" s="655" t="s">
        <v>2078</v>
      </c>
      <c r="L469" s="657">
        <v>458.93558418829338</v>
      </c>
      <c r="M469" s="657">
        <v>1</v>
      </c>
      <c r="N469" s="658">
        <v>458.93558418829338</v>
      </c>
    </row>
    <row r="470" spans="1:14" ht="14.4" customHeight="1" x14ac:dyDescent="0.3">
      <c r="A470" s="653" t="s">
        <v>506</v>
      </c>
      <c r="B470" s="654" t="s">
        <v>507</v>
      </c>
      <c r="C470" s="655" t="s">
        <v>516</v>
      </c>
      <c r="D470" s="656" t="s">
        <v>2967</v>
      </c>
      <c r="E470" s="655" t="s">
        <v>522</v>
      </c>
      <c r="F470" s="656" t="s">
        <v>2969</v>
      </c>
      <c r="G470" s="655" t="s">
        <v>571</v>
      </c>
      <c r="H470" s="655" t="s">
        <v>2079</v>
      </c>
      <c r="I470" s="655" t="s">
        <v>2080</v>
      </c>
      <c r="J470" s="655" t="s">
        <v>2081</v>
      </c>
      <c r="K470" s="655" t="s">
        <v>2082</v>
      </c>
      <c r="L470" s="657">
        <v>112.64000000000001</v>
      </c>
      <c r="M470" s="657">
        <v>2</v>
      </c>
      <c r="N470" s="658">
        <v>225.28000000000003</v>
      </c>
    </row>
    <row r="471" spans="1:14" ht="14.4" customHeight="1" x14ac:dyDescent="0.3">
      <c r="A471" s="653" t="s">
        <v>506</v>
      </c>
      <c r="B471" s="654" t="s">
        <v>507</v>
      </c>
      <c r="C471" s="655" t="s">
        <v>516</v>
      </c>
      <c r="D471" s="656" t="s">
        <v>2967</v>
      </c>
      <c r="E471" s="655" t="s">
        <v>522</v>
      </c>
      <c r="F471" s="656" t="s">
        <v>2969</v>
      </c>
      <c r="G471" s="655" t="s">
        <v>571</v>
      </c>
      <c r="H471" s="655" t="s">
        <v>2083</v>
      </c>
      <c r="I471" s="655" t="s">
        <v>2083</v>
      </c>
      <c r="J471" s="655" t="s">
        <v>2084</v>
      </c>
      <c r="K471" s="655" t="s">
        <v>2085</v>
      </c>
      <c r="L471" s="657">
        <v>62.010000000000019</v>
      </c>
      <c r="M471" s="657">
        <v>2</v>
      </c>
      <c r="N471" s="658">
        <v>124.02000000000004</v>
      </c>
    </row>
    <row r="472" spans="1:14" ht="14.4" customHeight="1" x14ac:dyDescent="0.3">
      <c r="A472" s="653" t="s">
        <v>506</v>
      </c>
      <c r="B472" s="654" t="s">
        <v>507</v>
      </c>
      <c r="C472" s="655" t="s">
        <v>516</v>
      </c>
      <c r="D472" s="656" t="s">
        <v>2967</v>
      </c>
      <c r="E472" s="655" t="s">
        <v>522</v>
      </c>
      <c r="F472" s="656" t="s">
        <v>2969</v>
      </c>
      <c r="G472" s="655" t="s">
        <v>571</v>
      </c>
      <c r="H472" s="655" t="s">
        <v>2086</v>
      </c>
      <c r="I472" s="655" t="s">
        <v>2087</v>
      </c>
      <c r="J472" s="655" t="s">
        <v>2088</v>
      </c>
      <c r="K472" s="655" t="s">
        <v>2089</v>
      </c>
      <c r="L472" s="657">
        <v>423.12000000000018</v>
      </c>
      <c r="M472" s="657">
        <v>1</v>
      </c>
      <c r="N472" s="658">
        <v>423.12000000000018</v>
      </c>
    </row>
    <row r="473" spans="1:14" ht="14.4" customHeight="1" x14ac:dyDescent="0.3">
      <c r="A473" s="653" t="s">
        <v>506</v>
      </c>
      <c r="B473" s="654" t="s">
        <v>507</v>
      </c>
      <c r="C473" s="655" t="s">
        <v>516</v>
      </c>
      <c r="D473" s="656" t="s">
        <v>2967</v>
      </c>
      <c r="E473" s="655" t="s">
        <v>522</v>
      </c>
      <c r="F473" s="656" t="s">
        <v>2969</v>
      </c>
      <c r="G473" s="655" t="s">
        <v>571</v>
      </c>
      <c r="H473" s="655" t="s">
        <v>2090</v>
      </c>
      <c r="I473" s="655" t="s">
        <v>1059</v>
      </c>
      <c r="J473" s="655" t="s">
        <v>2091</v>
      </c>
      <c r="K473" s="655"/>
      <c r="L473" s="657">
        <v>87.58</v>
      </c>
      <c r="M473" s="657">
        <v>1</v>
      </c>
      <c r="N473" s="658">
        <v>87.58</v>
      </c>
    </row>
    <row r="474" spans="1:14" ht="14.4" customHeight="1" x14ac:dyDescent="0.3">
      <c r="A474" s="653" t="s">
        <v>506</v>
      </c>
      <c r="B474" s="654" t="s">
        <v>507</v>
      </c>
      <c r="C474" s="655" t="s">
        <v>516</v>
      </c>
      <c r="D474" s="656" t="s">
        <v>2967</v>
      </c>
      <c r="E474" s="655" t="s">
        <v>522</v>
      </c>
      <c r="F474" s="656" t="s">
        <v>2969</v>
      </c>
      <c r="G474" s="655" t="s">
        <v>571</v>
      </c>
      <c r="H474" s="655" t="s">
        <v>2092</v>
      </c>
      <c r="I474" s="655" t="s">
        <v>2092</v>
      </c>
      <c r="J474" s="655" t="s">
        <v>765</v>
      </c>
      <c r="K474" s="655" t="s">
        <v>766</v>
      </c>
      <c r="L474" s="657">
        <v>28.600000000000016</v>
      </c>
      <c r="M474" s="657">
        <v>8</v>
      </c>
      <c r="N474" s="658">
        <v>228.80000000000013</v>
      </c>
    </row>
    <row r="475" spans="1:14" ht="14.4" customHeight="1" x14ac:dyDescent="0.3">
      <c r="A475" s="653" t="s">
        <v>506</v>
      </c>
      <c r="B475" s="654" t="s">
        <v>507</v>
      </c>
      <c r="C475" s="655" t="s">
        <v>516</v>
      </c>
      <c r="D475" s="656" t="s">
        <v>2967</v>
      </c>
      <c r="E475" s="655" t="s">
        <v>522</v>
      </c>
      <c r="F475" s="656" t="s">
        <v>2969</v>
      </c>
      <c r="G475" s="655" t="s">
        <v>571</v>
      </c>
      <c r="H475" s="655" t="s">
        <v>2093</v>
      </c>
      <c r="I475" s="655" t="s">
        <v>2094</v>
      </c>
      <c r="J475" s="655" t="s">
        <v>2095</v>
      </c>
      <c r="K475" s="655" t="s">
        <v>2096</v>
      </c>
      <c r="L475" s="657">
        <v>372.67000000000007</v>
      </c>
      <c r="M475" s="657">
        <v>1</v>
      </c>
      <c r="N475" s="658">
        <v>372.67000000000007</v>
      </c>
    </row>
    <row r="476" spans="1:14" ht="14.4" customHeight="1" x14ac:dyDescent="0.3">
      <c r="A476" s="653" t="s">
        <v>506</v>
      </c>
      <c r="B476" s="654" t="s">
        <v>507</v>
      </c>
      <c r="C476" s="655" t="s">
        <v>516</v>
      </c>
      <c r="D476" s="656" t="s">
        <v>2967</v>
      </c>
      <c r="E476" s="655" t="s">
        <v>522</v>
      </c>
      <c r="F476" s="656" t="s">
        <v>2969</v>
      </c>
      <c r="G476" s="655" t="s">
        <v>2097</v>
      </c>
      <c r="H476" s="655" t="s">
        <v>2098</v>
      </c>
      <c r="I476" s="655" t="s">
        <v>2098</v>
      </c>
      <c r="J476" s="655" t="s">
        <v>2099</v>
      </c>
      <c r="K476" s="655" t="s">
        <v>2100</v>
      </c>
      <c r="L476" s="657">
        <v>14.880007399521059</v>
      </c>
      <c r="M476" s="657">
        <v>22</v>
      </c>
      <c r="N476" s="658">
        <v>327.36016278946329</v>
      </c>
    </row>
    <row r="477" spans="1:14" ht="14.4" customHeight="1" x14ac:dyDescent="0.3">
      <c r="A477" s="653" t="s">
        <v>506</v>
      </c>
      <c r="B477" s="654" t="s">
        <v>507</v>
      </c>
      <c r="C477" s="655" t="s">
        <v>516</v>
      </c>
      <c r="D477" s="656" t="s">
        <v>2967</v>
      </c>
      <c r="E477" s="655" t="s">
        <v>522</v>
      </c>
      <c r="F477" s="656" t="s">
        <v>2969</v>
      </c>
      <c r="G477" s="655" t="s">
        <v>2097</v>
      </c>
      <c r="H477" s="655" t="s">
        <v>2101</v>
      </c>
      <c r="I477" s="655" t="s">
        <v>2101</v>
      </c>
      <c r="J477" s="655" t="s">
        <v>2102</v>
      </c>
      <c r="K477" s="655" t="s">
        <v>2103</v>
      </c>
      <c r="L477" s="657">
        <v>12.06</v>
      </c>
      <c r="M477" s="657">
        <v>12</v>
      </c>
      <c r="N477" s="658">
        <v>144.72</v>
      </c>
    </row>
    <row r="478" spans="1:14" ht="14.4" customHeight="1" x14ac:dyDescent="0.3">
      <c r="A478" s="653" t="s">
        <v>506</v>
      </c>
      <c r="B478" s="654" t="s">
        <v>507</v>
      </c>
      <c r="C478" s="655" t="s">
        <v>516</v>
      </c>
      <c r="D478" s="656" t="s">
        <v>2967</v>
      </c>
      <c r="E478" s="655" t="s">
        <v>522</v>
      </c>
      <c r="F478" s="656" t="s">
        <v>2969</v>
      </c>
      <c r="G478" s="655" t="s">
        <v>2097</v>
      </c>
      <c r="H478" s="655" t="s">
        <v>2104</v>
      </c>
      <c r="I478" s="655" t="s">
        <v>2105</v>
      </c>
      <c r="J478" s="655" t="s">
        <v>2106</v>
      </c>
      <c r="K478" s="655" t="s">
        <v>2107</v>
      </c>
      <c r="L478" s="657">
        <v>75.922660262521262</v>
      </c>
      <c r="M478" s="657">
        <v>7</v>
      </c>
      <c r="N478" s="658">
        <v>531.45862183764882</v>
      </c>
    </row>
    <row r="479" spans="1:14" ht="14.4" customHeight="1" x14ac:dyDescent="0.3">
      <c r="A479" s="653" t="s">
        <v>506</v>
      </c>
      <c r="B479" s="654" t="s">
        <v>507</v>
      </c>
      <c r="C479" s="655" t="s">
        <v>516</v>
      </c>
      <c r="D479" s="656" t="s">
        <v>2967</v>
      </c>
      <c r="E479" s="655" t="s">
        <v>522</v>
      </c>
      <c r="F479" s="656" t="s">
        <v>2969</v>
      </c>
      <c r="G479" s="655" t="s">
        <v>2097</v>
      </c>
      <c r="H479" s="655" t="s">
        <v>2108</v>
      </c>
      <c r="I479" s="655" t="s">
        <v>2109</v>
      </c>
      <c r="J479" s="655" t="s">
        <v>566</v>
      </c>
      <c r="K479" s="655" t="s">
        <v>567</v>
      </c>
      <c r="L479" s="657">
        <v>105.05999999999999</v>
      </c>
      <c r="M479" s="657">
        <v>10</v>
      </c>
      <c r="N479" s="658">
        <v>1050.5999999999999</v>
      </c>
    </row>
    <row r="480" spans="1:14" ht="14.4" customHeight="1" x14ac:dyDescent="0.3">
      <c r="A480" s="653" t="s">
        <v>506</v>
      </c>
      <c r="B480" s="654" t="s">
        <v>507</v>
      </c>
      <c r="C480" s="655" t="s">
        <v>516</v>
      </c>
      <c r="D480" s="656" t="s">
        <v>2967</v>
      </c>
      <c r="E480" s="655" t="s">
        <v>522</v>
      </c>
      <c r="F480" s="656" t="s">
        <v>2969</v>
      </c>
      <c r="G480" s="655" t="s">
        <v>2097</v>
      </c>
      <c r="H480" s="655" t="s">
        <v>2110</v>
      </c>
      <c r="I480" s="655" t="s">
        <v>2111</v>
      </c>
      <c r="J480" s="655" t="s">
        <v>2112</v>
      </c>
      <c r="K480" s="655" t="s">
        <v>1153</v>
      </c>
      <c r="L480" s="657">
        <v>124.97000000000003</v>
      </c>
      <c r="M480" s="657">
        <v>1</v>
      </c>
      <c r="N480" s="658">
        <v>124.97000000000003</v>
      </c>
    </row>
    <row r="481" spans="1:14" ht="14.4" customHeight="1" x14ac:dyDescent="0.3">
      <c r="A481" s="653" t="s">
        <v>506</v>
      </c>
      <c r="B481" s="654" t="s">
        <v>507</v>
      </c>
      <c r="C481" s="655" t="s">
        <v>516</v>
      </c>
      <c r="D481" s="656" t="s">
        <v>2967</v>
      </c>
      <c r="E481" s="655" t="s">
        <v>522</v>
      </c>
      <c r="F481" s="656" t="s">
        <v>2969</v>
      </c>
      <c r="G481" s="655" t="s">
        <v>2097</v>
      </c>
      <c r="H481" s="655" t="s">
        <v>2113</v>
      </c>
      <c r="I481" s="655" t="s">
        <v>2114</v>
      </c>
      <c r="J481" s="655" t="s">
        <v>2115</v>
      </c>
      <c r="K481" s="655" t="s">
        <v>2116</v>
      </c>
      <c r="L481" s="657">
        <v>90.379967562629631</v>
      </c>
      <c r="M481" s="657">
        <v>8</v>
      </c>
      <c r="N481" s="658">
        <v>723.03974050103704</v>
      </c>
    </row>
    <row r="482" spans="1:14" ht="14.4" customHeight="1" x14ac:dyDescent="0.3">
      <c r="A482" s="653" t="s">
        <v>506</v>
      </c>
      <c r="B482" s="654" t="s">
        <v>507</v>
      </c>
      <c r="C482" s="655" t="s">
        <v>516</v>
      </c>
      <c r="D482" s="656" t="s">
        <v>2967</v>
      </c>
      <c r="E482" s="655" t="s">
        <v>522</v>
      </c>
      <c r="F482" s="656" t="s">
        <v>2969</v>
      </c>
      <c r="G482" s="655" t="s">
        <v>2097</v>
      </c>
      <c r="H482" s="655" t="s">
        <v>2117</v>
      </c>
      <c r="I482" s="655" t="s">
        <v>2118</v>
      </c>
      <c r="J482" s="655" t="s">
        <v>2119</v>
      </c>
      <c r="K482" s="655" t="s">
        <v>2120</v>
      </c>
      <c r="L482" s="657">
        <v>98.600000000000009</v>
      </c>
      <c r="M482" s="657">
        <v>4</v>
      </c>
      <c r="N482" s="658">
        <v>394.40000000000003</v>
      </c>
    </row>
    <row r="483" spans="1:14" ht="14.4" customHeight="1" x14ac:dyDescent="0.3">
      <c r="A483" s="653" t="s">
        <v>506</v>
      </c>
      <c r="B483" s="654" t="s">
        <v>507</v>
      </c>
      <c r="C483" s="655" t="s">
        <v>516</v>
      </c>
      <c r="D483" s="656" t="s">
        <v>2967</v>
      </c>
      <c r="E483" s="655" t="s">
        <v>522</v>
      </c>
      <c r="F483" s="656" t="s">
        <v>2969</v>
      </c>
      <c r="G483" s="655" t="s">
        <v>2097</v>
      </c>
      <c r="H483" s="655" t="s">
        <v>2121</v>
      </c>
      <c r="I483" s="655" t="s">
        <v>2122</v>
      </c>
      <c r="J483" s="655" t="s">
        <v>2123</v>
      </c>
      <c r="K483" s="655" t="s">
        <v>719</v>
      </c>
      <c r="L483" s="657">
        <v>62.140000000000022</v>
      </c>
      <c r="M483" s="657">
        <v>2</v>
      </c>
      <c r="N483" s="658">
        <v>124.28000000000004</v>
      </c>
    </row>
    <row r="484" spans="1:14" ht="14.4" customHeight="1" x14ac:dyDescent="0.3">
      <c r="A484" s="653" t="s">
        <v>506</v>
      </c>
      <c r="B484" s="654" t="s">
        <v>507</v>
      </c>
      <c r="C484" s="655" t="s">
        <v>516</v>
      </c>
      <c r="D484" s="656" t="s">
        <v>2967</v>
      </c>
      <c r="E484" s="655" t="s">
        <v>522</v>
      </c>
      <c r="F484" s="656" t="s">
        <v>2969</v>
      </c>
      <c r="G484" s="655" t="s">
        <v>2097</v>
      </c>
      <c r="H484" s="655" t="s">
        <v>2124</v>
      </c>
      <c r="I484" s="655" t="s">
        <v>2125</v>
      </c>
      <c r="J484" s="655" t="s">
        <v>2126</v>
      </c>
      <c r="K484" s="655" t="s">
        <v>2127</v>
      </c>
      <c r="L484" s="657">
        <v>105.41</v>
      </c>
      <c r="M484" s="657">
        <v>2</v>
      </c>
      <c r="N484" s="658">
        <v>210.82</v>
      </c>
    </row>
    <row r="485" spans="1:14" ht="14.4" customHeight="1" x14ac:dyDescent="0.3">
      <c r="A485" s="653" t="s">
        <v>506</v>
      </c>
      <c r="B485" s="654" t="s">
        <v>507</v>
      </c>
      <c r="C485" s="655" t="s">
        <v>516</v>
      </c>
      <c r="D485" s="656" t="s">
        <v>2967</v>
      </c>
      <c r="E485" s="655" t="s">
        <v>522</v>
      </c>
      <c r="F485" s="656" t="s">
        <v>2969</v>
      </c>
      <c r="G485" s="655" t="s">
        <v>2097</v>
      </c>
      <c r="H485" s="655" t="s">
        <v>2128</v>
      </c>
      <c r="I485" s="655" t="s">
        <v>2129</v>
      </c>
      <c r="J485" s="655" t="s">
        <v>2130</v>
      </c>
      <c r="K485" s="655" t="s">
        <v>2131</v>
      </c>
      <c r="L485" s="657">
        <v>87.44</v>
      </c>
      <c r="M485" s="657">
        <v>1</v>
      </c>
      <c r="N485" s="658">
        <v>87.44</v>
      </c>
    </row>
    <row r="486" spans="1:14" ht="14.4" customHeight="1" x14ac:dyDescent="0.3">
      <c r="A486" s="653" t="s">
        <v>506</v>
      </c>
      <c r="B486" s="654" t="s">
        <v>507</v>
      </c>
      <c r="C486" s="655" t="s">
        <v>516</v>
      </c>
      <c r="D486" s="656" t="s">
        <v>2967</v>
      </c>
      <c r="E486" s="655" t="s">
        <v>522</v>
      </c>
      <c r="F486" s="656" t="s">
        <v>2969</v>
      </c>
      <c r="G486" s="655" t="s">
        <v>2097</v>
      </c>
      <c r="H486" s="655" t="s">
        <v>2132</v>
      </c>
      <c r="I486" s="655" t="s">
        <v>2133</v>
      </c>
      <c r="J486" s="655" t="s">
        <v>2134</v>
      </c>
      <c r="K486" s="655" t="s">
        <v>1153</v>
      </c>
      <c r="L486" s="657">
        <v>200.17999999999998</v>
      </c>
      <c r="M486" s="657">
        <v>1</v>
      </c>
      <c r="N486" s="658">
        <v>200.17999999999998</v>
      </c>
    </row>
    <row r="487" spans="1:14" ht="14.4" customHeight="1" x14ac:dyDescent="0.3">
      <c r="A487" s="653" t="s">
        <v>506</v>
      </c>
      <c r="B487" s="654" t="s">
        <v>507</v>
      </c>
      <c r="C487" s="655" t="s">
        <v>516</v>
      </c>
      <c r="D487" s="656" t="s">
        <v>2967</v>
      </c>
      <c r="E487" s="655" t="s">
        <v>522</v>
      </c>
      <c r="F487" s="656" t="s">
        <v>2969</v>
      </c>
      <c r="G487" s="655" t="s">
        <v>2097</v>
      </c>
      <c r="H487" s="655" t="s">
        <v>2135</v>
      </c>
      <c r="I487" s="655" t="s">
        <v>2136</v>
      </c>
      <c r="J487" s="655" t="s">
        <v>2137</v>
      </c>
      <c r="K487" s="655" t="s">
        <v>2138</v>
      </c>
      <c r="L487" s="657">
        <v>721.20240000000001</v>
      </c>
      <c r="M487" s="657">
        <v>5</v>
      </c>
      <c r="N487" s="658">
        <v>3606.0120000000002</v>
      </c>
    </row>
    <row r="488" spans="1:14" ht="14.4" customHeight="1" x14ac:dyDescent="0.3">
      <c r="A488" s="653" t="s">
        <v>506</v>
      </c>
      <c r="B488" s="654" t="s">
        <v>507</v>
      </c>
      <c r="C488" s="655" t="s">
        <v>516</v>
      </c>
      <c r="D488" s="656" t="s">
        <v>2967</v>
      </c>
      <c r="E488" s="655" t="s">
        <v>522</v>
      </c>
      <c r="F488" s="656" t="s">
        <v>2969</v>
      </c>
      <c r="G488" s="655" t="s">
        <v>2097</v>
      </c>
      <c r="H488" s="655" t="s">
        <v>2139</v>
      </c>
      <c r="I488" s="655" t="s">
        <v>2140</v>
      </c>
      <c r="J488" s="655" t="s">
        <v>2141</v>
      </c>
      <c r="K488" s="655" t="s">
        <v>2142</v>
      </c>
      <c r="L488" s="657">
        <v>20.130001959934667</v>
      </c>
      <c r="M488" s="657">
        <v>15</v>
      </c>
      <c r="N488" s="658">
        <v>301.95002939902002</v>
      </c>
    </row>
    <row r="489" spans="1:14" ht="14.4" customHeight="1" x14ac:dyDescent="0.3">
      <c r="A489" s="653" t="s">
        <v>506</v>
      </c>
      <c r="B489" s="654" t="s">
        <v>507</v>
      </c>
      <c r="C489" s="655" t="s">
        <v>516</v>
      </c>
      <c r="D489" s="656" t="s">
        <v>2967</v>
      </c>
      <c r="E489" s="655" t="s">
        <v>522</v>
      </c>
      <c r="F489" s="656" t="s">
        <v>2969</v>
      </c>
      <c r="G489" s="655" t="s">
        <v>2097</v>
      </c>
      <c r="H489" s="655" t="s">
        <v>2143</v>
      </c>
      <c r="I489" s="655" t="s">
        <v>2144</v>
      </c>
      <c r="J489" s="655" t="s">
        <v>2145</v>
      </c>
      <c r="K489" s="655" t="s">
        <v>2146</v>
      </c>
      <c r="L489" s="657">
        <v>32.260179386993741</v>
      </c>
      <c r="M489" s="657">
        <v>21</v>
      </c>
      <c r="N489" s="658">
        <v>677.46376712686856</v>
      </c>
    </row>
    <row r="490" spans="1:14" ht="14.4" customHeight="1" x14ac:dyDescent="0.3">
      <c r="A490" s="653" t="s">
        <v>506</v>
      </c>
      <c r="B490" s="654" t="s">
        <v>507</v>
      </c>
      <c r="C490" s="655" t="s">
        <v>516</v>
      </c>
      <c r="D490" s="656" t="s">
        <v>2967</v>
      </c>
      <c r="E490" s="655" t="s">
        <v>522</v>
      </c>
      <c r="F490" s="656" t="s">
        <v>2969</v>
      </c>
      <c r="G490" s="655" t="s">
        <v>2097</v>
      </c>
      <c r="H490" s="655" t="s">
        <v>2147</v>
      </c>
      <c r="I490" s="655" t="s">
        <v>2148</v>
      </c>
      <c r="J490" s="655" t="s">
        <v>2149</v>
      </c>
      <c r="K490" s="655" t="s">
        <v>2150</v>
      </c>
      <c r="L490" s="657">
        <v>29.999968551861912</v>
      </c>
      <c r="M490" s="657">
        <v>19</v>
      </c>
      <c r="N490" s="658">
        <v>569.99940248537632</v>
      </c>
    </row>
    <row r="491" spans="1:14" ht="14.4" customHeight="1" x14ac:dyDescent="0.3">
      <c r="A491" s="653" t="s">
        <v>506</v>
      </c>
      <c r="B491" s="654" t="s">
        <v>507</v>
      </c>
      <c r="C491" s="655" t="s">
        <v>516</v>
      </c>
      <c r="D491" s="656" t="s">
        <v>2967</v>
      </c>
      <c r="E491" s="655" t="s">
        <v>522</v>
      </c>
      <c r="F491" s="656" t="s">
        <v>2969</v>
      </c>
      <c r="G491" s="655" t="s">
        <v>2097</v>
      </c>
      <c r="H491" s="655" t="s">
        <v>2151</v>
      </c>
      <c r="I491" s="655" t="s">
        <v>2152</v>
      </c>
      <c r="J491" s="655" t="s">
        <v>2153</v>
      </c>
      <c r="K491" s="655" t="s">
        <v>2154</v>
      </c>
      <c r="L491" s="657">
        <v>46.819999999999993</v>
      </c>
      <c r="M491" s="657">
        <v>5</v>
      </c>
      <c r="N491" s="658">
        <v>234.09999999999997</v>
      </c>
    </row>
    <row r="492" spans="1:14" ht="14.4" customHeight="1" x14ac:dyDescent="0.3">
      <c r="A492" s="653" t="s">
        <v>506</v>
      </c>
      <c r="B492" s="654" t="s">
        <v>507</v>
      </c>
      <c r="C492" s="655" t="s">
        <v>516</v>
      </c>
      <c r="D492" s="656" t="s">
        <v>2967</v>
      </c>
      <c r="E492" s="655" t="s">
        <v>522</v>
      </c>
      <c r="F492" s="656" t="s">
        <v>2969</v>
      </c>
      <c r="G492" s="655" t="s">
        <v>2097</v>
      </c>
      <c r="H492" s="655" t="s">
        <v>2155</v>
      </c>
      <c r="I492" s="655" t="s">
        <v>2156</v>
      </c>
      <c r="J492" s="655" t="s">
        <v>2157</v>
      </c>
      <c r="K492" s="655" t="s">
        <v>2158</v>
      </c>
      <c r="L492" s="657">
        <v>181.89000000000001</v>
      </c>
      <c r="M492" s="657">
        <v>2</v>
      </c>
      <c r="N492" s="658">
        <v>363.78000000000003</v>
      </c>
    </row>
    <row r="493" spans="1:14" ht="14.4" customHeight="1" x14ac:dyDescent="0.3">
      <c r="A493" s="653" t="s">
        <v>506</v>
      </c>
      <c r="B493" s="654" t="s">
        <v>507</v>
      </c>
      <c r="C493" s="655" t="s">
        <v>516</v>
      </c>
      <c r="D493" s="656" t="s">
        <v>2967</v>
      </c>
      <c r="E493" s="655" t="s">
        <v>522</v>
      </c>
      <c r="F493" s="656" t="s">
        <v>2969</v>
      </c>
      <c r="G493" s="655" t="s">
        <v>2097</v>
      </c>
      <c r="H493" s="655" t="s">
        <v>2159</v>
      </c>
      <c r="I493" s="655" t="s">
        <v>2160</v>
      </c>
      <c r="J493" s="655" t="s">
        <v>2161</v>
      </c>
      <c r="K493" s="655" t="s">
        <v>2162</v>
      </c>
      <c r="L493" s="657">
        <v>112.83</v>
      </c>
      <c r="M493" s="657">
        <v>12</v>
      </c>
      <c r="N493" s="658">
        <v>1353.96</v>
      </c>
    </row>
    <row r="494" spans="1:14" ht="14.4" customHeight="1" x14ac:dyDescent="0.3">
      <c r="A494" s="653" t="s">
        <v>506</v>
      </c>
      <c r="B494" s="654" t="s">
        <v>507</v>
      </c>
      <c r="C494" s="655" t="s">
        <v>516</v>
      </c>
      <c r="D494" s="656" t="s">
        <v>2967</v>
      </c>
      <c r="E494" s="655" t="s">
        <v>522</v>
      </c>
      <c r="F494" s="656" t="s">
        <v>2969</v>
      </c>
      <c r="G494" s="655" t="s">
        <v>2097</v>
      </c>
      <c r="H494" s="655" t="s">
        <v>2163</v>
      </c>
      <c r="I494" s="655" t="s">
        <v>2164</v>
      </c>
      <c r="J494" s="655" t="s">
        <v>2165</v>
      </c>
      <c r="K494" s="655" t="s">
        <v>1469</v>
      </c>
      <c r="L494" s="657">
        <v>48.819999944872663</v>
      </c>
      <c r="M494" s="657">
        <v>40</v>
      </c>
      <c r="N494" s="658">
        <v>1952.7999977949064</v>
      </c>
    </row>
    <row r="495" spans="1:14" ht="14.4" customHeight="1" x14ac:dyDescent="0.3">
      <c r="A495" s="653" t="s">
        <v>506</v>
      </c>
      <c r="B495" s="654" t="s">
        <v>507</v>
      </c>
      <c r="C495" s="655" t="s">
        <v>516</v>
      </c>
      <c r="D495" s="656" t="s">
        <v>2967</v>
      </c>
      <c r="E495" s="655" t="s">
        <v>522</v>
      </c>
      <c r="F495" s="656" t="s">
        <v>2969</v>
      </c>
      <c r="G495" s="655" t="s">
        <v>2097</v>
      </c>
      <c r="H495" s="655" t="s">
        <v>2166</v>
      </c>
      <c r="I495" s="655" t="s">
        <v>2167</v>
      </c>
      <c r="J495" s="655" t="s">
        <v>2168</v>
      </c>
      <c r="K495" s="655" t="s">
        <v>914</v>
      </c>
      <c r="L495" s="657">
        <v>52.650022588196393</v>
      </c>
      <c r="M495" s="657">
        <v>17</v>
      </c>
      <c r="N495" s="658">
        <v>895.05038399933869</v>
      </c>
    </row>
    <row r="496" spans="1:14" ht="14.4" customHeight="1" x14ac:dyDescent="0.3">
      <c r="A496" s="653" t="s">
        <v>506</v>
      </c>
      <c r="B496" s="654" t="s">
        <v>507</v>
      </c>
      <c r="C496" s="655" t="s">
        <v>516</v>
      </c>
      <c r="D496" s="656" t="s">
        <v>2967</v>
      </c>
      <c r="E496" s="655" t="s">
        <v>522</v>
      </c>
      <c r="F496" s="656" t="s">
        <v>2969</v>
      </c>
      <c r="G496" s="655" t="s">
        <v>2097</v>
      </c>
      <c r="H496" s="655" t="s">
        <v>2169</v>
      </c>
      <c r="I496" s="655" t="s">
        <v>2170</v>
      </c>
      <c r="J496" s="655" t="s">
        <v>563</v>
      </c>
      <c r="K496" s="655" t="s">
        <v>2171</v>
      </c>
      <c r="L496" s="657">
        <v>43.29999999999999</v>
      </c>
      <c r="M496" s="657">
        <v>3</v>
      </c>
      <c r="N496" s="658">
        <v>129.89999999999998</v>
      </c>
    </row>
    <row r="497" spans="1:14" ht="14.4" customHeight="1" x14ac:dyDescent="0.3">
      <c r="A497" s="653" t="s">
        <v>506</v>
      </c>
      <c r="B497" s="654" t="s">
        <v>507</v>
      </c>
      <c r="C497" s="655" t="s">
        <v>516</v>
      </c>
      <c r="D497" s="656" t="s">
        <v>2967</v>
      </c>
      <c r="E497" s="655" t="s">
        <v>522</v>
      </c>
      <c r="F497" s="656" t="s">
        <v>2969</v>
      </c>
      <c r="G497" s="655" t="s">
        <v>2097</v>
      </c>
      <c r="H497" s="655" t="s">
        <v>2172</v>
      </c>
      <c r="I497" s="655" t="s">
        <v>2173</v>
      </c>
      <c r="J497" s="655" t="s">
        <v>2174</v>
      </c>
      <c r="K497" s="655" t="s">
        <v>1801</v>
      </c>
      <c r="L497" s="657">
        <v>42.959989829318637</v>
      </c>
      <c r="M497" s="657">
        <v>6</v>
      </c>
      <c r="N497" s="658">
        <v>257.75993897591184</v>
      </c>
    </row>
    <row r="498" spans="1:14" ht="14.4" customHeight="1" x14ac:dyDescent="0.3">
      <c r="A498" s="653" t="s">
        <v>506</v>
      </c>
      <c r="B498" s="654" t="s">
        <v>507</v>
      </c>
      <c r="C498" s="655" t="s">
        <v>516</v>
      </c>
      <c r="D498" s="656" t="s">
        <v>2967</v>
      </c>
      <c r="E498" s="655" t="s">
        <v>522</v>
      </c>
      <c r="F498" s="656" t="s">
        <v>2969</v>
      </c>
      <c r="G498" s="655" t="s">
        <v>2097</v>
      </c>
      <c r="H498" s="655" t="s">
        <v>2175</v>
      </c>
      <c r="I498" s="655" t="s">
        <v>2176</v>
      </c>
      <c r="J498" s="655" t="s">
        <v>2174</v>
      </c>
      <c r="K498" s="655" t="s">
        <v>2177</v>
      </c>
      <c r="L498" s="657">
        <v>150.34</v>
      </c>
      <c r="M498" s="657">
        <v>4</v>
      </c>
      <c r="N498" s="658">
        <v>601.36</v>
      </c>
    </row>
    <row r="499" spans="1:14" ht="14.4" customHeight="1" x14ac:dyDescent="0.3">
      <c r="A499" s="653" t="s">
        <v>506</v>
      </c>
      <c r="B499" s="654" t="s">
        <v>507</v>
      </c>
      <c r="C499" s="655" t="s">
        <v>516</v>
      </c>
      <c r="D499" s="656" t="s">
        <v>2967</v>
      </c>
      <c r="E499" s="655" t="s">
        <v>522</v>
      </c>
      <c r="F499" s="656" t="s">
        <v>2969</v>
      </c>
      <c r="G499" s="655" t="s">
        <v>2097</v>
      </c>
      <c r="H499" s="655" t="s">
        <v>2178</v>
      </c>
      <c r="I499" s="655" t="s">
        <v>2179</v>
      </c>
      <c r="J499" s="655" t="s">
        <v>2180</v>
      </c>
      <c r="K499" s="655" t="s">
        <v>2181</v>
      </c>
      <c r="L499" s="657">
        <v>49.319971126023368</v>
      </c>
      <c r="M499" s="657">
        <v>14</v>
      </c>
      <c r="N499" s="658">
        <v>690.4795957643272</v>
      </c>
    </row>
    <row r="500" spans="1:14" ht="14.4" customHeight="1" x14ac:dyDescent="0.3">
      <c r="A500" s="653" t="s">
        <v>506</v>
      </c>
      <c r="B500" s="654" t="s">
        <v>507</v>
      </c>
      <c r="C500" s="655" t="s">
        <v>516</v>
      </c>
      <c r="D500" s="656" t="s">
        <v>2967</v>
      </c>
      <c r="E500" s="655" t="s">
        <v>522</v>
      </c>
      <c r="F500" s="656" t="s">
        <v>2969</v>
      </c>
      <c r="G500" s="655" t="s">
        <v>2097</v>
      </c>
      <c r="H500" s="655" t="s">
        <v>2182</v>
      </c>
      <c r="I500" s="655" t="s">
        <v>2183</v>
      </c>
      <c r="J500" s="655" t="s">
        <v>2184</v>
      </c>
      <c r="K500" s="655" t="s">
        <v>2185</v>
      </c>
      <c r="L500" s="657">
        <v>81.650000000000006</v>
      </c>
      <c r="M500" s="657">
        <v>2</v>
      </c>
      <c r="N500" s="658">
        <v>163.30000000000001</v>
      </c>
    </row>
    <row r="501" spans="1:14" ht="14.4" customHeight="1" x14ac:dyDescent="0.3">
      <c r="A501" s="653" t="s">
        <v>506</v>
      </c>
      <c r="B501" s="654" t="s">
        <v>507</v>
      </c>
      <c r="C501" s="655" t="s">
        <v>516</v>
      </c>
      <c r="D501" s="656" t="s">
        <v>2967</v>
      </c>
      <c r="E501" s="655" t="s">
        <v>522</v>
      </c>
      <c r="F501" s="656" t="s">
        <v>2969</v>
      </c>
      <c r="G501" s="655" t="s">
        <v>2097</v>
      </c>
      <c r="H501" s="655" t="s">
        <v>2186</v>
      </c>
      <c r="I501" s="655" t="s">
        <v>2187</v>
      </c>
      <c r="J501" s="655" t="s">
        <v>2188</v>
      </c>
      <c r="K501" s="655" t="s">
        <v>2189</v>
      </c>
      <c r="L501" s="657">
        <v>36.179972675623688</v>
      </c>
      <c r="M501" s="657">
        <v>18</v>
      </c>
      <c r="N501" s="658">
        <v>651.23950816122635</v>
      </c>
    </row>
    <row r="502" spans="1:14" ht="14.4" customHeight="1" x14ac:dyDescent="0.3">
      <c r="A502" s="653" t="s">
        <v>506</v>
      </c>
      <c r="B502" s="654" t="s">
        <v>507</v>
      </c>
      <c r="C502" s="655" t="s">
        <v>516</v>
      </c>
      <c r="D502" s="656" t="s">
        <v>2967</v>
      </c>
      <c r="E502" s="655" t="s">
        <v>522</v>
      </c>
      <c r="F502" s="656" t="s">
        <v>2969</v>
      </c>
      <c r="G502" s="655" t="s">
        <v>2097</v>
      </c>
      <c r="H502" s="655" t="s">
        <v>2190</v>
      </c>
      <c r="I502" s="655" t="s">
        <v>2191</v>
      </c>
      <c r="J502" s="655" t="s">
        <v>2192</v>
      </c>
      <c r="K502" s="655" t="s">
        <v>2193</v>
      </c>
      <c r="L502" s="657">
        <v>147.97999999999999</v>
      </c>
      <c r="M502" s="657">
        <v>2</v>
      </c>
      <c r="N502" s="658">
        <v>295.95999999999998</v>
      </c>
    </row>
    <row r="503" spans="1:14" ht="14.4" customHeight="1" x14ac:dyDescent="0.3">
      <c r="A503" s="653" t="s">
        <v>506</v>
      </c>
      <c r="B503" s="654" t="s">
        <v>507</v>
      </c>
      <c r="C503" s="655" t="s">
        <v>516</v>
      </c>
      <c r="D503" s="656" t="s">
        <v>2967</v>
      </c>
      <c r="E503" s="655" t="s">
        <v>522</v>
      </c>
      <c r="F503" s="656" t="s">
        <v>2969</v>
      </c>
      <c r="G503" s="655" t="s">
        <v>2097</v>
      </c>
      <c r="H503" s="655" t="s">
        <v>2194</v>
      </c>
      <c r="I503" s="655" t="s">
        <v>2195</v>
      </c>
      <c r="J503" s="655" t="s">
        <v>2196</v>
      </c>
      <c r="K503" s="655" t="s">
        <v>2197</v>
      </c>
      <c r="L503" s="657">
        <v>168.54000000000008</v>
      </c>
      <c r="M503" s="657">
        <v>1</v>
      </c>
      <c r="N503" s="658">
        <v>168.54000000000008</v>
      </c>
    </row>
    <row r="504" spans="1:14" ht="14.4" customHeight="1" x14ac:dyDescent="0.3">
      <c r="A504" s="653" t="s">
        <v>506</v>
      </c>
      <c r="B504" s="654" t="s">
        <v>507</v>
      </c>
      <c r="C504" s="655" t="s">
        <v>516</v>
      </c>
      <c r="D504" s="656" t="s">
        <v>2967</v>
      </c>
      <c r="E504" s="655" t="s">
        <v>522</v>
      </c>
      <c r="F504" s="656" t="s">
        <v>2969</v>
      </c>
      <c r="G504" s="655" t="s">
        <v>2097</v>
      </c>
      <c r="H504" s="655" t="s">
        <v>2198</v>
      </c>
      <c r="I504" s="655" t="s">
        <v>2199</v>
      </c>
      <c r="J504" s="655" t="s">
        <v>2200</v>
      </c>
      <c r="K504" s="655" t="s">
        <v>2201</v>
      </c>
      <c r="L504" s="657">
        <v>21.1</v>
      </c>
      <c r="M504" s="657">
        <v>4</v>
      </c>
      <c r="N504" s="658">
        <v>84.4</v>
      </c>
    </row>
    <row r="505" spans="1:14" ht="14.4" customHeight="1" x14ac:dyDescent="0.3">
      <c r="A505" s="653" t="s">
        <v>506</v>
      </c>
      <c r="B505" s="654" t="s">
        <v>507</v>
      </c>
      <c r="C505" s="655" t="s">
        <v>516</v>
      </c>
      <c r="D505" s="656" t="s">
        <v>2967</v>
      </c>
      <c r="E505" s="655" t="s">
        <v>522</v>
      </c>
      <c r="F505" s="656" t="s">
        <v>2969</v>
      </c>
      <c r="G505" s="655" t="s">
        <v>2097</v>
      </c>
      <c r="H505" s="655" t="s">
        <v>2202</v>
      </c>
      <c r="I505" s="655" t="s">
        <v>2203</v>
      </c>
      <c r="J505" s="655" t="s">
        <v>2200</v>
      </c>
      <c r="K505" s="655" t="s">
        <v>2204</v>
      </c>
      <c r="L505" s="657">
        <v>58.930001010882805</v>
      </c>
      <c r="M505" s="657">
        <v>7</v>
      </c>
      <c r="N505" s="658">
        <v>412.51000707617965</v>
      </c>
    </row>
    <row r="506" spans="1:14" ht="14.4" customHeight="1" x14ac:dyDescent="0.3">
      <c r="A506" s="653" t="s">
        <v>506</v>
      </c>
      <c r="B506" s="654" t="s">
        <v>507</v>
      </c>
      <c r="C506" s="655" t="s">
        <v>516</v>
      </c>
      <c r="D506" s="656" t="s">
        <v>2967</v>
      </c>
      <c r="E506" s="655" t="s">
        <v>522</v>
      </c>
      <c r="F506" s="656" t="s">
        <v>2969</v>
      </c>
      <c r="G506" s="655" t="s">
        <v>2097</v>
      </c>
      <c r="H506" s="655" t="s">
        <v>2205</v>
      </c>
      <c r="I506" s="655" t="s">
        <v>2206</v>
      </c>
      <c r="J506" s="655" t="s">
        <v>2200</v>
      </c>
      <c r="K506" s="655" t="s">
        <v>2207</v>
      </c>
      <c r="L506" s="657">
        <v>68.999851065615559</v>
      </c>
      <c r="M506" s="657">
        <v>10</v>
      </c>
      <c r="N506" s="658">
        <v>689.99851065615564</v>
      </c>
    </row>
    <row r="507" spans="1:14" ht="14.4" customHeight="1" x14ac:dyDescent="0.3">
      <c r="A507" s="653" t="s">
        <v>506</v>
      </c>
      <c r="B507" s="654" t="s">
        <v>507</v>
      </c>
      <c r="C507" s="655" t="s">
        <v>516</v>
      </c>
      <c r="D507" s="656" t="s">
        <v>2967</v>
      </c>
      <c r="E507" s="655" t="s">
        <v>522</v>
      </c>
      <c r="F507" s="656" t="s">
        <v>2969</v>
      </c>
      <c r="G507" s="655" t="s">
        <v>2097</v>
      </c>
      <c r="H507" s="655" t="s">
        <v>2208</v>
      </c>
      <c r="I507" s="655" t="s">
        <v>2209</v>
      </c>
      <c r="J507" s="655" t="s">
        <v>2210</v>
      </c>
      <c r="K507" s="655" t="s">
        <v>2211</v>
      </c>
      <c r="L507" s="657">
        <v>1501.0199999999998</v>
      </c>
      <c r="M507" s="657">
        <v>2</v>
      </c>
      <c r="N507" s="658">
        <v>3002.0399999999995</v>
      </c>
    </row>
    <row r="508" spans="1:14" ht="14.4" customHeight="1" x14ac:dyDescent="0.3">
      <c r="A508" s="653" t="s">
        <v>506</v>
      </c>
      <c r="B508" s="654" t="s">
        <v>507</v>
      </c>
      <c r="C508" s="655" t="s">
        <v>516</v>
      </c>
      <c r="D508" s="656" t="s">
        <v>2967</v>
      </c>
      <c r="E508" s="655" t="s">
        <v>522</v>
      </c>
      <c r="F508" s="656" t="s">
        <v>2969</v>
      </c>
      <c r="G508" s="655" t="s">
        <v>2097</v>
      </c>
      <c r="H508" s="655" t="s">
        <v>2212</v>
      </c>
      <c r="I508" s="655" t="s">
        <v>2213</v>
      </c>
      <c r="J508" s="655" t="s">
        <v>2214</v>
      </c>
      <c r="K508" s="655" t="s">
        <v>1153</v>
      </c>
      <c r="L508" s="657">
        <v>76.48</v>
      </c>
      <c r="M508" s="657">
        <v>1</v>
      </c>
      <c r="N508" s="658">
        <v>76.48</v>
      </c>
    </row>
    <row r="509" spans="1:14" ht="14.4" customHeight="1" x14ac:dyDescent="0.3">
      <c r="A509" s="653" t="s">
        <v>506</v>
      </c>
      <c r="B509" s="654" t="s">
        <v>507</v>
      </c>
      <c r="C509" s="655" t="s">
        <v>516</v>
      </c>
      <c r="D509" s="656" t="s">
        <v>2967</v>
      </c>
      <c r="E509" s="655" t="s">
        <v>522</v>
      </c>
      <c r="F509" s="656" t="s">
        <v>2969</v>
      </c>
      <c r="G509" s="655" t="s">
        <v>2097</v>
      </c>
      <c r="H509" s="655" t="s">
        <v>2215</v>
      </c>
      <c r="I509" s="655" t="s">
        <v>2216</v>
      </c>
      <c r="J509" s="655" t="s">
        <v>2106</v>
      </c>
      <c r="K509" s="655" t="s">
        <v>1012</v>
      </c>
      <c r="L509" s="657">
        <v>30.243999999999993</v>
      </c>
      <c r="M509" s="657">
        <v>5</v>
      </c>
      <c r="N509" s="658">
        <v>151.21999999999997</v>
      </c>
    </row>
    <row r="510" spans="1:14" ht="14.4" customHeight="1" x14ac:dyDescent="0.3">
      <c r="A510" s="653" t="s">
        <v>506</v>
      </c>
      <c r="B510" s="654" t="s">
        <v>507</v>
      </c>
      <c r="C510" s="655" t="s">
        <v>516</v>
      </c>
      <c r="D510" s="656" t="s">
        <v>2967</v>
      </c>
      <c r="E510" s="655" t="s">
        <v>522</v>
      </c>
      <c r="F510" s="656" t="s">
        <v>2969</v>
      </c>
      <c r="G510" s="655" t="s">
        <v>2097</v>
      </c>
      <c r="H510" s="655" t="s">
        <v>2217</v>
      </c>
      <c r="I510" s="655" t="s">
        <v>2217</v>
      </c>
      <c r="J510" s="655" t="s">
        <v>2218</v>
      </c>
      <c r="K510" s="655" t="s">
        <v>2219</v>
      </c>
      <c r="L510" s="657">
        <v>65.462454967924288</v>
      </c>
      <c r="M510" s="657">
        <v>16</v>
      </c>
      <c r="N510" s="658">
        <v>1047.3992794867886</v>
      </c>
    </row>
    <row r="511" spans="1:14" ht="14.4" customHeight="1" x14ac:dyDescent="0.3">
      <c r="A511" s="653" t="s">
        <v>506</v>
      </c>
      <c r="B511" s="654" t="s">
        <v>507</v>
      </c>
      <c r="C511" s="655" t="s">
        <v>516</v>
      </c>
      <c r="D511" s="656" t="s">
        <v>2967</v>
      </c>
      <c r="E511" s="655" t="s">
        <v>522</v>
      </c>
      <c r="F511" s="656" t="s">
        <v>2969</v>
      </c>
      <c r="G511" s="655" t="s">
        <v>2097</v>
      </c>
      <c r="H511" s="655" t="s">
        <v>2220</v>
      </c>
      <c r="I511" s="655" t="s">
        <v>2220</v>
      </c>
      <c r="J511" s="655" t="s">
        <v>2221</v>
      </c>
      <c r="K511" s="655" t="s">
        <v>2222</v>
      </c>
      <c r="L511" s="657">
        <v>116.71999934100124</v>
      </c>
      <c r="M511" s="657">
        <v>4</v>
      </c>
      <c r="N511" s="658">
        <v>466.87999736400496</v>
      </c>
    </row>
    <row r="512" spans="1:14" ht="14.4" customHeight="1" x14ac:dyDescent="0.3">
      <c r="A512" s="653" t="s">
        <v>506</v>
      </c>
      <c r="B512" s="654" t="s">
        <v>507</v>
      </c>
      <c r="C512" s="655" t="s">
        <v>516</v>
      </c>
      <c r="D512" s="656" t="s">
        <v>2967</v>
      </c>
      <c r="E512" s="655" t="s">
        <v>522</v>
      </c>
      <c r="F512" s="656" t="s">
        <v>2969</v>
      </c>
      <c r="G512" s="655" t="s">
        <v>2097</v>
      </c>
      <c r="H512" s="655" t="s">
        <v>2223</v>
      </c>
      <c r="I512" s="655" t="s">
        <v>2224</v>
      </c>
      <c r="J512" s="655" t="s">
        <v>2225</v>
      </c>
      <c r="K512" s="655" t="s">
        <v>1035</v>
      </c>
      <c r="L512" s="657">
        <v>66.400000000000006</v>
      </c>
      <c r="M512" s="657">
        <v>1</v>
      </c>
      <c r="N512" s="658">
        <v>66.400000000000006</v>
      </c>
    </row>
    <row r="513" spans="1:14" ht="14.4" customHeight="1" x14ac:dyDescent="0.3">
      <c r="A513" s="653" t="s">
        <v>506</v>
      </c>
      <c r="B513" s="654" t="s">
        <v>507</v>
      </c>
      <c r="C513" s="655" t="s">
        <v>516</v>
      </c>
      <c r="D513" s="656" t="s">
        <v>2967</v>
      </c>
      <c r="E513" s="655" t="s">
        <v>522</v>
      </c>
      <c r="F513" s="656" t="s">
        <v>2969</v>
      </c>
      <c r="G513" s="655" t="s">
        <v>2097</v>
      </c>
      <c r="H513" s="655" t="s">
        <v>2226</v>
      </c>
      <c r="I513" s="655" t="s">
        <v>2227</v>
      </c>
      <c r="J513" s="655" t="s">
        <v>2228</v>
      </c>
      <c r="K513" s="655" t="s">
        <v>2229</v>
      </c>
      <c r="L513" s="657">
        <v>398.36200000000002</v>
      </c>
      <c r="M513" s="657">
        <v>5</v>
      </c>
      <c r="N513" s="658">
        <v>1991.8100000000002</v>
      </c>
    </row>
    <row r="514" spans="1:14" ht="14.4" customHeight="1" x14ac:dyDescent="0.3">
      <c r="A514" s="653" t="s">
        <v>506</v>
      </c>
      <c r="B514" s="654" t="s">
        <v>507</v>
      </c>
      <c r="C514" s="655" t="s">
        <v>516</v>
      </c>
      <c r="D514" s="656" t="s">
        <v>2967</v>
      </c>
      <c r="E514" s="655" t="s">
        <v>522</v>
      </c>
      <c r="F514" s="656" t="s">
        <v>2969</v>
      </c>
      <c r="G514" s="655" t="s">
        <v>2097</v>
      </c>
      <c r="H514" s="655" t="s">
        <v>2230</v>
      </c>
      <c r="I514" s="655" t="s">
        <v>2231</v>
      </c>
      <c r="J514" s="655" t="s">
        <v>2232</v>
      </c>
      <c r="K514" s="655" t="s">
        <v>2233</v>
      </c>
      <c r="L514" s="657">
        <v>322.48994117173129</v>
      </c>
      <c r="M514" s="657">
        <v>12</v>
      </c>
      <c r="N514" s="658">
        <v>3869.8792940607755</v>
      </c>
    </row>
    <row r="515" spans="1:14" ht="14.4" customHeight="1" x14ac:dyDescent="0.3">
      <c r="A515" s="653" t="s">
        <v>506</v>
      </c>
      <c r="B515" s="654" t="s">
        <v>507</v>
      </c>
      <c r="C515" s="655" t="s">
        <v>516</v>
      </c>
      <c r="D515" s="656" t="s">
        <v>2967</v>
      </c>
      <c r="E515" s="655" t="s">
        <v>522</v>
      </c>
      <c r="F515" s="656" t="s">
        <v>2969</v>
      </c>
      <c r="G515" s="655" t="s">
        <v>2097</v>
      </c>
      <c r="H515" s="655" t="s">
        <v>2234</v>
      </c>
      <c r="I515" s="655" t="s">
        <v>2235</v>
      </c>
      <c r="J515" s="655" t="s">
        <v>2236</v>
      </c>
      <c r="K515" s="655" t="s">
        <v>2237</v>
      </c>
      <c r="L515" s="657">
        <v>676.26254172850918</v>
      </c>
      <c r="M515" s="657">
        <v>2</v>
      </c>
      <c r="N515" s="658">
        <v>1352.5250834570184</v>
      </c>
    </row>
    <row r="516" spans="1:14" ht="14.4" customHeight="1" x14ac:dyDescent="0.3">
      <c r="A516" s="653" t="s">
        <v>506</v>
      </c>
      <c r="B516" s="654" t="s">
        <v>507</v>
      </c>
      <c r="C516" s="655" t="s">
        <v>516</v>
      </c>
      <c r="D516" s="656" t="s">
        <v>2967</v>
      </c>
      <c r="E516" s="655" t="s">
        <v>522</v>
      </c>
      <c r="F516" s="656" t="s">
        <v>2969</v>
      </c>
      <c r="G516" s="655" t="s">
        <v>2097</v>
      </c>
      <c r="H516" s="655" t="s">
        <v>2238</v>
      </c>
      <c r="I516" s="655" t="s">
        <v>2239</v>
      </c>
      <c r="J516" s="655" t="s">
        <v>2240</v>
      </c>
      <c r="K516" s="655" t="s">
        <v>2241</v>
      </c>
      <c r="L516" s="657">
        <v>46.989986110059924</v>
      </c>
      <c r="M516" s="657">
        <v>72</v>
      </c>
      <c r="N516" s="658">
        <v>3383.2789999243146</v>
      </c>
    </row>
    <row r="517" spans="1:14" ht="14.4" customHeight="1" x14ac:dyDescent="0.3">
      <c r="A517" s="653" t="s">
        <v>506</v>
      </c>
      <c r="B517" s="654" t="s">
        <v>507</v>
      </c>
      <c r="C517" s="655" t="s">
        <v>516</v>
      </c>
      <c r="D517" s="656" t="s">
        <v>2967</v>
      </c>
      <c r="E517" s="655" t="s">
        <v>522</v>
      </c>
      <c r="F517" s="656" t="s">
        <v>2969</v>
      </c>
      <c r="G517" s="655" t="s">
        <v>2097</v>
      </c>
      <c r="H517" s="655" t="s">
        <v>2242</v>
      </c>
      <c r="I517" s="655" t="s">
        <v>2242</v>
      </c>
      <c r="J517" s="655" t="s">
        <v>2243</v>
      </c>
      <c r="K517" s="655" t="s">
        <v>2244</v>
      </c>
      <c r="L517" s="657">
        <v>94.85</v>
      </c>
      <c r="M517" s="657">
        <v>1</v>
      </c>
      <c r="N517" s="658">
        <v>94.85</v>
      </c>
    </row>
    <row r="518" spans="1:14" ht="14.4" customHeight="1" x14ac:dyDescent="0.3">
      <c r="A518" s="653" t="s">
        <v>506</v>
      </c>
      <c r="B518" s="654" t="s">
        <v>507</v>
      </c>
      <c r="C518" s="655" t="s">
        <v>516</v>
      </c>
      <c r="D518" s="656" t="s">
        <v>2967</v>
      </c>
      <c r="E518" s="655" t="s">
        <v>522</v>
      </c>
      <c r="F518" s="656" t="s">
        <v>2969</v>
      </c>
      <c r="G518" s="655" t="s">
        <v>2097</v>
      </c>
      <c r="H518" s="655" t="s">
        <v>2245</v>
      </c>
      <c r="I518" s="655" t="s">
        <v>2246</v>
      </c>
      <c r="J518" s="655" t="s">
        <v>2247</v>
      </c>
      <c r="K518" s="655" t="s">
        <v>1012</v>
      </c>
      <c r="L518" s="657">
        <v>44.120022159772986</v>
      </c>
      <c r="M518" s="657">
        <v>12</v>
      </c>
      <c r="N518" s="658">
        <v>529.44026591727584</v>
      </c>
    </row>
    <row r="519" spans="1:14" ht="14.4" customHeight="1" x14ac:dyDescent="0.3">
      <c r="A519" s="653" t="s">
        <v>506</v>
      </c>
      <c r="B519" s="654" t="s">
        <v>507</v>
      </c>
      <c r="C519" s="655" t="s">
        <v>516</v>
      </c>
      <c r="D519" s="656" t="s">
        <v>2967</v>
      </c>
      <c r="E519" s="655" t="s">
        <v>522</v>
      </c>
      <c r="F519" s="656" t="s">
        <v>2969</v>
      </c>
      <c r="G519" s="655" t="s">
        <v>2097</v>
      </c>
      <c r="H519" s="655" t="s">
        <v>2248</v>
      </c>
      <c r="I519" s="655" t="s">
        <v>2249</v>
      </c>
      <c r="J519" s="655" t="s">
        <v>2250</v>
      </c>
      <c r="K519" s="655" t="s">
        <v>2251</v>
      </c>
      <c r="L519" s="657">
        <v>88.249913114266462</v>
      </c>
      <c r="M519" s="657">
        <v>17</v>
      </c>
      <c r="N519" s="658">
        <v>1500.2485229425299</v>
      </c>
    </row>
    <row r="520" spans="1:14" ht="14.4" customHeight="1" x14ac:dyDescent="0.3">
      <c r="A520" s="653" t="s">
        <v>506</v>
      </c>
      <c r="B520" s="654" t="s">
        <v>507</v>
      </c>
      <c r="C520" s="655" t="s">
        <v>516</v>
      </c>
      <c r="D520" s="656" t="s">
        <v>2967</v>
      </c>
      <c r="E520" s="655" t="s">
        <v>522</v>
      </c>
      <c r="F520" s="656" t="s">
        <v>2969</v>
      </c>
      <c r="G520" s="655" t="s">
        <v>2097</v>
      </c>
      <c r="H520" s="655" t="s">
        <v>2252</v>
      </c>
      <c r="I520" s="655" t="s">
        <v>2253</v>
      </c>
      <c r="J520" s="655" t="s">
        <v>2254</v>
      </c>
      <c r="K520" s="655" t="s">
        <v>2255</v>
      </c>
      <c r="L520" s="657">
        <v>297.91999999999996</v>
      </c>
      <c r="M520" s="657">
        <v>5</v>
      </c>
      <c r="N520" s="658">
        <v>1489.6</v>
      </c>
    </row>
    <row r="521" spans="1:14" ht="14.4" customHeight="1" x14ac:dyDescent="0.3">
      <c r="A521" s="653" t="s">
        <v>506</v>
      </c>
      <c r="B521" s="654" t="s">
        <v>507</v>
      </c>
      <c r="C521" s="655" t="s">
        <v>516</v>
      </c>
      <c r="D521" s="656" t="s">
        <v>2967</v>
      </c>
      <c r="E521" s="655" t="s">
        <v>522</v>
      </c>
      <c r="F521" s="656" t="s">
        <v>2969</v>
      </c>
      <c r="G521" s="655" t="s">
        <v>2097</v>
      </c>
      <c r="H521" s="655" t="s">
        <v>2256</v>
      </c>
      <c r="I521" s="655" t="s">
        <v>2257</v>
      </c>
      <c r="J521" s="655" t="s">
        <v>2258</v>
      </c>
      <c r="K521" s="655" t="s">
        <v>2259</v>
      </c>
      <c r="L521" s="657">
        <v>138.47999999999999</v>
      </c>
      <c r="M521" s="657">
        <v>1</v>
      </c>
      <c r="N521" s="658">
        <v>138.47999999999999</v>
      </c>
    </row>
    <row r="522" spans="1:14" ht="14.4" customHeight="1" x14ac:dyDescent="0.3">
      <c r="A522" s="653" t="s">
        <v>506</v>
      </c>
      <c r="B522" s="654" t="s">
        <v>507</v>
      </c>
      <c r="C522" s="655" t="s">
        <v>516</v>
      </c>
      <c r="D522" s="656" t="s">
        <v>2967</v>
      </c>
      <c r="E522" s="655" t="s">
        <v>522</v>
      </c>
      <c r="F522" s="656" t="s">
        <v>2969</v>
      </c>
      <c r="G522" s="655" t="s">
        <v>2097</v>
      </c>
      <c r="H522" s="655" t="s">
        <v>2260</v>
      </c>
      <c r="I522" s="655" t="s">
        <v>2261</v>
      </c>
      <c r="J522" s="655" t="s">
        <v>2240</v>
      </c>
      <c r="K522" s="655" t="s">
        <v>953</v>
      </c>
      <c r="L522" s="657">
        <v>106.54000000000005</v>
      </c>
      <c r="M522" s="657">
        <v>4</v>
      </c>
      <c r="N522" s="658">
        <v>426.1600000000002</v>
      </c>
    </row>
    <row r="523" spans="1:14" ht="14.4" customHeight="1" x14ac:dyDescent="0.3">
      <c r="A523" s="653" t="s">
        <v>506</v>
      </c>
      <c r="B523" s="654" t="s">
        <v>507</v>
      </c>
      <c r="C523" s="655" t="s">
        <v>516</v>
      </c>
      <c r="D523" s="656" t="s">
        <v>2967</v>
      </c>
      <c r="E523" s="655" t="s">
        <v>522</v>
      </c>
      <c r="F523" s="656" t="s">
        <v>2969</v>
      </c>
      <c r="G523" s="655" t="s">
        <v>2097</v>
      </c>
      <c r="H523" s="655" t="s">
        <v>2262</v>
      </c>
      <c r="I523" s="655" t="s">
        <v>2263</v>
      </c>
      <c r="J523" s="655" t="s">
        <v>2264</v>
      </c>
      <c r="K523" s="655" t="s">
        <v>2265</v>
      </c>
      <c r="L523" s="657">
        <v>65.820057618122135</v>
      </c>
      <c r="M523" s="657">
        <v>5</v>
      </c>
      <c r="N523" s="658">
        <v>329.10028809061066</v>
      </c>
    </row>
    <row r="524" spans="1:14" ht="14.4" customHeight="1" x14ac:dyDescent="0.3">
      <c r="A524" s="653" t="s">
        <v>506</v>
      </c>
      <c r="B524" s="654" t="s">
        <v>507</v>
      </c>
      <c r="C524" s="655" t="s">
        <v>516</v>
      </c>
      <c r="D524" s="656" t="s">
        <v>2967</v>
      </c>
      <c r="E524" s="655" t="s">
        <v>522</v>
      </c>
      <c r="F524" s="656" t="s">
        <v>2969</v>
      </c>
      <c r="G524" s="655" t="s">
        <v>2097</v>
      </c>
      <c r="H524" s="655" t="s">
        <v>2266</v>
      </c>
      <c r="I524" s="655" t="s">
        <v>2267</v>
      </c>
      <c r="J524" s="655" t="s">
        <v>2268</v>
      </c>
      <c r="K524" s="655" t="s">
        <v>1930</v>
      </c>
      <c r="L524" s="657">
        <v>21.669999999999998</v>
      </c>
      <c r="M524" s="657">
        <v>6</v>
      </c>
      <c r="N524" s="658">
        <v>130.01999999999998</v>
      </c>
    </row>
    <row r="525" spans="1:14" ht="14.4" customHeight="1" x14ac:dyDescent="0.3">
      <c r="A525" s="653" t="s">
        <v>506</v>
      </c>
      <c r="B525" s="654" t="s">
        <v>507</v>
      </c>
      <c r="C525" s="655" t="s">
        <v>516</v>
      </c>
      <c r="D525" s="656" t="s">
        <v>2967</v>
      </c>
      <c r="E525" s="655" t="s">
        <v>522</v>
      </c>
      <c r="F525" s="656" t="s">
        <v>2969</v>
      </c>
      <c r="G525" s="655" t="s">
        <v>2097</v>
      </c>
      <c r="H525" s="655" t="s">
        <v>2269</v>
      </c>
      <c r="I525" s="655" t="s">
        <v>2270</v>
      </c>
      <c r="J525" s="655" t="s">
        <v>2271</v>
      </c>
      <c r="K525" s="655" t="s">
        <v>1469</v>
      </c>
      <c r="L525" s="657">
        <v>86.513229337426225</v>
      </c>
      <c r="M525" s="657">
        <v>18</v>
      </c>
      <c r="N525" s="658">
        <v>1557.238128073672</v>
      </c>
    </row>
    <row r="526" spans="1:14" ht="14.4" customHeight="1" x14ac:dyDescent="0.3">
      <c r="A526" s="653" t="s">
        <v>506</v>
      </c>
      <c r="B526" s="654" t="s">
        <v>507</v>
      </c>
      <c r="C526" s="655" t="s">
        <v>516</v>
      </c>
      <c r="D526" s="656" t="s">
        <v>2967</v>
      </c>
      <c r="E526" s="655" t="s">
        <v>522</v>
      </c>
      <c r="F526" s="656" t="s">
        <v>2969</v>
      </c>
      <c r="G526" s="655" t="s">
        <v>2097</v>
      </c>
      <c r="H526" s="655" t="s">
        <v>2272</v>
      </c>
      <c r="I526" s="655" t="s">
        <v>2273</v>
      </c>
      <c r="J526" s="655" t="s">
        <v>2274</v>
      </c>
      <c r="K526" s="655" t="s">
        <v>914</v>
      </c>
      <c r="L526" s="657">
        <v>162.79000000000002</v>
      </c>
      <c r="M526" s="657">
        <v>3</v>
      </c>
      <c r="N526" s="658">
        <v>488.37000000000006</v>
      </c>
    </row>
    <row r="527" spans="1:14" ht="14.4" customHeight="1" x14ac:dyDescent="0.3">
      <c r="A527" s="653" t="s">
        <v>506</v>
      </c>
      <c r="B527" s="654" t="s">
        <v>507</v>
      </c>
      <c r="C527" s="655" t="s">
        <v>516</v>
      </c>
      <c r="D527" s="656" t="s">
        <v>2967</v>
      </c>
      <c r="E527" s="655" t="s">
        <v>522</v>
      </c>
      <c r="F527" s="656" t="s">
        <v>2969</v>
      </c>
      <c r="G527" s="655" t="s">
        <v>2097</v>
      </c>
      <c r="H527" s="655" t="s">
        <v>2275</v>
      </c>
      <c r="I527" s="655" t="s">
        <v>2276</v>
      </c>
      <c r="J527" s="655" t="s">
        <v>2271</v>
      </c>
      <c r="K527" s="655" t="s">
        <v>2277</v>
      </c>
      <c r="L527" s="657">
        <v>222.34836000695836</v>
      </c>
      <c r="M527" s="657">
        <v>8</v>
      </c>
      <c r="N527" s="658">
        <v>1778.7868800556669</v>
      </c>
    </row>
    <row r="528" spans="1:14" ht="14.4" customHeight="1" x14ac:dyDescent="0.3">
      <c r="A528" s="653" t="s">
        <v>506</v>
      </c>
      <c r="B528" s="654" t="s">
        <v>507</v>
      </c>
      <c r="C528" s="655" t="s">
        <v>516</v>
      </c>
      <c r="D528" s="656" t="s">
        <v>2967</v>
      </c>
      <c r="E528" s="655" t="s">
        <v>522</v>
      </c>
      <c r="F528" s="656" t="s">
        <v>2969</v>
      </c>
      <c r="G528" s="655" t="s">
        <v>2097</v>
      </c>
      <c r="H528" s="655" t="s">
        <v>2278</v>
      </c>
      <c r="I528" s="655" t="s">
        <v>2279</v>
      </c>
      <c r="J528" s="655" t="s">
        <v>2280</v>
      </c>
      <c r="K528" s="655" t="s">
        <v>1153</v>
      </c>
      <c r="L528" s="657">
        <v>116.68133372122392</v>
      </c>
      <c r="M528" s="657">
        <v>15</v>
      </c>
      <c r="N528" s="658">
        <v>1750.2200058183589</v>
      </c>
    </row>
    <row r="529" spans="1:14" ht="14.4" customHeight="1" x14ac:dyDescent="0.3">
      <c r="A529" s="653" t="s">
        <v>506</v>
      </c>
      <c r="B529" s="654" t="s">
        <v>507</v>
      </c>
      <c r="C529" s="655" t="s">
        <v>516</v>
      </c>
      <c r="D529" s="656" t="s">
        <v>2967</v>
      </c>
      <c r="E529" s="655" t="s">
        <v>522</v>
      </c>
      <c r="F529" s="656" t="s">
        <v>2969</v>
      </c>
      <c r="G529" s="655" t="s">
        <v>2097</v>
      </c>
      <c r="H529" s="655" t="s">
        <v>2281</v>
      </c>
      <c r="I529" s="655" t="s">
        <v>2282</v>
      </c>
      <c r="J529" s="655" t="s">
        <v>2283</v>
      </c>
      <c r="K529" s="655" t="s">
        <v>1469</v>
      </c>
      <c r="L529" s="657">
        <v>51.160000000000011</v>
      </c>
      <c r="M529" s="657">
        <v>2</v>
      </c>
      <c r="N529" s="658">
        <v>102.32000000000002</v>
      </c>
    </row>
    <row r="530" spans="1:14" ht="14.4" customHeight="1" x14ac:dyDescent="0.3">
      <c r="A530" s="653" t="s">
        <v>506</v>
      </c>
      <c r="B530" s="654" t="s">
        <v>507</v>
      </c>
      <c r="C530" s="655" t="s">
        <v>516</v>
      </c>
      <c r="D530" s="656" t="s">
        <v>2967</v>
      </c>
      <c r="E530" s="655" t="s">
        <v>522</v>
      </c>
      <c r="F530" s="656" t="s">
        <v>2969</v>
      </c>
      <c r="G530" s="655" t="s">
        <v>2097</v>
      </c>
      <c r="H530" s="655" t="s">
        <v>2284</v>
      </c>
      <c r="I530" s="655" t="s">
        <v>2285</v>
      </c>
      <c r="J530" s="655" t="s">
        <v>2115</v>
      </c>
      <c r="K530" s="655" t="s">
        <v>2286</v>
      </c>
      <c r="L530" s="657">
        <v>129.33000000000004</v>
      </c>
      <c r="M530" s="657">
        <v>1</v>
      </c>
      <c r="N530" s="658">
        <v>129.33000000000004</v>
      </c>
    </row>
    <row r="531" spans="1:14" ht="14.4" customHeight="1" x14ac:dyDescent="0.3">
      <c r="A531" s="653" t="s">
        <v>506</v>
      </c>
      <c r="B531" s="654" t="s">
        <v>507</v>
      </c>
      <c r="C531" s="655" t="s">
        <v>516</v>
      </c>
      <c r="D531" s="656" t="s">
        <v>2967</v>
      </c>
      <c r="E531" s="655" t="s">
        <v>522</v>
      </c>
      <c r="F531" s="656" t="s">
        <v>2969</v>
      </c>
      <c r="G531" s="655" t="s">
        <v>2097</v>
      </c>
      <c r="H531" s="655" t="s">
        <v>2287</v>
      </c>
      <c r="I531" s="655" t="s">
        <v>2288</v>
      </c>
      <c r="J531" s="655" t="s">
        <v>2289</v>
      </c>
      <c r="K531" s="655" t="s">
        <v>2290</v>
      </c>
      <c r="L531" s="657">
        <v>357.79</v>
      </c>
      <c r="M531" s="657">
        <v>1</v>
      </c>
      <c r="N531" s="658">
        <v>357.79</v>
      </c>
    </row>
    <row r="532" spans="1:14" ht="14.4" customHeight="1" x14ac:dyDescent="0.3">
      <c r="A532" s="653" t="s">
        <v>506</v>
      </c>
      <c r="B532" s="654" t="s">
        <v>507</v>
      </c>
      <c r="C532" s="655" t="s">
        <v>516</v>
      </c>
      <c r="D532" s="656" t="s">
        <v>2967</v>
      </c>
      <c r="E532" s="655" t="s">
        <v>522</v>
      </c>
      <c r="F532" s="656" t="s">
        <v>2969</v>
      </c>
      <c r="G532" s="655" t="s">
        <v>2097</v>
      </c>
      <c r="H532" s="655" t="s">
        <v>2291</v>
      </c>
      <c r="I532" s="655" t="s">
        <v>2292</v>
      </c>
      <c r="J532" s="655" t="s">
        <v>2289</v>
      </c>
      <c r="K532" s="655" t="s">
        <v>1079</v>
      </c>
      <c r="L532" s="657">
        <v>116.8087563301907</v>
      </c>
      <c r="M532" s="657">
        <v>7</v>
      </c>
      <c r="N532" s="658">
        <v>817.66129431133493</v>
      </c>
    </row>
    <row r="533" spans="1:14" ht="14.4" customHeight="1" x14ac:dyDescent="0.3">
      <c r="A533" s="653" t="s">
        <v>506</v>
      </c>
      <c r="B533" s="654" t="s">
        <v>507</v>
      </c>
      <c r="C533" s="655" t="s">
        <v>516</v>
      </c>
      <c r="D533" s="656" t="s">
        <v>2967</v>
      </c>
      <c r="E533" s="655" t="s">
        <v>522</v>
      </c>
      <c r="F533" s="656" t="s">
        <v>2969</v>
      </c>
      <c r="G533" s="655" t="s">
        <v>2097</v>
      </c>
      <c r="H533" s="655" t="s">
        <v>2293</v>
      </c>
      <c r="I533" s="655" t="s">
        <v>2294</v>
      </c>
      <c r="J533" s="655" t="s">
        <v>2295</v>
      </c>
      <c r="K533" s="655" t="s">
        <v>570</v>
      </c>
      <c r="L533" s="657">
        <v>13.879999999999997</v>
      </c>
      <c r="M533" s="657">
        <v>2</v>
      </c>
      <c r="N533" s="658">
        <v>27.759999999999994</v>
      </c>
    </row>
    <row r="534" spans="1:14" ht="14.4" customHeight="1" x14ac:dyDescent="0.3">
      <c r="A534" s="653" t="s">
        <v>506</v>
      </c>
      <c r="B534" s="654" t="s">
        <v>507</v>
      </c>
      <c r="C534" s="655" t="s">
        <v>516</v>
      </c>
      <c r="D534" s="656" t="s">
        <v>2967</v>
      </c>
      <c r="E534" s="655" t="s">
        <v>522</v>
      </c>
      <c r="F534" s="656" t="s">
        <v>2969</v>
      </c>
      <c r="G534" s="655" t="s">
        <v>2097</v>
      </c>
      <c r="H534" s="655" t="s">
        <v>2296</v>
      </c>
      <c r="I534" s="655" t="s">
        <v>2297</v>
      </c>
      <c r="J534" s="655" t="s">
        <v>2298</v>
      </c>
      <c r="K534" s="655" t="s">
        <v>1153</v>
      </c>
      <c r="L534" s="657">
        <v>182.39829979605588</v>
      </c>
      <c r="M534" s="657">
        <v>2</v>
      </c>
      <c r="N534" s="658">
        <v>364.79659959211176</v>
      </c>
    </row>
    <row r="535" spans="1:14" ht="14.4" customHeight="1" x14ac:dyDescent="0.3">
      <c r="A535" s="653" t="s">
        <v>506</v>
      </c>
      <c r="B535" s="654" t="s">
        <v>507</v>
      </c>
      <c r="C535" s="655" t="s">
        <v>516</v>
      </c>
      <c r="D535" s="656" t="s">
        <v>2967</v>
      </c>
      <c r="E535" s="655" t="s">
        <v>522</v>
      </c>
      <c r="F535" s="656" t="s">
        <v>2969</v>
      </c>
      <c r="G535" s="655" t="s">
        <v>2097</v>
      </c>
      <c r="H535" s="655" t="s">
        <v>2299</v>
      </c>
      <c r="I535" s="655" t="s">
        <v>2300</v>
      </c>
      <c r="J535" s="655" t="s">
        <v>2301</v>
      </c>
      <c r="K535" s="655" t="s">
        <v>2302</v>
      </c>
      <c r="L535" s="657">
        <v>24.929976361902977</v>
      </c>
      <c r="M535" s="657">
        <v>14</v>
      </c>
      <c r="N535" s="658">
        <v>349.01966906664165</v>
      </c>
    </row>
    <row r="536" spans="1:14" ht="14.4" customHeight="1" x14ac:dyDescent="0.3">
      <c r="A536" s="653" t="s">
        <v>506</v>
      </c>
      <c r="B536" s="654" t="s">
        <v>507</v>
      </c>
      <c r="C536" s="655" t="s">
        <v>516</v>
      </c>
      <c r="D536" s="656" t="s">
        <v>2967</v>
      </c>
      <c r="E536" s="655" t="s">
        <v>522</v>
      </c>
      <c r="F536" s="656" t="s">
        <v>2969</v>
      </c>
      <c r="G536" s="655" t="s">
        <v>2097</v>
      </c>
      <c r="H536" s="655" t="s">
        <v>2303</v>
      </c>
      <c r="I536" s="655" t="s">
        <v>2304</v>
      </c>
      <c r="J536" s="655" t="s">
        <v>2305</v>
      </c>
      <c r="K536" s="655" t="s">
        <v>1696</v>
      </c>
      <c r="L536" s="657">
        <v>44.11999999999999</v>
      </c>
      <c r="M536" s="657">
        <v>2</v>
      </c>
      <c r="N536" s="658">
        <v>88.239999999999981</v>
      </c>
    </row>
    <row r="537" spans="1:14" ht="14.4" customHeight="1" x14ac:dyDescent="0.3">
      <c r="A537" s="653" t="s">
        <v>506</v>
      </c>
      <c r="B537" s="654" t="s">
        <v>507</v>
      </c>
      <c r="C537" s="655" t="s">
        <v>516</v>
      </c>
      <c r="D537" s="656" t="s">
        <v>2967</v>
      </c>
      <c r="E537" s="655" t="s">
        <v>522</v>
      </c>
      <c r="F537" s="656" t="s">
        <v>2969</v>
      </c>
      <c r="G537" s="655" t="s">
        <v>2097</v>
      </c>
      <c r="H537" s="655" t="s">
        <v>2306</v>
      </c>
      <c r="I537" s="655" t="s">
        <v>2307</v>
      </c>
      <c r="J537" s="655" t="s">
        <v>2308</v>
      </c>
      <c r="K537" s="655" t="s">
        <v>1079</v>
      </c>
      <c r="L537" s="657">
        <v>59.05000000000004</v>
      </c>
      <c r="M537" s="657">
        <v>2</v>
      </c>
      <c r="N537" s="658">
        <v>118.10000000000008</v>
      </c>
    </row>
    <row r="538" spans="1:14" ht="14.4" customHeight="1" x14ac:dyDescent="0.3">
      <c r="A538" s="653" t="s">
        <v>506</v>
      </c>
      <c r="B538" s="654" t="s">
        <v>507</v>
      </c>
      <c r="C538" s="655" t="s">
        <v>516</v>
      </c>
      <c r="D538" s="656" t="s">
        <v>2967</v>
      </c>
      <c r="E538" s="655" t="s">
        <v>522</v>
      </c>
      <c r="F538" s="656" t="s">
        <v>2969</v>
      </c>
      <c r="G538" s="655" t="s">
        <v>2097</v>
      </c>
      <c r="H538" s="655" t="s">
        <v>2309</v>
      </c>
      <c r="I538" s="655" t="s">
        <v>2310</v>
      </c>
      <c r="J538" s="655" t="s">
        <v>566</v>
      </c>
      <c r="K538" s="655" t="s">
        <v>2311</v>
      </c>
      <c r="L538" s="657">
        <v>58.7400497550084</v>
      </c>
      <c r="M538" s="657">
        <v>5</v>
      </c>
      <c r="N538" s="658">
        <v>293.70024877504198</v>
      </c>
    </row>
    <row r="539" spans="1:14" ht="14.4" customHeight="1" x14ac:dyDescent="0.3">
      <c r="A539" s="653" t="s">
        <v>506</v>
      </c>
      <c r="B539" s="654" t="s">
        <v>507</v>
      </c>
      <c r="C539" s="655" t="s">
        <v>516</v>
      </c>
      <c r="D539" s="656" t="s">
        <v>2967</v>
      </c>
      <c r="E539" s="655" t="s">
        <v>522</v>
      </c>
      <c r="F539" s="656" t="s">
        <v>2969</v>
      </c>
      <c r="G539" s="655" t="s">
        <v>2097</v>
      </c>
      <c r="H539" s="655" t="s">
        <v>2312</v>
      </c>
      <c r="I539" s="655" t="s">
        <v>2313</v>
      </c>
      <c r="J539" s="655" t="s">
        <v>2314</v>
      </c>
      <c r="K539" s="655" t="s">
        <v>2315</v>
      </c>
      <c r="L539" s="657">
        <v>79.059949983771929</v>
      </c>
      <c r="M539" s="657">
        <v>14</v>
      </c>
      <c r="N539" s="658">
        <v>1106.839299772807</v>
      </c>
    </row>
    <row r="540" spans="1:14" ht="14.4" customHeight="1" x14ac:dyDescent="0.3">
      <c r="A540" s="653" t="s">
        <v>506</v>
      </c>
      <c r="B540" s="654" t="s">
        <v>507</v>
      </c>
      <c r="C540" s="655" t="s">
        <v>516</v>
      </c>
      <c r="D540" s="656" t="s">
        <v>2967</v>
      </c>
      <c r="E540" s="655" t="s">
        <v>522</v>
      </c>
      <c r="F540" s="656" t="s">
        <v>2969</v>
      </c>
      <c r="G540" s="655" t="s">
        <v>2097</v>
      </c>
      <c r="H540" s="655" t="s">
        <v>2316</v>
      </c>
      <c r="I540" s="655" t="s">
        <v>2317</v>
      </c>
      <c r="J540" s="655" t="s">
        <v>2318</v>
      </c>
      <c r="K540" s="655" t="s">
        <v>2319</v>
      </c>
      <c r="L540" s="657">
        <v>20.059999999999999</v>
      </c>
      <c r="M540" s="657">
        <v>6</v>
      </c>
      <c r="N540" s="658">
        <v>120.36</v>
      </c>
    </row>
    <row r="541" spans="1:14" ht="14.4" customHeight="1" x14ac:dyDescent="0.3">
      <c r="A541" s="653" t="s">
        <v>506</v>
      </c>
      <c r="B541" s="654" t="s">
        <v>507</v>
      </c>
      <c r="C541" s="655" t="s">
        <v>516</v>
      </c>
      <c r="D541" s="656" t="s">
        <v>2967</v>
      </c>
      <c r="E541" s="655" t="s">
        <v>522</v>
      </c>
      <c r="F541" s="656" t="s">
        <v>2969</v>
      </c>
      <c r="G541" s="655" t="s">
        <v>2097</v>
      </c>
      <c r="H541" s="655" t="s">
        <v>2320</v>
      </c>
      <c r="I541" s="655" t="s">
        <v>2321</v>
      </c>
      <c r="J541" s="655" t="s">
        <v>2322</v>
      </c>
      <c r="K541" s="655" t="s">
        <v>2323</v>
      </c>
      <c r="L541" s="657">
        <v>48.576711765453581</v>
      </c>
      <c r="M541" s="657">
        <v>3</v>
      </c>
      <c r="N541" s="658">
        <v>145.73013529636074</v>
      </c>
    </row>
    <row r="542" spans="1:14" ht="14.4" customHeight="1" x14ac:dyDescent="0.3">
      <c r="A542" s="653" t="s">
        <v>506</v>
      </c>
      <c r="B542" s="654" t="s">
        <v>507</v>
      </c>
      <c r="C542" s="655" t="s">
        <v>516</v>
      </c>
      <c r="D542" s="656" t="s">
        <v>2967</v>
      </c>
      <c r="E542" s="655" t="s">
        <v>522</v>
      </c>
      <c r="F542" s="656" t="s">
        <v>2969</v>
      </c>
      <c r="G542" s="655" t="s">
        <v>2097</v>
      </c>
      <c r="H542" s="655" t="s">
        <v>2324</v>
      </c>
      <c r="I542" s="655" t="s">
        <v>2325</v>
      </c>
      <c r="J542" s="655" t="s">
        <v>2326</v>
      </c>
      <c r="K542" s="655" t="s">
        <v>2327</v>
      </c>
      <c r="L542" s="657">
        <v>358.41500000000002</v>
      </c>
      <c r="M542" s="657">
        <v>5</v>
      </c>
      <c r="N542" s="658">
        <v>1792.075</v>
      </c>
    </row>
    <row r="543" spans="1:14" ht="14.4" customHeight="1" x14ac:dyDescent="0.3">
      <c r="A543" s="653" t="s">
        <v>506</v>
      </c>
      <c r="B543" s="654" t="s">
        <v>507</v>
      </c>
      <c r="C543" s="655" t="s">
        <v>516</v>
      </c>
      <c r="D543" s="656" t="s">
        <v>2967</v>
      </c>
      <c r="E543" s="655" t="s">
        <v>522</v>
      </c>
      <c r="F543" s="656" t="s">
        <v>2969</v>
      </c>
      <c r="G543" s="655" t="s">
        <v>2097</v>
      </c>
      <c r="H543" s="655" t="s">
        <v>2328</v>
      </c>
      <c r="I543" s="655" t="s">
        <v>2329</v>
      </c>
      <c r="J543" s="655" t="s">
        <v>2330</v>
      </c>
      <c r="K543" s="655" t="s">
        <v>922</v>
      </c>
      <c r="L543" s="657">
        <v>122.63999999999999</v>
      </c>
      <c r="M543" s="657">
        <v>1</v>
      </c>
      <c r="N543" s="658">
        <v>122.63999999999999</v>
      </c>
    </row>
    <row r="544" spans="1:14" ht="14.4" customHeight="1" x14ac:dyDescent="0.3">
      <c r="A544" s="653" t="s">
        <v>506</v>
      </c>
      <c r="B544" s="654" t="s">
        <v>507</v>
      </c>
      <c r="C544" s="655" t="s">
        <v>516</v>
      </c>
      <c r="D544" s="656" t="s">
        <v>2967</v>
      </c>
      <c r="E544" s="655" t="s">
        <v>522</v>
      </c>
      <c r="F544" s="656" t="s">
        <v>2969</v>
      </c>
      <c r="G544" s="655" t="s">
        <v>2097</v>
      </c>
      <c r="H544" s="655" t="s">
        <v>2331</v>
      </c>
      <c r="I544" s="655" t="s">
        <v>2331</v>
      </c>
      <c r="J544" s="655" t="s">
        <v>2332</v>
      </c>
      <c r="K544" s="655" t="s">
        <v>2333</v>
      </c>
      <c r="L544" s="657">
        <v>70.078666666666649</v>
      </c>
      <c r="M544" s="657">
        <v>15</v>
      </c>
      <c r="N544" s="658">
        <v>1051.1799999999998</v>
      </c>
    </row>
    <row r="545" spans="1:14" ht="14.4" customHeight="1" x14ac:dyDescent="0.3">
      <c r="A545" s="653" t="s">
        <v>506</v>
      </c>
      <c r="B545" s="654" t="s">
        <v>507</v>
      </c>
      <c r="C545" s="655" t="s">
        <v>516</v>
      </c>
      <c r="D545" s="656" t="s">
        <v>2967</v>
      </c>
      <c r="E545" s="655" t="s">
        <v>522</v>
      </c>
      <c r="F545" s="656" t="s">
        <v>2969</v>
      </c>
      <c r="G545" s="655" t="s">
        <v>2097</v>
      </c>
      <c r="H545" s="655" t="s">
        <v>2334</v>
      </c>
      <c r="I545" s="655" t="s">
        <v>2335</v>
      </c>
      <c r="J545" s="655" t="s">
        <v>2336</v>
      </c>
      <c r="K545" s="655" t="s">
        <v>2337</v>
      </c>
      <c r="L545" s="657">
        <v>62.355308405872584</v>
      </c>
      <c r="M545" s="657">
        <v>9</v>
      </c>
      <c r="N545" s="658">
        <v>561.19777565285324</v>
      </c>
    </row>
    <row r="546" spans="1:14" ht="14.4" customHeight="1" x14ac:dyDescent="0.3">
      <c r="A546" s="653" t="s">
        <v>506</v>
      </c>
      <c r="B546" s="654" t="s">
        <v>507</v>
      </c>
      <c r="C546" s="655" t="s">
        <v>516</v>
      </c>
      <c r="D546" s="656" t="s">
        <v>2967</v>
      </c>
      <c r="E546" s="655" t="s">
        <v>522</v>
      </c>
      <c r="F546" s="656" t="s">
        <v>2969</v>
      </c>
      <c r="G546" s="655" t="s">
        <v>2097</v>
      </c>
      <c r="H546" s="655" t="s">
        <v>2338</v>
      </c>
      <c r="I546" s="655" t="s">
        <v>2338</v>
      </c>
      <c r="J546" s="655" t="s">
        <v>2339</v>
      </c>
      <c r="K546" s="655" t="s">
        <v>766</v>
      </c>
      <c r="L546" s="657">
        <v>72.489999999999995</v>
      </c>
      <c r="M546" s="657">
        <v>1</v>
      </c>
      <c r="N546" s="658">
        <v>72.489999999999995</v>
      </c>
    </row>
    <row r="547" spans="1:14" ht="14.4" customHeight="1" x14ac:dyDescent="0.3">
      <c r="A547" s="653" t="s">
        <v>506</v>
      </c>
      <c r="B547" s="654" t="s">
        <v>507</v>
      </c>
      <c r="C547" s="655" t="s">
        <v>516</v>
      </c>
      <c r="D547" s="656" t="s">
        <v>2967</v>
      </c>
      <c r="E547" s="655" t="s">
        <v>522</v>
      </c>
      <c r="F547" s="656" t="s">
        <v>2969</v>
      </c>
      <c r="G547" s="655" t="s">
        <v>2097</v>
      </c>
      <c r="H547" s="655" t="s">
        <v>2340</v>
      </c>
      <c r="I547" s="655" t="s">
        <v>2341</v>
      </c>
      <c r="J547" s="655" t="s">
        <v>2342</v>
      </c>
      <c r="K547" s="655" t="s">
        <v>2343</v>
      </c>
      <c r="L547" s="657">
        <v>90.660250708717015</v>
      </c>
      <c r="M547" s="657">
        <v>2</v>
      </c>
      <c r="N547" s="658">
        <v>181.32050141743403</v>
      </c>
    </row>
    <row r="548" spans="1:14" ht="14.4" customHeight="1" x14ac:dyDescent="0.3">
      <c r="A548" s="653" t="s">
        <v>506</v>
      </c>
      <c r="B548" s="654" t="s">
        <v>507</v>
      </c>
      <c r="C548" s="655" t="s">
        <v>516</v>
      </c>
      <c r="D548" s="656" t="s">
        <v>2967</v>
      </c>
      <c r="E548" s="655" t="s">
        <v>522</v>
      </c>
      <c r="F548" s="656" t="s">
        <v>2969</v>
      </c>
      <c r="G548" s="655" t="s">
        <v>2097</v>
      </c>
      <c r="H548" s="655" t="s">
        <v>2344</v>
      </c>
      <c r="I548" s="655" t="s">
        <v>2345</v>
      </c>
      <c r="J548" s="655" t="s">
        <v>2346</v>
      </c>
      <c r="K548" s="655" t="s">
        <v>2347</v>
      </c>
      <c r="L548" s="657">
        <v>44.030000000000022</v>
      </c>
      <c r="M548" s="657">
        <v>2</v>
      </c>
      <c r="N548" s="658">
        <v>88.060000000000045</v>
      </c>
    </row>
    <row r="549" spans="1:14" ht="14.4" customHeight="1" x14ac:dyDescent="0.3">
      <c r="A549" s="653" t="s">
        <v>506</v>
      </c>
      <c r="B549" s="654" t="s">
        <v>507</v>
      </c>
      <c r="C549" s="655" t="s">
        <v>516</v>
      </c>
      <c r="D549" s="656" t="s">
        <v>2967</v>
      </c>
      <c r="E549" s="655" t="s">
        <v>522</v>
      </c>
      <c r="F549" s="656" t="s">
        <v>2969</v>
      </c>
      <c r="G549" s="655" t="s">
        <v>2097</v>
      </c>
      <c r="H549" s="655" t="s">
        <v>2348</v>
      </c>
      <c r="I549" s="655" t="s">
        <v>2349</v>
      </c>
      <c r="J549" s="655" t="s">
        <v>2350</v>
      </c>
      <c r="K549" s="655" t="s">
        <v>2351</v>
      </c>
      <c r="L549" s="657">
        <v>135.77987726049216</v>
      </c>
      <c r="M549" s="657">
        <v>10</v>
      </c>
      <c r="N549" s="658">
        <v>1357.7987726049216</v>
      </c>
    </row>
    <row r="550" spans="1:14" ht="14.4" customHeight="1" x14ac:dyDescent="0.3">
      <c r="A550" s="653" t="s">
        <v>506</v>
      </c>
      <c r="B550" s="654" t="s">
        <v>507</v>
      </c>
      <c r="C550" s="655" t="s">
        <v>516</v>
      </c>
      <c r="D550" s="656" t="s">
        <v>2967</v>
      </c>
      <c r="E550" s="655" t="s">
        <v>522</v>
      </c>
      <c r="F550" s="656" t="s">
        <v>2969</v>
      </c>
      <c r="G550" s="655" t="s">
        <v>2097</v>
      </c>
      <c r="H550" s="655" t="s">
        <v>2352</v>
      </c>
      <c r="I550" s="655" t="s">
        <v>2353</v>
      </c>
      <c r="J550" s="655" t="s">
        <v>2354</v>
      </c>
      <c r="K550" s="655" t="s">
        <v>2355</v>
      </c>
      <c r="L550" s="657">
        <v>469.95044000295871</v>
      </c>
      <c r="M550" s="657">
        <v>3</v>
      </c>
      <c r="N550" s="658">
        <v>1409.8513200088762</v>
      </c>
    </row>
    <row r="551" spans="1:14" ht="14.4" customHeight="1" x14ac:dyDescent="0.3">
      <c r="A551" s="653" t="s">
        <v>506</v>
      </c>
      <c r="B551" s="654" t="s">
        <v>507</v>
      </c>
      <c r="C551" s="655" t="s">
        <v>516</v>
      </c>
      <c r="D551" s="656" t="s">
        <v>2967</v>
      </c>
      <c r="E551" s="655" t="s">
        <v>522</v>
      </c>
      <c r="F551" s="656" t="s">
        <v>2969</v>
      </c>
      <c r="G551" s="655" t="s">
        <v>2097</v>
      </c>
      <c r="H551" s="655" t="s">
        <v>2356</v>
      </c>
      <c r="I551" s="655" t="s">
        <v>2357</v>
      </c>
      <c r="J551" s="655" t="s">
        <v>2258</v>
      </c>
      <c r="K551" s="655" t="s">
        <v>2358</v>
      </c>
      <c r="L551" s="657">
        <v>112.04666890911803</v>
      </c>
      <c r="M551" s="657">
        <v>3</v>
      </c>
      <c r="N551" s="658">
        <v>336.14000672735409</v>
      </c>
    </row>
    <row r="552" spans="1:14" ht="14.4" customHeight="1" x14ac:dyDescent="0.3">
      <c r="A552" s="653" t="s">
        <v>506</v>
      </c>
      <c r="B552" s="654" t="s">
        <v>507</v>
      </c>
      <c r="C552" s="655" t="s">
        <v>516</v>
      </c>
      <c r="D552" s="656" t="s">
        <v>2967</v>
      </c>
      <c r="E552" s="655" t="s">
        <v>522</v>
      </c>
      <c r="F552" s="656" t="s">
        <v>2969</v>
      </c>
      <c r="G552" s="655" t="s">
        <v>2097</v>
      </c>
      <c r="H552" s="655" t="s">
        <v>2359</v>
      </c>
      <c r="I552" s="655" t="s">
        <v>1336</v>
      </c>
      <c r="J552" s="655" t="s">
        <v>2360</v>
      </c>
      <c r="K552" s="655" t="s">
        <v>2361</v>
      </c>
      <c r="L552" s="657">
        <v>77.809999999999988</v>
      </c>
      <c r="M552" s="657">
        <v>13</v>
      </c>
      <c r="N552" s="658">
        <v>1011.5299999999999</v>
      </c>
    </row>
    <row r="553" spans="1:14" ht="14.4" customHeight="1" x14ac:dyDescent="0.3">
      <c r="A553" s="653" t="s">
        <v>506</v>
      </c>
      <c r="B553" s="654" t="s">
        <v>507</v>
      </c>
      <c r="C553" s="655" t="s">
        <v>516</v>
      </c>
      <c r="D553" s="656" t="s">
        <v>2967</v>
      </c>
      <c r="E553" s="655" t="s">
        <v>522</v>
      </c>
      <c r="F553" s="656" t="s">
        <v>2969</v>
      </c>
      <c r="G553" s="655" t="s">
        <v>2097</v>
      </c>
      <c r="H553" s="655" t="s">
        <v>2362</v>
      </c>
      <c r="I553" s="655" t="s">
        <v>2363</v>
      </c>
      <c r="J553" s="655" t="s">
        <v>2364</v>
      </c>
      <c r="K553" s="655" t="s">
        <v>2365</v>
      </c>
      <c r="L553" s="657">
        <v>14.399999999999999</v>
      </c>
      <c r="M553" s="657">
        <v>3</v>
      </c>
      <c r="N553" s="658">
        <v>43.199999999999996</v>
      </c>
    </row>
    <row r="554" spans="1:14" ht="14.4" customHeight="1" x14ac:dyDescent="0.3">
      <c r="A554" s="653" t="s">
        <v>506</v>
      </c>
      <c r="B554" s="654" t="s">
        <v>507</v>
      </c>
      <c r="C554" s="655" t="s">
        <v>516</v>
      </c>
      <c r="D554" s="656" t="s">
        <v>2967</v>
      </c>
      <c r="E554" s="655" t="s">
        <v>522</v>
      </c>
      <c r="F554" s="656" t="s">
        <v>2969</v>
      </c>
      <c r="G554" s="655" t="s">
        <v>2097</v>
      </c>
      <c r="H554" s="655" t="s">
        <v>2366</v>
      </c>
      <c r="I554" s="655" t="s">
        <v>2367</v>
      </c>
      <c r="J554" s="655" t="s">
        <v>2280</v>
      </c>
      <c r="K554" s="655" t="s">
        <v>1275</v>
      </c>
      <c r="L554" s="657">
        <v>317.57148023106402</v>
      </c>
      <c r="M554" s="657">
        <v>5</v>
      </c>
      <c r="N554" s="658">
        <v>1587.8574011553201</v>
      </c>
    </row>
    <row r="555" spans="1:14" ht="14.4" customHeight="1" x14ac:dyDescent="0.3">
      <c r="A555" s="653" t="s">
        <v>506</v>
      </c>
      <c r="B555" s="654" t="s">
        <v>507</v>
      </c>
      <c r="C555" s="655" t="s">
        <v>516</v>
      </c>
      <c r="D555" s="656" t="s">
        <v>2967</v>
      </c>
      <c r="E555" s="655" t="s">
        <v>522</v>
      </c>
      <c r="F555" s="656" t="s">
        <v>2969</v>
      </c>
      <c r="G555" s="655" t="s">
        <v>2097</v>
      </c>
      <c r="H555" s="655" t="s">
        <v>2368</v>
      </c>
      <c r="I555" s="655" t="s">
        <v>2369</v>
      </c>
      <c r="J555" s="655" t="s">
        <v>2370</v>
      </c>
      <c r="K555" s="655" t="s">
        <v>949</v>
      </c>
      <c r="L555" s="657">
        <v>158.98000000000002</v>
      </c>
      <c r="M555" s="657">
        <v>8</v>
      </c>
      <c r="N555" s="658">
        <v>1271.8400000000001</v>
      </c>
    </row>
    <row r="556" spans="1:14" ht="14.4" customHeight="1" x14ac:dyDescent="0.3">
      <c r="A556" s="653" t="s">
        <v>506</v>
      </c>
      <c r="B556" s="654" t="s">
        <v>507</v>
      </c>
      <c r="C556" s="655" t="s">
        <v>516</v>
      </c>
      <c r="D556" s="656" t="s">
        <v>2967</v>
      </c>
      <c r="E556" s="655" t="s">
        <v>522</v>
      </c>
      <c r="F556" s="656" t="s">
        <v>2969</v>
      </c>
      <c r="G556" s="655" t="s">
        <v>2097</v>
      </c>
      <c r="H556" s="655" t="s">
        <v>2371</v>
      </c>
      <c r="I556" s="655" t="s">
        <v>2372</v>
      </c>
      <c r="J556" s="655" t="s">
        <v>2373</v>
      </c>
      <c r="K556" s="655" t="s">
        <v>949</v>
      </c>
      <c r="L556" s="657">
        <v>254.25</v>
      </c>
      <c r="M556" s="657">
        <v>1</v>
      </c>
      <c r="N556" s="658">
        <v>254.25</v>
      </c>
    </row>
    <row r="557" spans="1:14" ht="14.4" customHeight="1" x14ac:dyDescent="0.3">
      <c r="A557" s="653" t="s">
        <v>506</v>
      </c>
      <c r="B557" s="654" t="s">
        <v>507</v>
      </c>
      <c r="C557" s="655" t="s">
        <v>516</v>
      </c>
      <c r="D557" s="656" t="s">
        <v>2967</v>
      </c>
      <c r="E557" s="655" t="s">
        <v>522</v>
      </c>
      <c r="F557" s="656" t="s">
        <v>2969</v>
      </c>
      <c r="G557" s="655" t="s">
        <v>2097</v>
      </c>
      <c r="H557" s="655" t="s">
        <v>2374</v>
      </c>
      <c r="I557" s="655" t="s">
        <v>2375</v>
      </c>
      <c r="J557" s="655" t="s">
        <v>2376</v>
      </c>
      <c r="K557" s="655" t="s">
        <v>914</v>
      </c>
      <c r="L557" s="657">
        <v>75.910000000000011</v>
      </c>
      <c r="M557" s="657">
        <v>2</v>
      </c>
      <c r="N557" s="658">
        <v>151.82000000000002</v>
      </c>
    </row>
    <row r="558" spans="1:14" ht="14.4" customHeight="1" x14ac:dyDescent="0.3">
      <c r="A558" s="653" t="s">
        <v>506</v>
      </c>
      <c r="B558" s="654" t="s">
        <v>507</v>
      </c>
      <c r="C558" s="655" t="s">
        <v>516</v>
      </c>
      <c r="D558" s="656" t="s">
        <v>2967</v>
      </c>
      <c r="E558" s="655" t="s">
        <v>522</v>
      </c>
      <c r="F558" s="656" t="s">
        <v>2969</v>
      </c>
      <c r="G558" s="655" t="s">
        <v>2097</v>
      </c>
      <c r="H558" s="655" t="s">
        <v>2377</v>
      </c>
      <c r="I558" s="655" t="s">
        <v>2378</v>
      </c>
      <c r="J558" s="655" t="s">
        <v>2379</v>
      </c>
      <c r="K558" s="655" t="s">
        <v>914</v>
      </c>
      <c r="L558" s="657">
        <v>71.17</v>
      </c>
      <c r="M558" s="657">
        <v>10</v>
      </c>
      <c r="N558" s="658">
        <v>711.7</v>
      </c>
    </row>
    <row r="559" spans="1:14" ht="14.4" customHeight="1" x14ac:dyDescent="0.3">
      <c r="A559" s="653" t="s">
        <v>506</v>
      </c>
      <c r="B559" s="654" t="s">
        <v>507</v>
      </c>
      <c r="C559" s="655" t="s">
        <v>516</v>
      </c>
      <c r="D559" s="656" t="s">
        <v>2967</v>
      </c>
      <c r="E559" s="655" t="s">
        <v>522</v>
      </c>
      <c r="F559" s="656" t="s">
        <v>2969</v>
      </c>
      <c r="G559" s="655" t="s">
        <v>2097</v>
      </c>
      <c r="H559" s="655" t="s">
        <v>2380</v>
      </c>
      <c r="I559" s="655" t="s">
        <v>2381</v>
      </c>
      <c r="J559" s="655" t="s">
        <v>2382</v>
      </c>
      <c r="K559" s="655" t="s">
        <v>1395</v>
      </c>
      <c r="L559" s="657">
        <v>38.300051759118453</v>
      </c>
      <c r="M559" s="657">
        <v>3</v>
      </c>
      <c r="N559" s="658">
        <v>114.90015527735537</v>
      </c>
    </row>
    <row r="560" spans="1:14" ht="14.4" customHeight="1" x14ac:dyDescent="0.3">
      <c r="A560" s="653" t="s">
        <v>506</v>
      </c>
      <c r="B560" s="654" t="s">
        <v>507</v>
      </c>
      <c r="C560" s="655" t="s">
        <v>516</v>
      </c>
      <c r="D560" s="656" t="s">
        <v>2967</v>
      </c>
      <c r="E560" s="655" t="s">
        <v>522</v>
      </c>
      <c r="F560" s="656" t="s">
        <v>2969</v>
      </c>
      <c r="G560" s="655" t="s">
        <v>2097</v>
      </c>
      <c r="H560" s="655" t="s">
        <v>2383</v>
      </c>
      <c r="I560" s="655" t="s">
        <v>2384</v>
      </c>
      <c r="J560" s="655" t="s">
        <v>2385</v>
      </c>
      <c r="K560" s="655" t="s">
        <v>2386</v>
      </c>
      <c r="L560" s="657">
        <v>68.680000000000007</v>
      </c>
      <c r="M560" s="657">
        <v>3</v>
      </c>
      <c r="N560" s="658">
        <v>206.04000000000002</v>
      </c>
    </row>
    <row r="561" spans="1:14" ht="14.4" customHeight="1" x14ac:dyDescent="0.3">
      <c r="A561" s="653" t="s">
        <v>506</v>
      </c>
      <c r="B561" s="654" t="s">
        <v>507</v>
      </c>
      <c r="C561" s="655" t="s">
        <v>516</v>
      </c>
      <c r="D561" s="656" t="s">
        <v>2967</v>
      </c>
      <c r="E561" s="655" t="s">
        <v>522</v>
      </c>
      <c r="F561" s="656" t="s">
        <v>2969</v>
      </c>
      <c r="G561" s="655" t="s">
        <v>2097</v>
      </c>
      <c r="H561" s="655" t="s">
        <v>2387</v>
      </c>
      <c r="I561" s="655" t="s">
        <v>2388</v>
      </c>
      <c r="J561" s="655" t="s">
        <v>2389</v>
      </c>
      <c r="K561" s="655" t="s">
        <v>2390</v>
      </c>
      <c r="L561" s="657">
        <v>631.62999999999977</v>
      </c>
      <c r="M561" s="657">
        <v>1</v>
      </c>
      <c r="N561" s="658">
        <v>631.62999999999977</v>
      </c>
    </row>
    <row r="562" spans="1:14" ht="14.4" customHeight="1" x14ac:dyDescent="0.3">
      <c r="A562" s="653" t="s">
        <v>506</v>
      </c>
      <c r="B562" s="654" t="s">
        <v>507</v>
      </c>
      <c r="C562" s="655" t="s">
        <v>516</v>
      </c>
      <c r="D562" s="656" t="s">
        <v>2967</v>
      </c>
      <c r="E562" s="655" t="s">
        <v>522</v>
      </c>
      <c r="F562" s="656" t="s">
        <v>2969</v>
      </c>
      <c r="G562" s="655" t="s">
        <v>2097</v>
      </c>
      <c r="H562" s="655" t="s">
        <v>2391</v>
      </c>
      <c r="I562" s="655" t="s">
        <v>2392</v>
      </c>
      <c r="J562" s="655" t="s">
        <v>2106</v>
      </c>
      <c r="K562" s="655" t="s">
        <v>2393</v>
      </c>
      <c r="L562" s="657">
        <v>94.045710852984385</v>
      </c>
      <c r="M562" s="657">
        <v>7</v>
      </c>
      <c r="N562" s="658">
        <v>658.31997597089071</v>
      </c>
    </row>
    <row r="563" spans="1:14" ht="14.4" customHeight="1" x14ac:dyDescent="0.3">
      <c r="A563" s="653" t="s">
        <v>506</v>
      </c>
      <c r="B563" s="654" t="s">
        <v>507</v>
      </c>
      <c r="C563" s="655" t="s">
        <v>516</v>
      </c>
      <c r="D563" s="656" t="s">
        <v>2967</v>
      </c>
      <c r="E563" s="655" t="s">
        <v>522</v>
      </c>
      <c r="F563" s="656" t="s">
        <v>2969</v>
      </c>
      <c r="G563" s="655" t="s">
        <v>2097</v>
      </c>
      <c r="H563" s="655" t="s">
        <v>2394</v>
      </c>
      <c r="I563" s="655" t="s">
        <v>2395</v>
      </c>
      <c r="J563" s="655" t="s">
        <v>2396</v>
      </c>
      <c r="K563" s="655" t="s">
        <v>2397</v>
      </c>
      <c r="L563" s="657">
        <v>641.68999999999994</v>
      </c>
      <c r="M563" s="657">
        <v>1</v>
      </c>
      <c r="N563" s="658">
        <v>641.68999999999994</v>
      </c>
    </row>
    <row r="564" spans="1:14" ht="14.4" customHeight="1" x14ac:dyDescent="0.3">
      <c r="A564" s="653" t="s">
        <v>506</v>
      </c>
      <c r="B564" s="654" t="s">
        <v>507</v>
      </c>
      <c r="C564" s="655" t="s">
        <v>516</v>
      </c>
      <c r="D564" s="656" t="s">
        <v>2967</v>
      </c>
      <c r="E564" s="655" t="s">
        <v>522</v>
      </c>
      <c r="F564" s="656" t="s">
        <v>2969</v>
      </c>
      <c r="G564" s="655" t="s">
        <v>2097</v>
      </c>
      <c r="H564" s="655" t="s">
        <v>2398</v>
      </c>
      <c r="I564" s="655" t="s">
        <v>2399</v>
      </c>
      <c r="J564" s="655" t="s">
        <v>2400</v>
      </c>
      <c r="K564" s="655" t="s">
        <v>2401</v>
      </c>
      <c r="L564" s="657">
        <v>628.5906832052367</v>
      </c>
      <c r="M564" s="657">
        <v>8</v>
      </c>
      <c r="N564" s="658">
        <v>5028.7254656418936</v>
      </c>
    </row>
    <row r="565" spans="1:14" ht="14.4" customHeight="1" x14ac:dyDescent="0.3">
      <c r="A565" s="653" t="s">
        <v>506</v>
      </c>
      <c r="B565" s="654" t="s">
        <v>507</v>
      </c>
      <c r="C565" s="655" t="s">
        <v>516</v>
      </c>
      <c r="D565" s="656" t="s">
        <v>2967</v>
      </c>
      <c r="E565" s="655" t="s">
        <v>522</v>
      </c>
      <c r="F565" s="656" t="s">
        <v>2969</v>
      </c>
      <c r="G565" s="655" t="s">
        <v>2097</v>
      </c>
      <c r="H565" s="655" t="s">
        <v>2402</v>
      </c>
      <c r="I565" s="655" t="s">
        <v>2403</v>
      </c>
      <c r="J565" s="655" t="s">
        <v>2137</v>
      </c>
      <c r="K565" s="655" t="s">
        <v>2404</v>
      </c>
      <c r="L565" s="657">
        <v>301.47000000000003</v>
      </c>
      <c r="M565" s="657">
        <v>24</v>
      </c>
      <c r="N565" s="658">
        <v>7235.2800000000007</v>
      </c>
    </row>
    <row r="566" spans="1:14" ht="14.4" customHeight="1" x14ac:dyDescent="0.3">
      <c r="A566" s="653" t="s">
        <v>506</v>
      </c>
      <c r="B566" s="654" t="s">
        <v>507</v>
      </c>
      <c r="C566" s="655" t="s">
        <v>516</v>
      </c>
      <c r="D566" s="656" t="s">
        <v>2967</v>
      </c>
      <c r="E566" s="655" t="s">
        <v>522</v>
      </c>
      <c r="F566" s="656" t="s">
        <v>2969</v>
      </c>
      <c r="G566" s="655" t="s">
        <v>2097</v>
      </c>
      <c r="H566" s="655" t="s">
        <v>2405</v>
      </c>
      <c r="I566" s="655" t="s">
        <v>2406</v>
      </c>
      <c r="J566" s="655" t="s">
        <v>2407</v>
      </c>
      <c r="K566" s="655" t="s">
        <v>2408</v>
      </c>
      <c r="L566" s="657">
        <v>185.15999999999994</v>
      </c>
      <c r="M566" s="657">
        <v>1</v>
      </c>
      <c r="N566" s="658">
        <v>185.15999999999994</v>
      </c>
    </row>
    <row r="567" spans="1:14" ht="14.4" customHeight="1" x14ac:dyDescent="0.3">
      <c r="A567" s="653" t="s">
        <v>506</v>
      </c>
      <c r="B567" s="654" t="s">
        <v>507</v>
      </c>
      <c r="C567" s="655" t="s">
        <v>516</v>
      </c>
      <c r="D567" s="656" t="s">
        <v>2967</v>
      </c>
      <c r="E567" s="655" t="s">
        <v>522</v>
      </c>
      <c r="F567" s="656" t="s">
        <v>2969</v>
      </c>
      <c r="G567" s="655" t="s">
        <v>2097</v>
      </c>
      <c r="H567" s="655" t="s">
        <v>2409</v>
      </c>
      <c r="I567" s="655" t="s">
        <v>2410</v>
      </c>
      <c r="J567" s="655" t="s">
        <v>2411</v>
      </c>
      <c r="K567" s="655" t="s">
        <v>2412</v>
      </c>
      <c r="L567" s="657">
        <v>134.13</v>
      </c>
      <c r="M567" s="657">
        <v>1</v>
      </c>
      <c r="N567" s="658">
        <v>134.13</v>
      </c>
    </row>
    <row r="568" spans="1:14" ht="14.4" customHeight="1" x14ac:dyDescent="0.3">
      <c r="A568" s="653" t="s">
        <v>506</v>
      </c>
      <c r="B568" s="654" t="s">
        <v>507</v>
      </c>
      <c r="C568" s="655" t="s">
        <v>516</v>
      </c>
      <c r="D568" s="656" t="s">
        <v>2967</v>
      </c>
      <c r="E568" s="655" t="s">
        <v>522</v>
      </c>
      <c r="F568" s="656" t="s">
        <v>2969</v>
      </c>
      <c r="G568" s="655" t="s">
        <v>2097</v>
      </c>
      <c r="H568" s="655" t="s">
        <v>2413</v>
      </c>
      <c r="I568" s="655" t="s">
        <v>2414</v>
      </c>
      <c r="J568" s="655" t="s">
        <v>2415</v>
      </c>
      <c r="K568" s="655" t="s">
        <v>2416</v>
      </c>
      <c r="L568" s="657">
        <v>64.849999999999994</v>
      </c>
      <c r="M568" s="657">
        <v>2</v>
      </c>
      <c r="N568" s="658">
        <v>129.69999999999999</v>
      </c>
    </row>
    <row r="569" spans="1:14" ht="14.4" customHeight="1" x14ac:dyDescent="0.3">
      <c r="A569" s="653" t="s">
        <v>506</v>
      </c>
      <c r="B569" s="654" t="s">
        <v>507</v>
      </c>
      <c r="C569" s="655" t="s">
        <v>516</v>
      </c>
      <c r="D569" s="656" t="s">
        <v>2967</v>
      </c>
      <c r="E569" s="655" t="s">
        <v>522</v>
      </c>
      <c r="F569" s="656" t="s">
        <v>2969</v>
      </c>
      <c r="G569" s="655" t="s">
        <v>2097</v>
      </c>
      <c r="H569" s="655" t="s">
        <v>2417</v>
      </c>
      <c r="I569" s="655" t="s">
        <v>2418</v>
      </c>
      <c r="J569" s="655" t="s">
        <v>2419</v>
      </c>
      <c r="K569" s="655" t="s">
        <v>949</v>
      </c>
      <c r="L569" s="657">
        <v>57.829999999999977</v>
      </c>
      <c r="M569" s="657">
        <v>1</v>
      </c>
      <c r="N569" s="658">
        <v>57.829999999999977</v>
      </c>
    </row>
    <row r="570" spans="1:14" ht="14.4" customHeight="1" x14ac:dyDescent="0.3">
      <c r="A570" s="653" t="s">
        <v>506</v>
      </c>
      <c r="B570" s="654" t="s">
        <v>507</v>
      </c>
      <c r="C570" s="655" t="s">
        <v>516</v>
      </c>
      <c r="D570" s="656" t="s">
        <v>2967</v>
      </c>
      <c r="E570" s="655" t="s">
        <v>522</v>
      </c>
      <c r="F570" s="656" t="s">
        <v>2969</v>
      </c>
      <c r="G570" s="655" t="s">
        <v>2097</v>
      </c>
      <c r="H570" s="655" t="s">
        <v>2420</v>
      </c>
      <c r="I570" s="655" t="s">
        <v>2421</v>
      </c>
      <c r="J570" s="655" t="s">
        <v>2180</v>
      </c>
      <c r="K570" s="655" t="s">
        <v>1897</v>
      </c>
      <c r="L570" s="657">
        <v>98.65000000000002</v>
      </c>
      <c r="M570" s="657">
        <v>3</v>
      </c>
      <c r="N570" s="658">
        <v>295.95000000000005</v>
      </c>
    </row>
    <row r="571" spans="1:14" ht="14.4" customHeight="1" x14ac:dyDescent="0.3">
      <c r="A571" s="653" t="s">
        <v>506</v>
      </c>
      <c r="B571" s="654" t="s">
        <v>507</v>
      </c>
      <c r="C571" s="655" t="s">
        <v>516</v>
      </c>
      <c r="D571" s="656" t="s">
        <v>2967</v>
      </c>
      <c r="E571" s="655" t="s">
        <v>522</v>
      </c>
      <c r="F571" s="656" t="s">
        <v>2969</v>
      </c>
      <c r="G571" s="655" t="s">
        <v>2097</v>
      </c>
      <c r="H571" s="655" t="s">
        <v>2422</v>
      </c>
      <c r="I571" s="655" t="s">
        <v>2423</v>
      </c>
      <c r="J571" s="655" t="s">
        <v>2424</v>
      </c>
      <c r="K571" s="655" t="s">
        <v>2425</v>
      </c>
      <c r="L571" s="657">
        <v>74.69328292499371</v>
      </c>
      <c r="M571" s="657">
        <v>6</v>
      </c>
      <c r="N571" s="658">
        <v>448.15969754996229</v>
      </c>
    </row>
    <row r="572" spans="1:14" ht="14.4" customHeight="1" x14ac:dyDescent="0.3">
      <c r="A572" s="653" t="s">
        <v>506</v>
      </c>
      <c r="B572" s="654" t="s">
        <v>507</v>
      </c>
      <c r="C572" s="655" t="s">
        <v>516</v>
      </c>
      <c r="D572" s="656" t="s">
        <v>2967</v>
      </c>
      <c r="E572" s="655" t="s">
        <v>522</v>
      </c>
      <c r="F572" s="656" t="s">
        <v>2969</v>
      </c>
      <c r="G572" s="655" t="s">
        <v>2097</v>
      </c>
      <c r="H572" s="655" t="s">
        <v>2426</v>
      </c>
      <c r="I572" s="655" t="s">
        <v>2426</v>
      </c>
      <c r="J572" s="655" t="s">
        <v>2427</v>
      </c>
      <c r="K572" s="655" t="s">
        <v>2428</v>
      </c>
      <c r="L572" s="657">
        <v>83.599809673330213</v>
      </c>
      <c r="M572" s="657">
        <v>2</v>
      </c>
      <c r="N572" s="658">
        <v>167.19961934666043</v>
      </c>
    </row>
    <row r="573" spans="1:14" ht="14.4" customHeight="1" x14ac:dyDescent="0.3">
      <c r="A573" s="653" t="s">
        <v>506</v>
      </c>
      <c r="B573" s="654" t="s">
        <v>507</v>
      </c>
      <c r="C573" s="655" t="s">
        <v>516</v>
      </c>
      <c r="D573" s="656" t="s">
        <v>2967</v>
      </c>
      <c r="E573" s="655" t="s">
        <v>522</v>
      </c>
      <c r="F573" s="656" t="s">
        <v>2969</v>
      </c>
      <c r="G573" s="655" t="s">
        <v>2097</v>
      </c>
      <c r="H573" s="655" t="s">
        <v>2429</v>
      </c>
      <c r="I573" s="655" t="s">
        <v>2430</v>
      </c>
      <c r="J573" s="655" t="s">
        <v>2240</v>
      </c>
      <c r="K573" s="655" t="s">
        <v>2431</v>
      </c>
      <c r="L573" s="657">
        <v>61.659999999999975</v>
      </c>
      <c r="M573" s="657">
        <v>11</v>
      </c>
      <c r="N573" s="658">
        <v>678.25999999999976</v>
      </c>
    </row>
    <row r="574" spans="1:14" ht="14.4" customHeight="1" x14ac:dyDescent="0.3">
      <c r="A574" s="653" t="s">
        <v>506</v>
      </c>
      <c r="B574" s="654" t="s">
        <v>507</v>
      </c>
      <c r="C574" s="655" t="s">
        <v>516</v>
      </c>
      <c r="D574" s="656" t="s">
        <v>2967</v>
      </c>
      <c r="E574" s="655" t="s">
        <v>522</v>
      </c>
      <c r="F574" s="656" t="s">
        <v>2969</v>
      </c>
      <c r="G574" s="655" t="s">
        <v>2097</v>
      </c>
      <c r="H574" s="655" t="s">
        <v>2432</v>
      </c>
      <c r="I574" s="655" t="s">
        <v>2433</v>
      </c>
      <c r="J574" s="655" t="s">
        <v>2274</v>
      </c>
      <c r="K574" s="655" t="s">
        <v>2393</v>
      </c>
      <c r="L574" s="657">
        <v>368.25</v>
      </c>
      <c r="M574" s="657">
        <v>2</v>
      </c>
      <c r="N574" s="658">
        <v>736.5</v>
      </c>
    </row>
    <row r="575" spans="1:14" ht="14.4" customHeight="1" x14ac:dyDescent="0.3">
      <c r="A575" s="653" t="s">
        <v>506</v>
      </c>
      <c r="B575" s="654" t="s">
        <v>507</v>
      </c>
      <c r="C575" s="655" t="s">
        <v>516</v>
      </c>
      <c r="D575" s="656" t="s">
        <v>2967</v>
      </c>
      <c r="E575" s="655" t="s">
        <v>522</v>
      </c>
      <c r="F575" s="656" t="s">
        <v>2969</v>
      </c>
      <c r="G575" s="655" t="s">
        <v>2097</v>
      </c>
      <c r="H575" s="655" t="s">
        <v>2434</v>
      </c>
      <c r="I575" s="655" t="s">
        <v>2435</v>
      </c>
      <c r="J575" s="655" t="s">
        <v>2436</v>
      </c>
      <c r="K575" s="655" t="s">
        <v>2437</v>
      </c>
      <c r="L575" s="657">
        <v>174.28000000000009</v>
      </c>
      <c r="M575" s="657">
        <v>1</v>
      </c>
      <c r="N575" s="658">
        <v>174.28000000000009</v>
      </c>
    </row>
    <row r="576" spans="1:14" ht="14.4" customHeight="1" x14ac:dyDescent="0.3">
      <c r="A576" s="653" t="s">
        <v>506</v>
      </c>
      <c r="B576" s="654" t="s">
        <v>507</v>
      </c>
      <c r="C576" s="655" t="s">
        <v>516</v>
      </c>
      <c r="D576" s="656" t="s">
        <v>2967</v>
      </c>
      <c r="E576" s="655" t="s">
        <v>522</v>
      </c>
      <c r="F576" s="656" t="s">
        <v>2969</v>
      </c>
      <c r="G576" s="655" t="s">
        <v>2097</v>
      </c>
      <c r="H576" s="655" t="s">
        <v>2438</v>
      </c>
      <c r="I576" s="655" t="s">
        <v>2439</v>
      </c>
      <c r="J576" s="655" t="s">
        <v>2298</v>
      </c>
      <c r="K576" s="655" t="s">
        <v>1275</v>
      </c>
      <c r="L576" s="657">
        <v>541.20090827276283</v>
      </c>
      <c r="M576" s="657">
        <v>4</v>
      </c>
      <c r="N576" s="658">
        <v>2164.8036330910513</v>
      </c>
    </row>
    <row r="577" spans="1:14" ht="14.4" customHeight="1" x14ac:dyDescent="0.3">
      <c r="A577" s="653" t="s">
        <v>506</v>
      </c>
      <c r="B577" s="654" t="s">
        <v>507</v>
      </c>
      <c r="C577" s="655" t="s">
        <v>516</v>
      </c>
      <c r="D577" s="656" t="s">
        <v>2967</v>
      </c>
      <c r="E577" s="655" t="s">
        <v>522</v>
      </c>
      <c r="F577" s="656" t="s">
        <v>2969</v>
      </c>
      <c r="G577" s="655" t="s">
        <v>2097</v>
      </c>
      <c r="H577" s="655" t="s">
        <v>2440</v>
      </c>
      <c r="I577" s="655" t="s">
        <v>2440</v>
      </c>
      <c r="J577" s="655" t="s">
        <v>2441</v>
      </c>
      <c r="K577" s="655" t="s">
        <v>2442</v>
      </c>
      <c r="L577" s="657">
        <v>365.86999999999983</v>
      </c>
      <c r="M577" s="657">
        <v>1</v>
      </c>
      <c r="N577" s="658">
        <v>365.86999999999983</v>
      </c>
    </row>
    <row r="578" spans="1:14" ht="14.4" customHeight="1" x14ac:dyDescent="0.3">
      <c r="A578" s="653" t="s">
        <v>506</v>
      </c>
      <c r="B578" s="654" t="s">
        <v>507</v>
      </c>
      <c r="C578" s="655" t="s">
        <v>516</v>
      </c>
      <c r="D578" s="656" t="s">
        <v>2967</v>
      </c>
      <c r="E578" s="655" t="s">
        <v>522</v>
      </c>
      <c r="F578" s="656" t="s">
        <v>2969</v>
      </c>
      <c r="G578" s="655" t="s">
        <v>2097</v>
      </c>
      <c r="H578" s="655" t="s">
        <v>2443</v>
      </c>
      <c r="I578" s="655" t="s">
        <v>2444</v>
      </c>
      <c r="J578" s="655" t="s">
        <v>2445</v>
      </c>
      <c r="K578" s="655" t="s">
        <v>2446</v>
      </c>
      <c r="L578" s="657">
        <v>233.12999999999994</v>
      </c>
      <c r="M578" s="657">
        <v>5</v>
      </c>
      <c r="N578" s="658">
        <v>1165.6499999999996</v>
      </c>
    </row>
    <row r="579" spans="1:14" ht="14.4" customHeight="1" x14ac:dyDescent="0.3">
      <c r="A579" s="653" t="s">
        <v>506</v>
      </c>
      <c r="B579" s="654" t="s">
        <v>507</v>
      </c>
      <c r="C579" s="655" t="s">
        <v>516</v>
      </c>
      <c r="D579" s="656" t="s">
        <v>2967</v>
      </c>
      <c r="E579" s="655" t="s">
        <v>522</v>
      </c>
      <c r="F579" s="656" t="s">
        <v>2969</v>
      </c>
      <c r="G579" s="655" t="s">
        <v>2097</v>
      </c>
      <c r="H579" s="655" t="s">
        <v>2447</v>
      </c>
      <c r="I579" s="655" t="s">
        <v>2448</v>
      </c>
      <c r="J579" s="655" t="s">
        <v>2449</v>
      </c>
      <c r="K579" s="655" t="s">
        <v>2450</v>
      </c>
      <c r="L579" s="657">
        <v>69.653333333333322</v>
      </c>
      <c r="M579" s="657">
        <v>9</v>
      </c>
      <c r="N579" s="658">
        <v>626.87999999999988</v>
      </c>
    </row>
    <row r="580" spans="1:14" ht="14.4" customHeight="1" x14ac:dyDescent="0.3">
      <c r="A580" s="653" t="s">
        <v>506</v>
      </c>
      <c r="B580" s="654" t="s">
        <v>507</v>
      </c>
      <c r="C580" s="655" t="s">
        <v>516</v>
      </c>
      <c r="D580" s="656" t="s">
        <v>2967</v>
      </c>
      <c r="E580" s="655" t="s">
        <v>522</v>
      </c>
      <c r="F580" s="656" t="s">
        <v>2969</v>
      </c>
      <c r="G580" s="655" t="s">
        <v>2097</v>
      </c>
      <c r="H580" s="655" t="s">
        <v>2451</v>
      </c>
      <c r="I580" s="655" t="s">
        <v>2452</v>
      </c>
      <c r="J580" s="655" t="s">
        <v>2411</v>
      </c>
      <c r="K580" s="655" t="s">
        <v>1556</v>
      </c>
      <c r="L580" s="657">
        <v>28.249999999999996</v>
      </c>
      <c r="M580" s="657">
        <v>2</v>
      </c>
      <c r="N580" s="658">
        <v>56.499999999999993</v>
      </c>
    </row>
    <row r="581" spans="1:14" ht="14.4" customHeight="1" x14ac:dyDescent="0.3">
      <c r="A581" s="653" t="s">
        <v>506</v>
      </c>
      <c r="B581" s="654" t="s">
        <v>507</v>
      </c>
      <c r="C581" s="655" t="s">
        <v>516</v>
      </c>
      <c r="D581" s="656" t="s">
        <v>2967</v>
      </c>
      <c r="E581" s="655" t="s">
        <v>522</v>
      </c>
      <c r="F581" s="656" t="s">
        <v>2969</v>
      </c>
      <c r="G581" s="655" t="s">
        <v>2097</v>
      </c>
      <c r="H581" s="655" t="s">
        <v>2453</v>
      </c>
      <c r="I581" s="655" t="s">
        <v>2454</v>
      </c>
      <c r="J581" s="655" t="s">
        <v>2455</v>
      </c>
      <c r="K581" s="655" t="s">
        <v>2456</v>
      </c>
      <c r="L581" s="657">
        <v>92.359139085327399</v>
      </c>
      <c r="M581" s="657">
        <v>4</v>
      </c>
      <c r="N581" s="658">
        <v>369.4365563413096</v>
      </c>
    </row>
    <row r="582" spans="1:14" ht="14.4" customHeight="1" x14ac:dyDescent="0.3">
      <c r="A582" s="653" t="s">
        <v>506</v>
      </c>
      <c r="B582" s="654" t="s">
        <v>507</v>
      </c>
      <c r="C582" s="655" t="s">
        <v>516</v>
      </c>
      <c r="D582" s="656" t="s">
        <v>2967</v>
      </c>
      <c r="E582" s="655" t="s">
        <v>522</v>
      </c>
      <c r="F582" s="656" t="s">
        <v>2969</v>
      </c>
      <c r="G582" s="655" t="s">
        <v>2097</v>
      </c>
      <c r="H582" s="655" t="s">
        <v>2457</v>
      </c>
      <c r="I582" s="655" t="s">
        <v>2458</v>
      </c>
      <c r="J582" s="655" t="s">
        <v>2459</v>
      </c>
      <c r="K582" s="655" t="s">
        <v>2460</v>
      </c>
      <c r="L582" s="657">
        <v>99.980000000000032</v>
      </c>
      <c r="M582" s="657">
        <v>6</v>
      </c>
      <c r="N582" s="658">
        <v>599.88000000000022</v>
      </c>
    </row>
    <row r="583" spans="1:14" ht="14.4" customHeight="1" x14ac:dyDescent="0.3">
      <c r="A583" s="653" t="s">
        <v>506</v>
      </c>
      <c r="B583" s="654" t="s">
        <v>507</v>
      </c>
      <c r="C583" s="655" t="s">
        <v>516</v>
      </c>
      <c r="D583" s="656" t="s">
        <v>2967</v>
      </c>
      <c r="E583" s="655" t="s">
        <v>522</v>
      </c>
      <c r="F583" s="656" t="s">
        <v>2969</v>
      </c>
      <c r="G583" s="655" t="s">
        <v>2097</v>
      </c>
      <c r="H583" s="655" t="s">
        <v>2461</v>
      </c>
      <c r="I583" s="655" t="s">
        <v>2462</v>
      </c>
      <c r="J583" s="655" t="s">
        <v>2463</v>
      </c>
      <c r="K583" s="655" t="s">
        <v>2464</v>
      </c>
      <c r="L583" s="657">
        <v>135.89000000000001</v>
      </c>
      <c r="M583" s="657">
        <v>1</v>
      </c>
      <c r="N583" s="658">
        <v>135.89000000000001</v>
      </c>
    </row>
    <row r="584" spans="1:14" ht="14.4" customHeight="1" x14ac:dyDescent="0.3">
      <c r="A584" s="653" t="s">
        <v>506</v>
      </c>
      <c r="B584" s="654" t="s">
        <v>507</v>
      </c>
      <c r="C584" s="655" t="s">
        <v>516</v>
      </c>
      <c r="D584" s="656" t="s">
        <v>2967</v>
      </c>
      <c r="E584" s="655" t="s">
        <v>522</v>
      </c>
      <c r="F584" s="656" t="s">
        <v>2969</v>
      </c>
      <c r="G584" s="655" t="s">
        <v>2097</v>
      </c>
      <c r="H584" s="655" t="s">
        <v>2465</v>
      </c>
      <c r="I584" s="655" t="s">
        <v>2465</v>
      </c>
      <c r="J584" s="655" t="s">
        <v>2466</v>
      </c>
      <c r="K584" s="655" t="s">
        <v>2467</v>
      </c>
      <c r="L584" s="657">
        <v>100.07000000000004</v>
      </c>
      <c r="M584" s="657">
        <v>1</v>
      </c>
      <c r="N584" s="658">
        <v>100.07000000000004</v>
      </c>
    </row>
    <row r="585" spans="1:14" ht="14.4" customHeight="1" x14ac:dyDescent="0.3">
      <c r="A585" s="653" t="s">
        <v>506</v>
      </c>
      <c r="B585" s="654" t="s">
        <v>507</v>
      </c>
      <c r="C585" s="655" t="s">
        <v>516</v>
      </c>
      <c r="D585" s="656" t="s">
        <v>2967</v>
      </c>
      <c r="E585" s="655" t="s">
        <v>522</v>
      </c>
      <c r="F585" s="656" t="s">
        <v>2969</v>
      </c>
      <c r="G585" s="655" t="s">
        <v>2097</v>
      </c>
      <c r="H585" s="655" t="s">
        <v>2468</v>
      </c>
      <c r="I585" s="655" t="s">
        <v>2468</v>
      </c>
      <c r="J585" s="655" t="s">
        <v>2218</v>
      </c>
      <c r="K585" s="655" t="s">
        <v>2469</v>
      </c>
      <c r="L585" s="657">
        <v>132.64500000000004</v>
      </c>
      <c r="M585" s="657">
        <v>10</v>
      </c>
      <c r="N585" s="658">
        <v>1326.4500000000003</v>
      </c>
    </row>
    <row r="586" spans="1:14" ht="14.4" customHeight="1" x14ac:dyDescent="0.3">
      <c r="A586" s="653" t="s">
        <v>506</v>
      </c>
      <c r="B586" s="654" t="s">
        <v>507</v>
      </c>
      <c r="C586" s="655" t="s">
        <v>516</v>
      </c>
      <c r="D586" s="656" t="s">
        <v>2967</v>
      </c>
      <c r="E586" s="655" t="s">
        <v>522</v>
      </c>
      <c r="F586" s="656" t="s">
        <v>2969</v>
      </c>
      <c r="G586" s="655" t="s">
        <v>2097</v>
      </c>
      <c r="H586" s="655" t="s">
        <v>2470</v>
      </c>
      <c r="I586" s="655" t="s">
        <v>2471</v>
      </c>
      <c r="J586" s="655" t="s">
        <v>2472</v>
      </c>
      <c r="K586" s="655" t="s">
        <v>2473</v>
      </c>
      <c r="L586" s="657">
        <v>74.930000000000007</v>
      </c>
      <c r="M586" s="657">
        <v>3</v>
      </c>
      <c r="N586" s="658">
        <v>224.79000000000002</v>
      </c>
    </row>
    <row r="587" spans="1:14" ht="14.4" customHeight="1" x14ac:dyDescent="0.3">
      <c r="A587" s="653" t="s">
        <v>506</v>
      </c>
      <c r="B587" s="654" t="s">
        <v>507</v>
      </c>
      <c r="C587" s="655" t="s">
        <v>516</v>
      </c>
      <c r="D587" s="656" t="s">
        <v>2967</v>
      </c>
      <c r="E587" s="655" t="s">
        <v>522</v>
      </c>
      <c r="F587" s="656" t="s">
        <v>2969</v>
      </c>
      <c r="G587" s="655" t="s">
        <v>2097</v>
      </c>
      <c r="H587" s="655" t="s">
        <v>2474</v>
      </c>
      <c r="I587" s="655" t="s">
        <v>2475</v>
      </c>
      <c r="J587" s="655" t="s">
        <v>2476</v>
      </c>
      <c r="K587" s="655" t="s">
        <v>2477</v>
      </c>
      <c r="L587" s="657">
        <v>102.21000000000002</v>
      </c>
      <c r="M587" s="657">
        <v>1</v>
      </c>
      <c r="N587" s="658">
        <v>102.21000000000002</v>
      </c>
    </row>
    <row r="588" spans="1:14" ht="14.4" customHeight="1" x14ac:dyDescent="0.3">
      <c r="A588" s="653" t="s">
        <v>506</v>
      </c>
      <c r="B588" s="654" t="s">
        <v>507</v>
      </c>
      <c r="C588" s="655" t="s">
        <v>516</v>
      </c>
      <c r="D588" s="656" t="s">
        <v>2967</v>
      </c>
      <c r="E588" s="655" t="s">
        <v>522</v>
      </c>
      <c r="F588" s="656" t="s">
        <v>2969</v>
      </c>
      <c r="G588" s="655" t="s">
        <v>2097</v>
      </c>
      <c r="H588" s="655" t="s">
        <v>2478</v>
      </c>
      <c r="I588" s="655" t="s">
        <v>2479</v>
      </c>
      <c r="J588" s="655" t="s">
        <v>2480</v>
      </c>
      <c r="K588" s="655" t="s">
        <v>1079</v>
      </c>
      <c r="L588" s="657">
        <v>78.819999999999993</v>
      </c>
      <c r="M588" s="657">
        <v>2</v>
      </c>
      <c r="N588" s="658">
        <v>157.63999999999999</v>
      </c>
    </row>
    <row r="589" spans="1:14" ht="14.4" customHeight="1" x14ac:dyDescent="0.3">
      <c r="A589" s="653" t="s">
        <v>506</v>
      </c>
      <c r="B589" s="654" t="s">
        <v>507</v>
      </c>
      <c r="C589" s="655" t="s">
        <v>516</v>
      </c>
      <c r="D589" s="656" t="s">
        <v>2967</v>
      </c>
      <c r="E589" s="655" t="s">
        <v>522</v>
      </c>
      <c r="F589" s="656" t="s">
        <v>2969</v>
      </c>
      <c r="G589" s="655" t="s">
        <v>2097</v>
      </c>
      <c r="H589" s="655" t="s">
        <v>2481</v>
      </c>
      <c r="I589" s="655" t="s">
        <v>2482</v>
      </c>
      <c r="J589" s="655" t="s">
        <v>2483</v>
      </c>
      <c r="K589" s="655" t="s">
        <v>719</v>
      </c>
      <c r="L589" s="657">
        <v>34.160000000000004</v>
      </c>
      <c r="M589" s="657">
        <v>1</v>
      </c>
      <c r="N589" s="658">
        <v>34.160000000000004</v>
      </c>
    </row>
    <row r="590" spans="1:14" ht="14.4" customHeight="1" x14ac:dyDescent="0.3">
      <c r="A590" s="653" t="s">
        <v>506</v>
      </c>
      <c r="B590" s="654" t="s">
        <v>507</v>
      </c>
      <c r="C590" s="655" t="s">
        <v>516</v>
      </c>
      <c r="D590" s="656" t="s">
        <v>2967</v>
      </c>
      <c r="E590" s="655" t="s">
        <v>522</v>
      </c>
      <c r="F590" s="656" t="s">
        <v>2969</v>
      </c>
      <c r="G590" s="655" t="s">
        <v>2097</v>
      </c>
      <c r="H590" s="655" t="s">
        <v>2484</v>
      </c>
      <c r="I590" s="655" t="s">
        <v>2485</v>
      </c>
      <c r="J590" s="655" t="s">
        <v>2486</v>
      </c>
      <c r="K590" s="655" t="s">
        <v>2487</v>
      </c>
      <c r="L590" s="657">
        <v>120.73991338135136</v>
      </c>
      <c r="M590" s="657">
        <v>1</v>
      </c>
      <c r="N590" s="658">
        <v>120.73991338135136</v>
      </c>
    </row>
    <row r="591" spans="1:14" ht="14.4" customHeight="1" x14ac:dyDescent="0.3">
      <c r="A591" s="653" t="s">
        <v>506</v>
      </c>
      <c r="B591" s="654" t="s">
        <v>507</v>
      </c>
      <c r="C591" s="655" t="s">
        <v>516</v>
      </c>
      <c r="D591" s="656" t="s">
        <v>2967</v>
      </c>
      <c r="E591" s="655" t="s">
        <v>522</v>
      </c>
      <c r="F591" s="656" t="s">
        <v>2969</v>
      </c>
      <c r="G591" s="655" t="s">
        <v>2097</v>
      </c>
      <c r="H591" s="655" t="s">
        <v>2488</v>
      </c>
      <c r="I591" s="655" t="s">
        <v>2489</v>
      </c>
      <c r="J591" s="655" t="s">
        <v>2490</v>
      </c>
      <c r="K591" s="655" t="s">
        <v>2491</v>
      </c>
      <c r="L591" s="657">
        <v>104.27031404410447</v>
      </c>
      <c r="M591" s="657">
        <v>1</v>
      </c>
      <c r="N591" s="658">
        <v>104.27031404410447</v>
      </c>
    </row>
    <row r="592" spans="1:14" ht="14.4" customHeight="1" x14ac:dyDescent="0.3">
      <c r="A592" s="653" t="s">
        <v>506</v>
      </c>
      <c r="B592" s="654" t="s">
        <v>507</v>
      </c>
      <c r="C592" s="655" t="s">
        <v>516</v>
      </c>
      <c r="D592" s="656" t="s">
        <v>2967</v>
      </c>
      <c r="E592" s="655" t="s">
        <v>522</v>
      </c>
      <c r="F592" s="656" t="s">
        <v>2969</v>
      </c>
      <c r="G592" s="655" t="s">
        <v>2097</v>
      </c>
      <c r="H592" s="655" t="s">
        <v>2492</v>
      </c>
      <c r="I592" s="655" t="s">
        <v>2493</v>
      </c>
      <c r="J592" s="655" t="s">
        <v>2373</v>
      </c>
      <c r="K592" s="655" t="s">
        <v>2494</v>
      </c>
      <c r="L592" s="657">
        <v>683.61</v>
      </c>
      <c r="M592" s="657">
        <v>2</v>
      </c>
      <c r="N592" s="658">
        <v>1367.22</v>
      </c>
    </row>
    <row r="593" spans="1:14" ht="14.4" customHeight="1" x14ac:dyDescent="0.3">
      <c r="A593" s="653" t="s">
        <v>506</v>
      </c>
      <c r="B593" s="654" t="s">
        <v>507</v>
      </c>
      <c r="C593" s="655" t="s">
        <v>516</v>
      </c>
      <c r="D593" s="656" t="s">
        <v>2967</v>
      </c>
      <c r="E593" s="655" t="s">
        <v>522</v>
      </c>
      <c r="F593" s="656" t="s">
        <v>2969</v>
      </c>
      <c r="G593" s="655" t="s">
        <v>2097</v>
      </c>
      <c r="H593" s="655" t="s">
        <v>764</v>
      </c>
      <c r="I593" s="655" t="s">
        <v>2495</v>
      </c>
      <c r="J593" s="655" t="s">
        <v>2496</v>
      </c>
      <c r="K593" s="655" t="s">
        <v>1275</v>
      </c>
      <c r="L593" s="657">
        <v>86.340000000000046</v>
      </c>
      <c r="M593" s="657">
        <v>1</v>
      </c>
      <c r="N593" s="658">
        <v>86.340000000000046</v>
      </c>
    </row>
    <row r="594" spans="1:14" ht="14.4" customHeight="1" x14ac:dyDescent="0.3">
      <c r="A594" s="653" t="s">
        <v>506</v>
      </c>
      <c r="B594" s="654" t="s">
        <v>507</v>
      </c>
      <c r="C594" s="655" t="s">
        <v>516</v>
      </c>
      <c r="D594" s="656" t="s">
        <v>2967</v>
      </c>
      <c r="E594" s="655" t="s">
        <v>522</v>
      </c>
      <c r="F594" s="656" t="s">
        <v>2969</v>
      </c>
      <c r="G594" s="655" t="s">
        <v>2097</v>
      </c>
      <c r="H594" s="655" t="s">
        <v>2497</v>
      </c>
      <c r="I594" s="655" t="s">
        <v>2498</v>
      </c>
      <c r="J594" s="655" t="s">
        <v>2499</v>
      </c>
      <c r="K594" s="655" t="s">
        <v>2500</v>
      </c>
      <c r="L594" s="657">
        <v>94.930000000000064</v>
      </c>
      <c r="M594" s="657">
        <v>1</v>
      </c>
      <c r="N594" s="658">
        <v>94.930000000000064</v>
      </c>
    </row>
    <row r="595" spans="1:14" ht="14.4" customHeight="1" x14ac:dyDescent="0.3">
      <c r="A595" s="653" t="s">
        <v>506</v>
      </c>
      <c r="B595" s="654" t="s">
        <v>507</v>
      </c>
      <c r="C595" s="655" t="s">
        <v>516</v>
      </c>
      <c r="D595" s="656" t="s">
        <v>2967</v>
      </c>
      <c r="E595" s="655" t="s">
        <v>522</v>
      </c>
      <c r="F595" s="656" t="s">
        <v>2969</v>
      </c>
      <c r="G595" s="655" t="s">
        <v>2097</v>
      </c>
      <c r="H595" s="655" t="s">
        <v>2501</v>
      </c>
      <c r="I595" s="655" t="s">
        <v>2502</v>
      </c>
      <c r="J595" s="655" t="s">
        <v>2503</v>
      </c>
      <c r="K595" s="655" t="s">
        <v>2504</v>
      </c>
      <c r="L595" s="657">
        <v>65.31</v>
      </c>
      <c r="M595" s="657">
        <v>1</v>
      </c>
      <c r="N595" s="658">
        <v>65.31</v>
      </c>
    </row>
    <row r="596" spans="1:14" ht="14.4" customHeight="1" x14ac:dyDescent="0.3">
      <c r="A596" s="653" t="s">
        <v>506</v>
      </c>
      <c r="B596" s="654" t="s">
        <v>507</v>
      </c>
      <c r="C596" s="655" t="s">
        <v>516</v>
      </c>
      <c r="D596" s="656" t="s">
        <v>2967</v>
      </c>
      <c r="E596" s="655" t="s">
        <v>522</v>
      </c>
      <c r="F596" s="656" t="s">
        <v>2969</v>
      </c>
      <c r="G596" s="655" t="s">
        <v>2097</v>
      </c>
      <c r="H596" s="655" t="s">
        <v>2505</v>
      </c>
      <c r="I596" s="655" t="s">
        <v>2505</v>
      </c>
      <c r="J596" s="655" t="s">
        <v>2506</v>
      </c>
      <c r="K596" s="655" t="s">
        <v>2507</v>
      </c>
      <c r="L596" s="657">
        <v>220.95</v>
      </c>
      <c r="M596" s="657">
        <v>1</v>
      </c>
      <c r="N596" s="658">
        <v>220.95</v>
      </c>
    </row>
    <row r="597" spans="1:14" ht="14.4" customHeight="1" x14ac:dyDescent="0.3">
      <c r="A597" s="653" t="s">
        <v>506</v>
      </c>
      <c r="B597" s="654" t="s">
        <v>507</v>
      </c>
      <c r="C597" s="655" t="s">
        <v>516</v>
      </c>
      <c r="D597" s="656" t="s">
        <v>2967</v>
      </c>
      <c r="E597" s="655" t="s">
        <v>522</v>
      </c>
      <c r="F597" s="656" t="s">
        <v>2969</v>
      </c>
      <c r="G597" s="655" t="s">
        <v>2097</v>
      </c>
      <c r="H597" s="655" t="s">
        <v>2508</v>
      </c>
      <c r="I597" s="655" t="s">
        <v>2509</v>
      </c>
      <c r="J597" s="655" t="s">
        <v>2510</v>
      </c>
      <c r="K597" s="655" t="s">
        <v>949</v>
      </c>
      <c r="L597" s="657">
        <v>76.809999999999988</v>
      </c>
      <c r="M597" s="657">
        <v>3</v>
      </c>
      <c r="N597" s="658">
        <v>230.42999999999995</v>
      </c>
    </row>
    <row r="598" spans="1:14" ht="14.4" customHeight="1" x14ac:dyDescent="0.3">
      <c r="A598" s="653" t="s">
        <v>506</v>
      </c>
      <c r="B598" s="654" t="s">
        <v>507</v>
      </c>
      <c r="C598" s="655" t="s">
        <v>516</v>
      </c>
      <c r="D598" s="656" t="s">
        <v>2967</v>
      </c>
      <c r="E598" s="655" t="s">
        <v>522</v>
      </c>
      <c r="F598" s="656" t="s">
        <v>2969</v>
      </c>
      <c r="G598" s="655" t="s">
        <v>2097</v>
      </c>
      <c r="H598" s="655" t="s">
        <v>2511</v>
      </c>
      <c r="I598" s="655" t="s">
        <v>2512</v>
      </c>
      <c r="J598" s="655" t="s">
        <v>2513</v>
      </c>
      <c r="K598" s="655" t="s">
        <v>1153</v>
      </c>
      <c r="L598" s="657">
        <v>109.87000000000003</v>
      </c>
      <c r="M598" s="657">
        <v>1</v>
      </c>
      <c r="N598" s="658">
        <v>109.87000000000003</v>
      </c>
    </row>
    <row r="599" spans="1:14" ht="14.4" customHeight="1" x14ac:dyDescent="0.3">
      <c r="A599" s="653" t="s">
        <v>506</v>
      </c>
      <c r="B599" s="654" t="s">
        <v>507</v>
      </c>
      <c r="C599" s="655" t="s">
        <v>516</v>
      </c>
      <c r="D599" s="656" t="s">
        <v>2967</v>
      </c>
      <c r="E599" s="655" t="s">
        <v>522</v>
      </c>
      <c r="F599" s="656" t="s">
        <v>2969</v>
      </c>
      <c r="G599" s="655" t="s">
        <v>2097</v>
      </c>
      <c r="H599" s="655" t="s">
        <v>2514</v>
      </c>
      <c r="I599" s="655" t="s">
        <v>2515</v>
      </c>
      <c r="J599" s="655" t="s">
        <v>2516</v>
      </c>
      <c r="K599" s="655" t="s">
        <v>2517</v>
      </c>
      <c r="L599" s="657">
        <v>919.9</v>
      </c>
      <c r="M599" s="657">
        <v>1</v>
      </c>
      <c r="N599" s="658">
        <v>919.9</v>
      </c>
    </row>
    <row r="600" spans="1:14" ht="14.4" customHeight="1" x14ac:dyDescent="0.3">
      <c r="A600" s="653" t="s">
        <v>506</v>
      </c>
      <c r="B600" s="654" t="s">
        <v>507</v>
      </c>
      <c r="C600" s="655" t="s">
        <v>516</v>
      </c>
      <c r="D600" s="656" t="s">
        <v>2967</v>
      </c>
      <c r="E600" s="655" t="s">
        <v>522</v>
      </c>
      <c r="F600" s="656" t="s">
        <v>2969</v>
      </c>
      <c r="G600" s="655" t="s">
        <v>2097</v>
      </c>
      <c r="H600" s="655" t="s">
        <v>2518</v>
      </c>
      <c r="I600" s="655" t="s">
        <v>2518</v>
      </c>
      <c r="J600" s="655" t="s">
        <v>2519</v>
      </c>
      <c r="K600" s="655" t="s">
        <v>2520</v>
      </c>
      <c r="L600" s="657">
        <v>52.8</v>
      </c>
      <c r="M600" s="657">
        <v>1</v>
      </c>
      <c r="N600" s="658">
        <v>52.8</v>
      </c>
    </row>
    <row r="601" spans="1:14" ht="14.4" customHeight="1" x14ac:dyDescent="0.3">
      <c r="A601" s="653" t="s">
        <v>506</v>
      </c>
      <c r="B601" s="654" t="s">
        <v>507</v>
      </c>
      <c r="C601" s="655" t="s">
        <v>516</v>
      </c>
      <c r="D601" s="656" t="s">
        <v>2967</v>
      </c>
      <c r="E601" s="655" t="s">
        <v>522</v>
      </c>
      <c r="F601" s="656" t="s">
        <v>2969</v>
      </c>
      <c r="G601" s="655" t="s">
        <v>2097</v>
      </c>
      <c r="H601" s="655" t="s">
        <v>2521</v>
      </c>
      <c r="I601" s="655" t="s">
        <v>2440</v>
      </c>
      <c r="J601" s="655" t="s">
        <v>2441</v>
      </c>
      <c r="K601" s="655" t="s">
        <v>2442</v>
      </c>
      <c r="L601" s="657">
        <v>365.86999999999995</v>
      </c>
      <c r="M601" s="657">
        <v>1</v>
      </c>
      <c r="N601" s="658">
        <v>365.86999999999995</v>
      </c>
    </row>
    <row r="602" spans="1:14" ht="14.4" customHeight="1" x14ac:dyDescent="0.3">
      <c r="A602" s="653" t="s">
        <v>506</v>
      </c>
      <c r="B602" s="654" t="s">
        <v>507</v>
      </c>
      <c r="C602" s="655" t="s">
        <v>516</v>
      </c>
      <c r="D602" s="656" t="s">
        <v>2967</v>
      </c>
      <c r="E602" s="655" t="s">
        <v>522</v>
      </c>
      <c r="F602" s="656" t="s">
        <v>2969</v>
      </c>
      <c r="G602" s="655" t="s">
        <v>2097</v>
      </c>
      <c r="H602" s="655" t="s">
        <v>2522</v>
      </c>
      <c r="I602" s="655" t="s">
        <v>2522</v>
      </c>
      <c r="J602" s="655" t="s">
        <v>2523</v>
      </c>
      <c r="K602" s="655" t="s">
        <v>2524</v>
      </c>
      <c r="L602" s="657">
        <v>834.62666666666678</v>
      </c>
      <c r="M602" s="657">
        <v>1</v>
      </c>
      <c r="N602" s="658">
        <v>834.62666666666678</v>
      </c>
    </row>
    <row r="603" spans="1:14" ht="14.4" customHeight="1" x14ac:dyDescent="0.3">
      <c r="A603" s="653" t="s">
        <v>506</v>
      </c>
      <c r="B603" s="654" t="s">
        <v>507</v>
      </c>
      <c r="C603" s="655" t="s">
        <v>516</v>
      </c>
      <c r="D603" s="656" t="s">
        <v>2967</v>
      </c>
      <c r="E603" s="655" t="s">
        <v>522</v>
      </c>
      <c r="F603" s="656" t="s">
        <v>2969</v>
      </c>
      <c r="G603" s="655" t="s">
        <v>2097</v>
      </c>
      <c r="H603" s="655" t="s">
        <v>2525</v>
      </c>
      <c r="I603" s="655" t="s">
        <v>2526</v>
      </c>
      <c r="J603" s="655" t="s">
        <v>2527</v>
      </c>
      <c r="K603" s="655" t="s">
        <v>2528</v>
      </c>
      <c r="L603" s="657">
        <v>90.949999999999989</v>
      </c>
      <c r="M603" s="657">
        <v>1</v>
      </c>
      <c r="N603" s="658">
        <v>90.949999999999989</v>
      </c>
    </row>
    <row r="604" spans="1:14" ht="14.4" customHeight="1" x14ac:dyDescent="0.3">
      <c r="A604" s="653" t="s">
        <v>506</v>
      </c>
      <c r="B604" s="654" t="s">
        <v>507</v>
      </c>
      <c r="C604" s="655" t="s">
        <v>516</v>
      </c>
      <c r="D604" s="656" t="s">
        <v>2967</v>
      </c>
      <c r="E604" s="655" t="s">
        <v>522</v>
      </c>
      <c r="F604" s="656" t="s">
        <v>2969</v>
      </c>
      <c r="G604" s="655" t="s">
        <v>2097</v>
      </c>
      <c r="H604" s="655" t="s">
        <v>2529</v>
      </c>
      <c r="I604" s="655" t="s">
        <v>2529</v>
      </c>
      <c r="J604" s="655" t="s">
        <v>2530</v>
      </c>
      <c r="K604" s="655" t="s">
        <v>2531</v>
      </c>
      <c r="L604" s="657">
        <v>952.23000000000047</v>
      </c>
      <c r="M604" s="657">
        <v>1</v>
      </c>
      <c r="N604" s="658">
        <v>952.23000000000047</v>
      </c>
    </row>
    <row r="605" spans="1:14" ht="14.4" customHeight="1" x14ac:dyDescent="0.3">
      <c r="A605" s="653" t="s">
        <v>506</v>
      </c>
      <c r="B605" s="654" t="s">
        <v>507</v>
      </c>
      <c r="C605" s="655" t="s">
        <v>516</v>
      </c>
      <c r="D605" s="656" t="s">
        <v>2967</v>
      </c>
      <c r="E605" s="655" t="s">
        <v>522</v>
      </c>
      <c r="F605" s="656" t="s">
        <v>2969</v>
      </c>
      <c r="G605" s="655" t="s">
        <v>2097</v>
      </c>
      <c r="H605" s="655" t="s">
        <v>2532</v>
      </c>
      <c r="I605" s="655" t="s">
        <v>2533</v>
      </c>
      <c r="J605" s="655" t="s">
        <v>2534</v>
      </c>
      <c r="K605" s="655" t="s">
        <v>2535</v>
      </c>
      <c r="L605" s="657">
        <v>70.055390480290328</v>
      </c>
      <c r="M605" s="657">
        <v>9</v>
      </c>
      <c r="N605" s="658">
        <v>630.49851432261289</v>
      </c>
    </row>
    <row r="606" spans="1:14" ht="14.4" customHeight="1" x14ac:dyDescent="0.3">
      <c r="A606" s="653" t="s">
        <v>506</v>
      </c>
      <c r="B606" s="654" t="s">
        <v>507</v>
      </c>
      <c r="C606" s="655" t="s">
        <v>516</v>
      </c>
      <c r="D606" s="656" t="s">
        <v>2967</v>
      </c>
      <c r="E606" s="655" t="s">
        <v>522</v>
      </c>
      <c r="F606" s="656" t="s">
        <v>2969</v>
      </c>
      <c r="G606" s="655" t="s">
        <v>2097</v>
      </c>
      <c r="H606" s="655" t="s">
        <v>2536</v>
      </c>
      <c r="I606" s="655" t="s">
        <v>2536</v>
      </c>
      <c r="J606" s="655" t="s">
        <v>2537</v>
      </c>
      <c r="K606" s="655" t="s">
        <v>2401</v>
      </c>
      <c r="L606" s="657">
        <v>869.5300000000002</v>
      </c>
      <c r="M606" s="657">
        <v>1</v>
      </c>
      <c r="N606" s="658">
        <v>869.5300000000002</v>
      </c>
    </row>
    <row r="607" spans="1:14" ht="14.4" customHeight="1" x14ac:dyDescent="0.3">
      <c r="A607" s="653" t="s">
        <v>506</v>
      </c>
      <c r="B607" s="654" t="s">
        <v>507</v>
      </c>
      <c r="C607" s="655" t="s">
        <v>516</v>
      </c>
      <c r="D607" s="656" t="s">
        <v>2967</v>
      </c>
      <c r="E607" s="655" t="s">
        <v>522</v>
      </c>
      <c r="F607" s="656" t="s">
        <v>2969</v>
      </c>
      <c r="G607" s="655" t="s">
        <v>2097</v>
      </c>
      <c r="H607" s="655" t="s">
        <v>2538</v>
      </c>
      <c r="I607" s="655" t="s">
        <v>2538</v>
      </c>
      <c r="J607" s="655" t="s">
        <v>2539</v>
      </c>
      <c r="K607" s="655" t="s">
        <v>2540</v>
      </c>
      <c r="L607" s="657">
        <v>49.197273841780905</v>
      </c>
      <c r="M607" s="657">
        <v>4</v>
      </c>
      <c r="N607" s="658">
        <v>196.78909536712362</v>
      </c>
    </row>
    <row r="608" spans="1:14" ht="14.4" customHeight="1" x14ac:dyDescent="0.3">
      <c r="A608" s="653" t="s">
        <v>506</v>
      </c>
      <c r="B608" s="654" t="s">
        <v>507</v>
      </c>
      <c r="C608" s="655" t="s">
        <v>516</v>
      </c>
      <c r="D608" s="656" t="s">
        <v>2967</v>
      </c>
      <c r="E608" s="655" t="s">
        <v>522</v>
      </c>
      <c r="F608" s="656" t="s">
        <v>2969</v>
      </c>
      <c r="G608" s="655" t="s">
        <v>2097</v>
      </c>
      <c r="H608" s="655" t="s">
        <v>2541</v>
      </c>
      <c r="I608" s="655" t="s">
        <v>2541</v>
      </c>
      <c r="J608" s="655" t="s">
        <v>2542</v>
      </c>
      <c r="K608" s="655" t="s">
        <v>2543</v>
      </c>
      <c r="L608" s="657">
        <v>85.567886816208926</v>
      </c>
      <c r="M608" s="657">
        <v>4</v>
      </c>
      <c r="N608" s="658">
        <v>342.2715472648357</v>
      </c>
    </row>
    <row r="609" spans="1:14" ht="14.4" customHeight="1" x14ac:dyDescent="0.3">
      <c r="A609" s="653" t="s">
        <v>506</v>
      </c>
      <c r="B609" s="654" t="s">
        <v>507</v>
      </c>
      <c r="C609" s="655" t="s">
        <v>516</v>
      </c>
      <c r="D609" s="656" t="s">
        <v>2967</v>
      </c>
      <c r="E609" s="655" t="s">
        <v>522</v>
      </c>
      <c r="F609" s="656" t="s">
        <v>2969</v>
      </c>
      <c r="G609" s="655" t="s">
        <v>2097</v>
      </c>
      <c r="H609" s="655" t="s">
        <v>2544</v>
      </c>
      <c r="I609" s="655" t="s">
        <v>2544</v>
      </c>
      <c r="J609" s="655" t="s">
        <v>2545</v>
      </c>
      <c r="K609" s="655" t="s">
        <v>2546</v>
      </c>
      <c r="L609" s="657">
        <v>93.070078833820745</v>
      </c>
      <c r="M609" s="657">
        <v>5</v>
      </c>
      <c r="N609" s="658">
        <v>465.35039416910371</v>
      </c>
    </row>
    <row r="610" spans="1:14" ht="14.4" customHeight="1" x14ac:dyDescent="0.3">
      <c r="A610" s="653" t="s">
        <v>506</v>
      </c>
      <c r="B610" s="654" t="s">
        <v>507</v>
      </c>
      <c r="C610" s="655" t="s">
        <v>516</v>
      </c>
      <c r="D610" s="656" t="s">
        <v>2967</v>
      </c>
      <c r="E610" s="655" t="s">
        <v>522</v>
      </c>
      <c r="F610" s="656" t="s">
        <v>2969</v>
      </c>
      <c r="G610" s="655" t="s">
        <v>2097</v>
      </c>
      <c r="H610" s="655" t="s">
        <v>2547</v>
      </c>
      <c r="I610" s="655" t="s">
        <v>2548</v>
      </c>
      <c r="J610" s="655" t="s">
        <v>2330</v>
      </c>
      <c r="K610" s="655" t="s">
        <v>2549</v>
      </c>
      <c r="L610" s="657">
        <v>292.37999999999994</v>
      </c>
      <c r="M610" s="657">
        <v>1</v>
      </c>
      <c r="N610" s="658">
        <v>292.37999999999994</v>
      </c>
    </row>
    <row r="611" spans="1:14" ht="14.4" customHeight="1" x14ac:dyDescent="0.3">
      <c r="A611" s="653" t="s">
        <v>506</v>
      </c>
      <c r="B611" s="654" t="s">
        <v>507</v>
      </c>
      <c r="C611" s="655" t="s">
        <v>516</v>
      </c>
      <c r="D611" s="656" t="s">
        <v>2967</v>
      </c>
      <c r="E611" s="655" t="s">
        <v>522</v>
      </c>
      <c r="F611" s="656" t="s">
        <v>2969</v>
      </c>
      <c r="G611" s="655" t="s">
        <v>2097</v>
      </c>
      <c r="H611" s="655" t="s">
        <v>2550</v>
      </c>
      <c r="I611" s="655" t="s">
        <v>2550</v>
      </c>
      <c r="J611" s="655" t="s">
        <v>2551</v>
      </c>
      <c r="K611" s="655" t="s">
        <v>2552</v>
      </c>
      <c r="L611" s="657">
        <v>85.772173508437092</v>
      </c>
      <c r="M611" s="657">
        <v>5</v>
      </c>
      <c r="N611" s="658">
        <v>428.86086754218547</v>
      </c>
    </row>
    <row r="612" spans="1:14" ht="14.4" customHeight="1" x14ac:dyDescent="0.3">
      <c r="A612" s="653" t="s">
        <v>506</v>
      </c>
      <c r="B612" s="654" t="s">
        <v>507</v>
      </c>
      <c r="C612" s="655" t="s">
        <v>516</v>
      </c>
      <c r="D612" s="656" t="s">
        <v>2967</v>
      </c>
      <c r="E612" s="655" t="s">
        <v>522</v>
      </c>
      <c r="F612" s="656" t="s">
        <v>2969</v>
      </c>
      <c r="G612" s="655" t="s">
        <v>2097</v>
      </c>
      <c r="H612" s="655" t="s">
        <v>2553</v>
      </c>
      <c r="I612" s="655" t="s">
        <v>2553</v>
      </c>
      <c r="J612" s="655" t="s">
        <v>2483</v>
      </c>
      <c r="K612" s="655" t="s">
        <v>2554</v>
      </c>
      <c r="L612" s="657">
        <v>99.279999999999973</v>
      </c>
      <c r="M612" s="657">
        <v>2</v>
      </c>
      <c r="N612" s="658">
        <v>198.55999999999995</v>
      </c>
    </row>
    <row r="613" spans="1:14" ht="14.4" customHeight="1" x14ac:dyDescent="0.3">
      <c r="A613" s="653" t="s">
        <v>506</v>
      </c>
      <c r="B613" s="654" t="s">
        <v>507</v>
      </c>
      <c r="C613" s="655" t="s">
        <v>516</v>
      </c>
      <c r="D613" s="656" t="s">
        <v>2967</v>
      </c>
      <c r="E613" s="655" t="s">
        <v>522</v>
      </c>
      <c r="F613" s="656" t="s">
        <v>2969</v>
      </c>
      <c r="G613" s="655" t="s">
        <v>2097</v>
      </c>
      <c r="H613" s="655" t="s">
        <v>2555</v>
      </c>
      <c r="I613" s="655" t="s">
        <v>2556</v>
      </c>
      <c r="J613" s="655" t="s">
        <v>2376</v>
      </c>
      <c r="K613" s="655" t="s">
        <v>2393</v>
      </c>
      <c r="L613" s="657">
        <v>229.52918560374357</v>
      </c>
      <c r="M613" s="657">
        <v>2</v>
      </c>
      <c r="N613" s="658">
        <v>459.05837120748714</v>
      </c>
    </row>
    <row r="614" spans="1:14" ht="14.4" customHeight="1" x14ac:dyDescent="0.3">
      <c r="A614" s="653" t="s">
        <v>506</v>
      </c>
      <c r="B614" s="654" t="s">
        <v>507</v>
      </c>
      <c r="C614" s="655" t="s">
        <v>516</v>
      </c>
      <c r="D614" s="656" t="s">
        <v>2967</v>
      </c>
      <c r="E614" s="655" t="s">
        <v>522</v>
      </c>
      <c r="F614" s="656" t="s">
        <v>2969</v>
      </c>
      <c r="G614" s="655" t="s">
        <v>2097</v>
      </c>
      <c r="H614" s="655" t="s">
        <v>2557</v>
      </c>
      <c r="I614" s="655" t="s">
        <v>2557</v>
      </c>
      <c r="J614" s="655" t="s">
        <v>2558</v>
      </c>
      <c r="K614" s="655" t="s">
        <v>2559</v>
      </c>
      <c r="L614" s="657">
        <v>169.03978432289301</v>
      </c>
      <c r="M614" s="657">
        <v>26</v>
      </c>
      <c r="N614" s="658">
        <v>4395.0343923952187</v>
      </c>
    </row>
    <row r="615" spans="1:14" ht="14.4" customHeight="1" x14ac:dyDescent="0.3">
      <c r="A615" s="653" t="s">
        <v>506</v>
      </c>
      <c r="B615" s="654" t="s">
        <v>507</v>
      </c>
      <c r="C615" s="655" t="s">
        <v>516</v>
      </c>
      <c r="D615" s="656" t="s">
        <v>2967</v>
      </c>
      <c r="E615" s="655" t="s">
        <v>522</v>
      </c>
      <c r="F615" s="656" t="s">
        <v>2969</v>
      </c>
      <c r="G615" s="655" t="s">
        <v>2097</v>
      </c>
      <c r="H615" s="655" t="s">
        <v>2560</v>
      </c>
      <c r="I615" s="655" t="s">
        <v>2560</v>
      </c>
      <c r="J615" s="655" t="s">
        <v>2561</v>
      </c>
      <c r="K615" s="655" t="s">
        <v>2562</v>
      </c>
      <c r="L615" s="657">
        <v>57.699232570092967</v>
      </c>
      <c r="M615" s="657">
        <v>5</v>
      </c>
      <c r="N615" s="658">
        <v>288.49616285046483</v>
      </c>
    </row>
    <row r="616" spans="1:14" ht="14.4" customHeight="1" x14ac:dyDescent="0.3">
      <c r="A616" s="653" t="s">
        <v>506</v>
      </c>
      <c r="B616" s="654" t="s">
        <v>507</v>
      </c>
      <c r="C616" s="655" t="s">
        <v>516</v>
      </c>
      <c r="D616" s="656" t="s">
        <v>2967</v>
      </c>
      <c r="E616" s="655" t="s">
        <v>522</v>
      </c>
      <c r="F616" s="656" t="s">
        <v>2969</v>
      </c>
      <c r="G616" s="655" t="s">
        <v>2097</v>
      </c>
      <c r="H616" s="655" t="s">
        <v>2563</v>
      </c>
      <c r="I616" s="655" t="s">
        <v>2563</v>
      </c>
      <c r="J616" s="655" t="s">
        <v>2534</v>
      </c>
      <c r="K616" s="655" t="s">
        <v>2564</v>
      </c>
      <c r="L616" s="657">
        <v>140.089803500876</v>
      </c>
      <c r="M616" s="657">
        <v>10</v>
      </c>
      <c r="N616" s="658">
        <v>1400.89803500876</v>
      </c>
    </row>
    <row r="617" spans="1:14" ht="14.4" customHeight="1" x14ac:dyDescent="0.3">
      <c r="A617" s="653" t="s">
        <v>506</v>
      </c>
      <c r="B617" s="654" t="s">
        <v>507</v>
      </c>
      <c r="C617" s="655" t="s">
        <v>516</v>
      </c>
      <c r="D617" s="656" t="s">
        <v>2967</v>
      </c>
      <c r="E617" s="655" t="s">
        <v>522</v>
      </c>
      <c r="F617" s="656" t="s">
        <v>2969</v>
      </c>
      <c r="G617" s="655" t="s">
        <v>2097</v>
      </c>
      <c r="H617" s="655" t="s">
        <v>2565</v>
      </c>
      <c r="I617" s="655" t="s">
        <v>2565</v>
      </c>
      <c r="J617" s="655" t="s">
        <v>2566</v>
      </c>
      <c r="K617" s="655" t="s">
        <v>2567</v>
      </c>
      <c r="L617" s="657">
        <v>1310.1199999999999</v>
      </c>
      <c r="M617" s="657">
        <v>1</v>
      </c>
      <c r="N617" s="658">
        <v>1310.1199999999999</v>
      </c>
    </row>
    <row r="618" spans="1:14" ht="14.4" customHeight="1" x14ac:dyDescent="0.3">
      <c r="A618" s="653" t="s">
        <v>506</v>
      </c>
      <c r="B618" s="654" t="s">
        <v>507</v>
      </c>
      <c r="C618" s="655" t="s">
        <v>516</v>
      </c>
      <c r="D618" s="656" t="s">
        <v>2967</v>
      </c>
      <c r="E618" s="655" t="s">
        <v>522</v>
      </c>
      <c r="F618" s="656" t="s">
        <v>2969</v>
      </c>
      <c r="G618" s="655" t="s">
        <v>2097</v>
      </c>
      <c r="H618" s="655" t="s">
        <v>2568</v>
      </c>
      <c r="I618" s="655" t="s">
        <v>2568</v>
      </c>
      <c r="J618" s="655" t="s">
        <v>2210</v>
      </c>
      <c r="K618" s="655" t="s">
        <v>2569</v>
      </c>
      <c r="L618" s="657">
        <v>0</v>
      </c>
      <c r="M618" s="657">
        <v>0</v>
      </c>
      <c r="N618" s="658">
        <v>0</v>
      </c>
    </row>
    <row r="619" spans="1:14" ht="14.4" customHeight="1" x14ac:dyDescent="0.3">
      <c r="A619" s="653" t="s">
        <v>506</v>
      </c>
      <c r="B619" s="654" t="s">
        <v>507</v>
      </c>
      <c r="C619" s="655" t="s">
        <v>516</v>
      </c>
      <c r="D619" s="656" t="s">
        <v>2967</v>
      </c>
      <c r="E619" s="655" t="s">
        <v>522</v>
      </c>
      <c r="F619" s="656" t="s">
        <v>2969</v>
      </c>
      <c r="G619" s="655" t="s">
        <v>2097</v>
      </c>
      <c r="H619" s="655" t="s">
        <v>2570</v>
      </c>
      <c r="I619" s="655" t="s">
        <v>2570</v>
      </c>
      <c r="J619" s="655" t="s">
        <v>2571</v>
      </c>
      <c r="K619" s="655" t="s">
        <v>2572</v>
      </c>
      <c r="L619" s="657">
        <v>3300</v>
      </c>
      <c r="M619" s="657">
        <v>1</v>
      </c>
      <c r="N619" s="658">
        <v>3300</v>
      </c>
    </row>
    <row r="620" spans="1:14" ht="14.4" customHeight="1" x14ac:dyDescent="0.3">
      <c r="A620" s="653" t="s">
        <v>506</v>
      </c>
      <c r="B620" s="654" t="s">
        <v>507</v>
      </c>
      <c r="C620" s="655" t="s">
        <v>516</v>
      </c>
      <c r="D620" s="656" t="s">
        <v>2967</v>
      </c>
      <c r="E620" s="655" t="s">
        <v>522</v>
      </c>
      <c r="F620" s="656" t="s">
        <v>2969</v>
      </c>
      <c r="G620" s="655" t="s">
        <v>2097</v>
      </c>
      <c r="H620" s="655" t="s">
        <v>2573</v>
      </c>
      <c r="I620" s="655" t="s">
        <v>2573</v>
      </c>
      <c r="J620" s="655" t="s">
        <v>2137</v>
      </c>
      <c r="K620" s="655" t="s">
        <v>2574</v>
      </c>
      <c r="L620" s="657">
        <v>408.94981523414373</v>
      </c>
      <c r="M620" s="657">
        <v>278</v>
      </c>
      <c r="N620" s="658">
        <v>113688.04863509195</v>
      </c>
    </row>
    <row r="621" spans="1:14" ht="14.4" customHeight="1" x14ac:dyDescent="0.3">
      <c r="A621" s="653" t="s">
        <v>506</v>
      </c>
      <c r="B621" s="654" t="s">
        <v>507</v>
      </c>
      <c r="C621" s="655" t="s">
        <v>516</v>
      </c>
      <c r="D621" s="656" t="s">
        <v>2967</v>
      </c>
      <c r="E621" s="655" t="s">
        <v>522</v>
      </c>
      <c r="F621" s="656" t="s">
        <v>2969</v>
      </c>
      <c r="G621" s="655" t="s">
        <v>2097</v>
      </c>
      <c r="H621" s="655" t="s">
        <v>2575</v>
      </c>
      <c r="I621" s="655" t="s">
        <v>2575</v>
      </c>
      <c r="J621" s="655" t="s">
        <v>2576</v>
      </c>
      <c r="K621" s="655" t="s">
        <v>2577</v>
      </c>
      <c r="L621" s="657">
        <v>589.20001148568304</v>
      </c>
      <c r="M621" s="657">
        <v>2</v>
      </c>
      <c r="N621" s="658">
        <v>1178.4000229713661</v>
      </c>
    </row>
    <row r="622" spans="1:14" ht="14.4" customHeight="1" x14ac:dyDescent="0.3">
      <c r="A622" s="653" t="s">
        <v>506</v>
      </c>
      <c r="B622" s="654" t="s">
        <v>507</v>
      </c>
      <c r="C622" s="655" t="s">
        <v>516</v>
      </c>
      <c r="D622" s="656" t="s">
        <v>2967</v>
      </c>
      <c r="E622" s="655" t="s">
        <v>522</v>
      </c>
      <c r="F622" s="656" t="s">
        <v>2969</v>
      </c>
      <c r="G622" s="655" t="s">
        <v>2097</v>
      </c>
      <c r="H622" s="655" t="s">
        <v>2578</v>
      </c>
      <c r="I622" s="655" t="s">
        <v>2578</v>
      </c>
      <c r="J622" s="655" t="s">
        <v>2579</v>
      </c>
      <c r="K622" s="655" t="s">
        <v>2580</v>
      </c>
      <c r="L622" s="657">
        <v>67.829985999764318</v>
      </c>
      <c r="M622" s="657">
        <v>106</v>
      </c>
      <c r="N622" s="658">
        <v>7189.9785159750172</v>
      </c>
    </row>
    <row r="623" spans="1:14" ht="14.4" customHeight="1" x14ac:dyDescent="0.3">
      <c r="A623" s="653" t="s">
        <v>506</v>
      </c>
      <c r="B623" s="654" t="s">
        <v>507</v>
      </c>
      <c r="C623" s="655" t="s">
        <v>516</v>
      </c>
      <c r="D623" s="656" t="s">
        <v>2967</v>
      </c>
      <c r="E623" s="655" t="s">
        <v>522</v>
      </c>
      <c r="F623" s="656" t="s">
        <v>2969</v>
      </c>
      <c r="G623" s="655" t="s">
        <v>2097</v>
      </c>
      <c r="H623" s="655" t="s">
        <v>2581</v>
      </c>
      <c r="I623" s="655" t="s">
        <v>2581</v>
      </c>
      <c r="J623" s="655" t="s">
        <v>2137</v>
      </c>
      <c r="K623" s="655" t="s">
        <v>2404</v>
      </c>
      <c r="L623" s="657">
        <v>301.46962567314318</v>
      </c>
      <c r="M623" s="657">
        <v>142</v>
      </c>
      <c r="N623" s="658">
        <v>42808.68684558633</v>
      </c>
    </row>
    <row r="624" spans="1:14" ht="14.4" customHeight="1" x14ac:dyDescent="0.3">
      <c r="A624" s="653" t="s">
        <v>506</v>
      </c>
      <c r="B624" s="654" t="s">
        <v>507</v>
      </c>
      <c r="C624" s="655" t="s">
        <v>516</v>
      </c>
      <c r="D624" s="656" t="s">
        <v>2967</v>
      </c>
      <c r="E624" s="655" t="s">
        <v>522</v>
      </c>
      <c r="F624" s="656" t="s">
        <v>2969</v>
      </c>
      <c r="G624" s="655" t="s">
        <v>2097</v>
      </c>
      <c r="H624" s="655" t="s">
        <v>2582</v>
      </c>
      <c r="I624" s="655" t="s">
        <v>2582</v>
      </c>
      <c r="J624" s="655" t="s">
        <v>2137</v>
      </c>
      <c r="K624" s="655" t="s">
        <v>2569</v>
      </c>
      <c r="L624" s="657">
        <v>630.65996602048574</v>
      </c>
      <c r="M624" s="657">
        <v>163</v>
      </c>
      <c r="N624" s="658">
        <v>102797.57446133917</v>
      </c>
    </row>
    <row r="625" spans="1:14" ht="14.4" customHeight="1" x14ac:dyDescent="0.3">
      <c r="A625" s="653" t="s">
        <v>506</v>
      </c>
      <c r="B625" s="654" t="s">
        <v>507</v>
      </c>
      <c r="C625" s="655" t="s">
        <v>516</v>
      </c>
      <c r="D625" s="656" t="s">
        <v>2967</v>
      </c>
      <c r="E625" s="655" t="s">
        <v>522</v>
      </c>
      <c r="F625" s="656" t="s">
        <v>2969</v>
      </c>
      <c r="G625" s="655" t="s">
        <v>2097</v>
      </c>
      <c r="H625" s="655" t="s">
        <v>2583</v>
      </c>
      <c r="I625" s="655" t="s">
        <v>2583</v>
      </c>
      <c r="J625" s="655" t="s">
        <v>2137</v>
      </c>
      <c r="K625" s="655" t="s">
        <v>2584</v>
      </c>
      <c r="L625" s="657">
        <v>913.65</v>
      </c>
      <c r="M625" s="657">
        <v>2</v>
      </c>
      <c r="N625" s="658">
        <v>1827.3</v>
      </c>
    </row>
    <row r="626" spans="1:14" ht="14.4" customHeight="1" x14ac:dyDescent="0.3">
      <c r="A626" s="653" t="s">
        <v>506</v>
      </c>
      <c r="B626" s="654" t="s">
        <v>507</v>
      </c>
      <c r="C626" s="655" t="s">
        <v>516</v>
      </c>
      <c r="D626" s="656" t="s">
        <v>2967</v>
      </c>
      <c r="E626" s="655" t="s">
        <v>522</v>
      </c>
      <c r="F626" s="656" t="s">
        <v>2969</v>
      </c>
      <c r="G626" s="655" t="s">
        <v>2097</v>
      </c>
      <c r="H626" s="655" t="s">
        <v>2585</v>
      </c>
      <c r="I626" s="655" t="s">
        <v>2585</v>
      </c>
      <c r="J626" s="655" t="s">
        <v>2586</v>
      </c>
      <c r="K626" s="655" t="s">
        <v>2587</v>
      </c>
      <c r="L626" s="657">
        <v>358.57000000000011</v>
      </c>
      <c r="M626" s="657">
        <v>1</v>
      </c>
      <c r="N626" s="658">
        <v>358.57000000000011</v>
      </c>
    </row>
    <row r="627" spans="1:14" ht="14.4" customHeight="1" x14ac:dyDescent="0.3">
      <c r="A627" s="653" t="s">
        <v>506</v>
      </c>
      <c r="B627" s="654" t="s">
        <v>507</v>
      </c>
      <c r="C627" s="655" t="s">
        <v>516</v>
      </c>
      <c r="D627" s="656" t="s">
        <v>2967</v>
      </c>
      <c r="E627" s="655" t="s">
        <v>522</v>
      </c>
      <c r="F627" s="656" t="s">
        <v>2969</v>
      </c>
      <c r="G627" s="655" t="s">
        <v>2097</v>
      </c>
      <c r="H627" s="655" t="s">
        <v>2588</v>
      </c>
      <c r="I627" s="655" t="s">
        <v>2588</v>
      </c>
      <c r="J627" s="655" t="s">
        <v>2449</v>
      </c>
      <c r="K627" s="655" t="s">
        <v>2589</v>
      </c>
      <c r="L627" s="657">
        <v>125.56999999999994</v>
      </c>
      <c r="M627" s="657">
        <v>3</v>
      </c>
      <c r="N627" s="658">
        <v>376.70999999999981</v>
      </c>
    </row>
    <row r="628" spans="1:14" ht="14.4" customHeight="1" x14ac:dyDescent="0.3">
      <c r="A628" s="653" t="s">
        <v>506</v>
      </c>
      <c r="B628" s="654" t="s">
        <v>507</v>
      </c>
      <c r="C628" s="655" t="s">
        <v>516</v>
      </c>
      <c r="D628" s="656" t="s">
        <v>2967</v>
      </c>
      <c r="E628" s="655" t="s">
        <v>522</v>
      </c>
      <c r="F628" s="656" t="s">
        <v>2969</v>
      </c>
      <c r="G628" s="655" t="s">
        <v>2097</v>
      </c>
      <c r="H628" s="655" t="s">
        <v>2590</v>
      </c>
      <c r="I628" s="655" t="s">
        <v>2591</v>
      </c>
      <c r="J628" s="655" t="s">
        <v>2592</v>
      </c>
      <c r="K628" s="655" t="s">
        <v>1930</v>
      </c>
      <c r="L628" s="657">
        <v>245.38000000000014</v>
      </c>
      <c r="M628" s="657">
        <v>2</v>
      </c>
      <c r="N628" s="658">
        <v>490.76000000000028</v>
      </c>
    </row>
    <row r="629" spans="1:14" ht="14.4" customHeight="1" x14ac:dyDescent="0.3">
      <c r="A629" s="653" t="s">
        <v>506</v>
      </c>
      <c r="B629" s="654" t="s">
        <v>507</v>
      </c>
      <c r="C629" s="655" t="s">
        <v>516</v>
      </c>
      <c r="D629" s="656" t="s">
        <v>2967</v>
      </c>
      <c r="E629" s="655" t="s">
        <v>522</v>
      </c>
      <c r="F629" s="656" t="s">
        <v>2969</v>
      </c>
      <c r="G629" s="655" t="s">
        <v>2097</v>
      </c>
      <c r="H629" s="655" t="s">
        <v>2593</v>
      </c>
      <c r="I629" s="655" t="s">
        <v>2593</v>
      </c>
      <c r="J629" s="655" t="s">
        <v>560</v>
      </c>
      <c r="K629" s="655" t="s">
        <v>2594</v>
      </c>
      <c r="L629" s="657">
        <v>80.401374724904599</v>
      </c>
      <c r="M629" s="657">
        <v>42</v>
      </c>
      <c r="N629" s="658">
        <v>3376.8577384459932</v>
      </c>
    </row>
    <row r="630" spans="1:14" ht="14.4" customHeight="1" x14ac:dyDescent="0.3">
      <c r="A630" s="653" t="s">
        <v>506</v>
      </c>
      <c r="B630" s="654" t="s">
        <v>507</v>
      </c>
      <c r="C630" s="655" t="s">
        <v>516</v>
      </c>
      <c r="D630" s="656" t="s">
        <v>2967</v>
      </c>
      <c r="E630" s="655" t="s">
        <v>522</v>
      </c>
      <c r="F630" s="656" t="s">
        <v>2969</v>
      </c>
      <c r="G630" s="655" t="s">
        <v>2097</v>
      </c>
      <c r="H630" s="655" t="s">
        <v>2595</v>
      </c>
      <c r="I630" s="655" t="s">
        <v>2595</v>
      </c>
      <c r="J630" s="655" t="s">
        <v>2373</v>
      </c>
      <c r="K630" s="655" t="s">
        <v>2596</v>
      </c>
      <c r="L630" s="657">
        <v>652.99</v>
      </c>
      <c r="M630" s="657">
        <v>1</v>
      </c>
      <c r="N630" s="658">
        <v>652.99</v>
      </c>
    </row>
    <row r="631" spans="1:14" ht="14.4" customHeight="1" x14ac:dyDescent="0.3">
      <c r="A631" s="653" t="s">
        <v>506</v>
      </c>
      <c r="B631" s="654" t="s">
        <v>507</v>
      </c>
      <c r="C631" s="655" t="s">
        <v>516</v>
      </c>
      <c r="D631" s="656" t="s">
        <v>2967</v>
      </c>
      <c r="E631" s="655" t="s">
        <v>522</v>
      </c>
      <c r="F631" s="656" t="s">
        <v>2969</v>
      </c>
      <c r="G631" s="655" t="s">
        <v>2097</v>
      </c>
      <c r="H631" s="655" t="s">
        <v>2597</v>
      </c>
      <c r="I631" s="655" t="s">
        <v>2597</v>
      </c>
      <c r="J631" s="655" t="s">
        <v>2196</v>
      </c>
      <c r="K631" s="655" t="s">
        <v>2197</v>
      </c>
      <c r="L631" s="657">
        <v>168.54</v>
      </c>
      <c r="M631" s="657">
        <v>1</v>
      </c>
      <c r="N631" s="658">
        <v>168.54</v>
      </c>
    </row>
    <row r="632" spans="1:14" ht="14.4" customHeight="1" x14ac:dyDescent="0.3">
      <c r="A632" s="653" t="s">
        <v>506</v>
      </c>
      <c r="B632" s="654" t="s">
        <v>507</v>
      </c>
      <c r="C632" s="655" t="s">
        <v>516</v>
      </c>
      <c r="D632" s="656" t="s">
        <v>2967</v>
      </c>
      <c r="E632" s="655" t="s">
        <v>2598</v>
      </c>
      <c r="F632" s="656" t="s">
        <v>2970</v>
      </c>
      <c r="G632" s="655"/>
      <c r="H632" s="655" t="s">
        <v>2599</v>
      </c>
      <c r="I632" s="655" t="s">
        <v>2599</v>
      </c>
      <c r="J632" s="655" t="s">
        <v>2600</v>
      </c>
      <c r="K632" s="655" t="s">
        <v>2601</v>
      </c>
      <c r="L632" s="657">
        <v>43.930068676275539</v>
      </c>
      <c r="M632" s="657">
        <v>35</v>
      </c>
      <c r="N632" s="658">
        <v>1537.5524036696438</v>
      </c>
    </row>
    <row r="633" spans="1:14" ht="14.4" customHeight="1" x14ac:dyDescent="0.3">
      <c r="A633" s="653" t="s">
        <v>506</v>
      </c>
      <c r="B633" s="654" t="s">
        <v>507</v>
      </c>
      <c r="C633" s="655" t="s">
        <v>516</v>
      </c>
      <c r="D633" s="656" t="s">
        <v>2967</v>
      </c>
      <c r="E633" s="655" t="s">
        <v>2598</v>
      </c>
      <c r="F633" s="656" t="s">
        <v>2970</v>
      </c>
      <c r="G633" s="655"/>
      <c r="H633" s="655" t="s">
        <v>2602</v>
      </c>
      <c r="I633" s="655" t="s">
        <v>2602</v>
      </c>
      <c r="J633" s="655" t="s">
        <v>2603</v>
      </c>
      <c r="K633" s="655" t="s">
        <v>2604</v>
      </c>
      <c r="L633" s="657">
        <v>27.197705114944768</v>
      </c>
      <c r="M633" s="657">
        <v>66</v>
      </c>
      <c r="N633" s="658">
        <v>1795.0485375863545</v>
      </c>
    </row>
    <row r="634" spans="1:14" ht="14.4" customHeight="1" x14ac:dyDescent="0.3">
      <c r="A634" s="653" t="s">
        <v>506</v>
      </c>
      <c r="B634" s="654" t="s">
        <v>507</v>
      </c>
      <c r="C634" s="655" t="s">
        <v>516</v>
      </c>
      <c r="D634" s="656" t="s">
        <v>2967</v>
      </c>
      <c r="E634" s="655" t="s">
        <v>2598</v>
      </c>
      <c r="F634" s="656" t="s">
        <v>2970</v>
      </c>
      <c r="G634" s="655"/>
      <c r="H634" s="655" t="s">
        <v>2605</v>
      </c>
      <c r="I634" s="655" t="s">
        <v>2605</v>
      </c>
      <c r="J634" s="655" t="s">
        <v>2606</v>
      </c>
      <c r="K634" s="655" t="s">
        <v>2604</v>
      </c>
      <c r="L634" s="657">
        <v>27.198622348844573</v>
      </c>
      <c r="M634" s="657">
        <v>18</v>
      </c>
      <c r="N634" s="658">
        <v>489.5752022792023</v>
      </c>
    </row>
    <row r="635" spans="1:14" ht="14.4" customHeight="1" x14ac:dyDescent="0.3">
      <c r="A635" s="653" t="s">
        <v>506</v>
      </c>
      <c r="B635" s="654" t="s">
        <v>507</v>
      </c>
      <c r="C635" s="655" t="s">
        <v>516</v>
      </c>
      <c r="D635" s="656" t="s">
        <v>2967</v>
      </c>
      <c r="E635" s="655" t="s">
        <v>2598</v>
      </c>
      <c r="F635" s="656" t="s">
        <v>2970</v>
      </c>
      <c r="G635" s="655"/>
      <c r="H635" s="655" t="s">
        <v>2607</v>
      </c>
      <c r="I635" s="655" t="s">
        <v>2607</v>
      </c>
      <c r="J635" s="655" t="s">
        <v>2608</v>
      </c>
      <c r="K635" s="655" t="s">
        <v>2604</v>
      </c>
      <c r="L635" s="657">
        <v>27.197393665307001</v>
      </c>
      <c r="M635" s="657">
        <v>27</v>
      </c>
      <c r="N635" s="658">
        <v>734.329628963289</v>
      </c>
    </row>
    <row r="636" spans="1:14" ht="14.4" customHeight="1" x14ac:dyDescent="0.3">
      <c r="A636" s="653" t="s">
        <v>506</v>
      </c>
      <c r="B636" s="654" t="s">
        <v>507</v>
      </c>
      <c r="C636" s="655" t="s">
        <v>516</v>
      </c>
      <c r="D636" s="656" t="s">
        <v>2967</v>
      </c>
      <c r="E636" s="655" t="s">
        <v>2598</v>
      </c>
      <c r="F636" s="656" t="s">
        <v>2970</v>
      </c>
      <c r="G636" s="655" t="s">
        <v>571</v>
      </c>
      <c r="H636" s="655" t="s">
        <v>2609</v>
      </c>
      <c r="I636" s="655" t="s">
        <v>1059</v>
      </c>
      <c r="J636" s="655" t="s">
        <v>2610</v>
      </c>
      <c r="K636" s="655"/>
      <c r="L636" s="657">
        <v>253.7599513330666</v>
      </c>
      <c r="M636" s="657">
        <v>28</v>
      </c>
      <c r="N636" s="658">
        <v>7105.278637325865</v>
      </c>
    </row>
    <row r="637" spans="1:14" ht="14.4" customHeight="1" x14ac:dyDescent="0.3">
      <c r="A637" s="653" t="s">
        <v>506</v>
      </c>
      <c r="B637" s="654" t="s">
        <v>507</v>
      </c>
      <c r="C637" s="655" t="s">
        <v>516</v>
      </c>
      <c r="D637" s="656" t="s">
        <v>2967</v>
      </c>
      <c r="E637" s="655" t="s">
        <v>2598</v>
      </c>
      <c r="F637" s="656" t="s">
        <v>2970</v>
      </c>
      <c r="G637" s="655" t="s">
        <v>571</v>
      </c>
      <c r="H637" s="655" t="s">
        <v>2611</v>
      </c>
      <c r="I637" s="655" t="s">
        <v>1059</v>
      </c>
      <c r="J637" s="655" t="s">
        <v>2612</v>
      </c>
      <c r="K637" s="655"/>
      <c r="L637" s="657">
        <v>84.409996135047294</v>
      </c>
      <c r="M637" s="657">
        <v>153</v>
      </c>
      <c r="N637" s="658">
        <v>12914.729408662237</v>
      </c>
    </row>
    <row r="638" spans="1:14" ht="14.4" customHeight="1" x14ac:dyDescent="0.3">
      <c r="A638" s="653" t="s">
        <v>506</v>
      </c>
      <c r="B638" s="654" t="s">
        <v>507</v>
      </c>
      <c r="C638" s="655" t="s">
        <v>516</v>
      </c>
      <c r="D638" s="656" t="s">
        <v>2967</v>
      </c>
      <c r="E638" s="655" t="s">
        <v>2598</v>
      </c>
      <c r="F638" s="656" t="s">
        <v>2970</v>
      </c>
      <c r="G638" s="655" t="s">
        <v>571</v>
      </c>
      <c r="H638" s="655" t="s">
        <v>2613</v>
      </c>
      <c r="I638" s="655" t="s">
        <v>2613</v>
      </c>
      <c r="J638" s="655" t="s">
        <v>2614</v>
      </c>
      <c r="K638" s="655" t="s">
        <v>2604</v>
      </c>
      <c r="L638" s="657">
        <v>32.055986071541625</v>
      </c>
      <c r="M638" s="657">
        <v>64</v>
      </c>
      <c r="N638" s="658">
        <v>2051.583108578664</v>
      </c>
    </row>
    <row r="639" spans="1:14" ht="14.4" customHeight="1" x14ac:dyDescent="0.3">
      <c r="A639" s="653" t="s">
        <v>506</v>
      </c>
      <c r="B639" s="654" t="s">
        <v>507</v>
      </c>
      <c r="C639" s="655" t="s">
        <v>516</v>
      </c>
      <c r="D639" s="656" t="s">
        <v>2967</v>
      </c>
      <c r="E639" s="655" t="s">
        <v>2598</v>
      </c>
      <c r="F639" s="656" t="s">
        <v>2970</v>
      </c>
      <c r="G639" s="655" t="s">
        <v>571</v>
      </c>
      <c r="H639" s="655" t="s">
        <v>2615</v>
      </c>
      <c r="I639" s="655" t="s">
        <v>2615</v>
      </c>
      <c r="J639" s="655" t="s">
        <v>2616</v>
      </c>
      <c r="K639" s="655" t="s">
        <v>2604</v>
      </c>
      <c r="L639" s="657">
        <v>24.725049133872663</v>
      </c>
      <c r="M639" s="657">
        <v>18</v>
      </c>
      <c r="N639" s="658">
        <v>445.05088440970792</v>
      </c>
    </row>
    <row r="640" spans="1:14" ht="14.4" customHeight="1" x14ac:dyDescent="0.3">
      <c r="A640" s="653" t="s">
        <v>506</v>
      </c>
      <c r="B640" s="654" t="s">
        <v>507</v>
      </c>
      <c r="C640" s="655" t="s">
        <v>516</v>
      </c>
      <c r="D640" s="656" t="s">
        <v>2967</v>
      </c>
      <c r="E640" s="655" t="s">
        <v>2598</v>
      </c>
      <c r="F640" s="656" t="s">
        <v>2970</v>
      </c>
      <c r="G640" s="655" t="s">
        <v>2097</v>
      </c>
      <c r="H640" s="655" t="s">
        <v>2617</v>
      </c>
      <c r="I640" s="655" t="s">
        <v>2618</v>
      </c>
      <c r="J640" s="655" t="s">
        <v>2619</v>
      </c>
      <c r="K640" s="655" t="s">
        <v>2604</v>
      </c>
      <c r="L640" s="657">
        <v>40.919925666628721</v>
      </c>
      <c r="M640" s="657">
        <v>35</v>
      </c>
      <c r="N640" s="658">
        <v>1432.1973983320052</v>
      </c>
    </row>
    <row r="641" spans="1:14" ht="14.4" customHeight="1" x14ac:dyDescent="0.3">
      <c r="A641" s="653" t="s">
        <v>506</v>
      </c>
      <c r="B641" s="654" t="s">
        <v>507</v>
      </c>
      <c r="C641" s="655" t="s">
        <v>516</v>
      </c>
      <c r="D641" s="656" t="s">
        <v>2967</v>
      </c>
      <c r="E641" s="655" t="s">
        <v>2598</v>
      </c>
      <c r="F641" s="656" t="s">
        <v>2970</v>
      </c>
      <c r="G641" s="655" t="s">
        <v>2097</v>
      </c>
      <c r="H641" s="655" t="s">
        <v>2620</v>
      </c>
      <c r="I641" s="655" t="s">
        <v>2621</v>
      </c>
      <c r="J641" s="655" t="s">
        <v>2622</v>
      </c>
      <c r="K641" s="655" t="s">
        <v>2604</v>
      </c>
      <c r="L641" s="657">
        <v>40.919939776203819</v>
      </c>
      <c r="M641" s="657">
        <v>72</v>
      </c>
      <c r="N641" s="658">
        <v>2946.235663886675</v>
      </c>
    </row>
    <row r="642" spans="1:14" ht="14.4" customHeight="1" x14ac:dyDescent="0.3">
      <c r="A642" s="653" t="s">
        <v>506</v>
      </c>
      <c r="B642" s="654" t="s">
        <v>507</v>
      </c>
      <c r="C642" s="655" t="s">
        <v>516</v>
      </c>
      <c r="D642" s="656" t="s">
        <v>2967</v>
      </c>
      <c r="E642" s="655" t="s">
        <v>2598</v>
      </c>
      <c r="F642" s="656" t="s">
        <v>2970</v>
      </c>
      <c r="G642" s="655" t="s">
        <v>2097</v>
      </c>
      <c r="H642" s="655" t="s">
        <v>2623</v>
      </c>
      <c r="I642" s="655" t="s">
        <v>2624</v>
      </c>
      <c r="J642" s="655" t="s">
        <v>2625</v>
      </c>
      <c r="K642" s="655" t="s">
        <v>2604</v>
      </c>
      <c r="L642" s="657">
        <v>41.18</v>
      </c>
      <c r="M642" s="657">
        <v>72</v>
      </c>
      <c r="N642" s="658">
        <v>2964.96</v>
      </c>
    </row>
    <row r="643" spans="1:14" ht="14.4" customHeight="1" x14ac:dyDescent="0.3">
      <c r="A643" s="653" t="s">
        <v>506</v>
      </c>
      <c r="B643" s="654" t="s">
        <v>507</v>
      </c>
      <c r="C643" s="655" t="s">
        <v>516</v>
      </c>
      <c r="D643" s="656" t="s">
        <v>2967</v>
      </c>
      <c r="E643" s="655" t="s">
        <v>2598</v>
      </c>
      <c r="F643" s="656" t="s">
        <v>2970</v>
      </c>
      <c r="G643" s="655" t="s">
        <v>2097</v>
      </c>
      <c r="H643" s="655" t="s">
        <v>2626</v>
      </c>
      <c r="I643" s="655" t="s">
        <v>2627</v>
      </c>
      <c r="J643" s="655" t="s">
        <v>2628</v>
      </c>
      <c r="K643" s="655" t="s">
        <v>2604</v>
      </c>
      <c r="L643" s="657">
        <v>41.179999999999986</v>
      </c>
      <c r="M643" s="657">
        <v>232</v>
      </c>
      <c r="N643" s="658">
        <v>9553.7599999999966</v>
      </c>
    </row>
    <row r="644" spans="1:14" ht="14.4" customHeight="1" x14ac:dyDescent="0.3">
      <c r="A644" s="653" t="s">
        <v>506</v>
      </c>
      <c r="B644" s="654" t="s">
        <v>507</v>
      </c>
      <c r="C644" s="655" t="s">
        <v>516</v>
      </c>
      <c r="D644" s="656" t="s">
        <v>2967</v>
      </c>
      <c r="E644" s="655" t="s">
        <v>2598</v>
      </c>
      <c r="F644" s="656" t="s">
        <v>2970</v>
      </c>
      <c r="G644" s="655" t="s">
        <v>2097</v>
      </c>
      <c r="H644" s="655" t="s">
        <v>2629</v>
      </c>
      <c r="I644" s="655" t="s">
        <v>2630</v>
      </c>
      <c r="J644" s="655" t="s">
        <v>2631</v>
      </c>
      <c r="K644" s="655" t="s">
        <v>2604</v>
      </c>
      <c r="L644" s="657">
        <v>41.179999999999993</v>
      </c>
      <c r="M644" s="657">
        <v>61</v>
      </c>
      <c r="N644" s="658">
        <v>2511.9799999999996</v>
      </c>
    </row>
    <row r="645" spans="1:14" ht="14.4" customHeight="1" x14ac:dyDescent="0.3">
      <c r="A645" s="653" t="s">
        <v>506</v>
      </c>
      <c r="B645" s="654" t="s">
        <v>507</v>
      </c>
      <c r="C645" s="655" t="s">
        <v>516</v>
      </c>
      <c r="D645" s="656" t="s">
        <v>2967</v>
      </c>
      <c r="E645" s="655" t="s">
        <v>2598</v>
      </c>
      <c r="F645" s="656" t="s">
        <v>2970</v>
      </c>
      <c r="G645" s="655" t="s">
        <v>2097</v>
      </c>
      <c r="H645" s="655" t="s">
        <v>2632</v>
      </c>
      <c r="I645" s="655" t="s">
        <v>2632</v>
      </c>
      <c r="J645" s="655" t="s">
        <v>2633</v>
      </c>
      <c r="K645" s="655" t="s">
        <v>2634</v>
      </c>
      <c r="L645" s="657">
        <v>253.76</v>
      </c>
      <c r="M645" s="657">
        <v>10</v>
      </c>
      <c r="N645" s="658">
        <v>2537.6</v>
      </c>
    </row>
    <row r="646" spans="1:14" ht="14.4" customHeight="1" x14ac:dyDescent="0.3">
      <c r="A646" s="653" t="s">
        <v>506</v>
      </c>
      <c r="B646" s="654" t="s">
        <v>507</v>
      </c>
      <c r="C646" s="655" t="s">
        <v>516</v>
      </c>
      <c r="D646" s="656" t="s">
        <v>2967</v>
      </c>
      <c r="E646" s="655" t="s">
        <v>2598</v>
      </c>
      <c r="F646" s="656" t="s">
        <v>2970</v>
      </c>
      <c r="G646" s="655" t="s">
        <v>2097</v>
      </c>
      <c r="H646" s="655" t="s">
        <v>2635</v>
      </c>
      <c r="I646" s="655" t="s">
        <v>2636</v>
      </c>
      <c r="J646" s="655" t="s">
        <v>2637</v>
      </c>
      <c r="K646" s="655" t="s">
        <v>2638</v>
      </c>
      <c r="L646" s="657">
        <v>156.49000000000004</v>
      </c>
      <c r="M646" s="657">
        <v>144</v>
      </c>
      <c r="N646" s="658">
        <v>22534.560000000005</v>
      </c>
    </row>
    <row r="647" spans="1:14" ht="14.4" customHeight="1" x14ac:dyDescent="0.3">
      <c r="A647" s="653" t="s">
        <v>506</v>
      </c>
      <c r="B647" s="654" t="s">
        <v>507</v>
      </c>
      <c r="C647" s="655" t="s">
        <v>516</v>
      </c>
      <c r="D647" s="656" t="s">
        <v>2967</v>
      </c>
      <c r="E647" s="655" t="s">
        <v>2598</v>
      </c>
      <c r="F647" s="656" t="s">
        <v>2970</v>
      </c>
      <c r="G647" s="655" t="s">
        <v>2097</v>
      </c>
      <c r="H647" s="655" t="s">
        <v>2639</v>
      </c>
      <c r="I647" s="655" t="s">
        <v>2640</v>
      </c>
      <c r="J647" s="655" t="s">
        <v>2641</v>
      </c>
      <c r="K647" s="655" t="s">
        <v>2642</v>
      </c>
      <c r="L647" s="657">
        <v>198.88998037668355</v>
      </c>
      <c r="M647" s="657">
        <v>7</v>
      </c>
      <c r="N647" s="658">
        <v>1392.2298626367849</v>
      </c>
    </row>
    <row r="648" spans="1:14" ht="14.4" customHeight="1" x14ac:dyDescent="0.3">
      <c r="A648" s="653" t="s">
        <v>506</v>
      </c>
      <c r="B648" s="654" t="s">
        <v>507</v>
      </c>
      <c r="C648" s="655" t="s">
        <v>516</v>
      </c>
      <c r="D648" s="656" t="s">
        <v>2967</v>
      </c>
      <c r="E648" s="655" t="s">
        <v>2598</v>
      </c>
      <c r="F648" s="656" t="s">
        <v>2970</v>
      </c>
      <c r="G648" s="655" t="s">
        <v>2097</v>
      </c>
      <c r="H648" s="655" t="s">
        <v>2643</v>
      </c>
      <c r="I648" s="655" t="s">
        <v>2643</v>
      </c>
      <c r="J648" s="655" t="s">
        <v>2644</v>
      </c>
      <c r="K648" s="655" t="s">
        <v>2634</v>
      </c>
      <c r="L648" s="657">
        <v>138.63</v>
      </c>
      <c r="M648" s="657">
        <v>60</v>
      </c>
      <c r="N648" s="658">
        <v>8317.7999999999993</v>
      </c>
    </row>
    <row r="649" spans="1:14" ht="14.4" customHeight="1" x14ac:dyDescent="0.3">
      <c r="A649" s="653" t="s">
        <v>506</v>
      </c>
      <c r="B649" s="654" t="s">
        <v>507</v>
      </c>
      <c r="C649" s="655" t="s">
        <v>516</v>
      </c>
      <c r="D649" s="656" t="s">
        <v>2967</v>
      </c>
      <c r="E649" s="655" t="s">
        <v>2598</v>
      </c>
      <c r="F649" s="656" t="s">
        <v>2970</v>
      </c>
      <c r="G649" s="655" t="s">
        <v>2097</v>
      </c>
      <c r="H649" s="655" t="s">
        <v>2645</v>
      </c>
      <c r="I649" s="655" t="s">
        <v>2646</v>
      </c>
      <c r="J649" s="655" t="s">
        <v>2647</v>
      </c>
      <c r="K649" s="655" t="s">
        <v>2648</v>
      </c>
      <c r="L649" s="657">
        <v>164.43</v>
      </c>
      <c r="M649" s="657">
        <v>43</v>
      </c>
      <c r="N649" s="658">
        <v>7070.49</v>
      </c>
    </row>
    <row r="650" spans="1:14" ht="14.4" customHeight="1" x14ac:dyDescent="0.3">
      <c r="A650" s="653" t="s">
        <v>506</v>
      </c>
      <c r="B650" s="654" t="s">
        <v>507</v>
      </c>
      <c r="C650" s="655" t="s">
        <v>516</v>
      </c>
      <c r="D650" s="656" t="s">
        <v>2967</v>
      </c>
      <c r="E650" s="655" t="s">
        <v>2598</v>
      </c>
      <c r="F650" s="656" t="s">
        <v>2970</v>
      </c>
      <c r="G650" s="655" t="s">
        <v>2097</v>
      </c>
      <c r="H650" s="655" t="s">
        <v>2649</v>
      </c>
      <c r="I650" s="655" t="s">
        <v>2649</v>
      </c>
      <c r="J650" s="655" t="s">
        <v>2650</v>
      </c>
      <c r="K650" s="655" t="s">
        <v>2651</v>
      </c>
      <c r="L650" s="657">
        <v>111.950029331018</v>
      </c>
      <c r="M650" s="657">
        <v>25</v>
      </c>
      <c r="N650" s="658">
        <v>2798.7507332754499</v>
      </c>
    </row>
    <row r="651" spans="1:14" ht="14.4" customHeight="1" x14ac:dyDescent="0.3">
      <c r="A651" s="653" t="s">
        <v>506</v>
      </c>
      <c r="B651" s="654" t="s">
        <v>507</v>
      </c>
      <c r="C651" s="655" t="s">
        <v>516</v>
      </c>
      <c r="D651" s="656" t="s">
        <v>2967</v>
      </c>
      <c r="E651" s="655" t="s">
        <v>2598</v>
      </c>
      <c r="F651" s="656" t="s">
        <v>2970</v>
      </c>
      <c r="G651" s="655" t="s">
        <v>2097</v>
      </c>
      <c r="H651" s="655" t="s">
        <v>2652</v>
      </c>
      <c r="I651" s="655" t="s">
        <v>2652</v>
      </c>
      <c r="J651" s="655" t="s">
        <v>2653</v>
      </c>
      <c r="K651" s="655" t="s">
        <v>2651</v>
      </c>
      <c r="L651" s="657">
        <v>111.95001347598486</v>
      </c>
      <c r="M651" s="657">
        <v>40</v>
      </c>
      <c r="N651" s="658">
        <v>4478.0005390393944</v>
      </c>
    </row>
    <row r="652" spans="1:14" ht="14.4" customHeight="1" x14ac:dyDescent="0.3">
      <c r="A652" s="653" t="s">
        <v>506</v>
      </c>
      <c r="B652" s="654" t="s">
        <v>507</v>
      </c>
      <c r="C652" s="655" t="s">
        <v>516</v>
      </c>
      <c r="D652" s="656" t="s">
        <v>2967</v>
      </c>
      <c r="E652" s="655" t="s">
        <v>2598</v>
      </c>
      <c r="F652" s="656" t="s">
        <v>2970</v>
      </c>
      <c r="G652" s="655" t="s">
        <v>2097</v>
      </c>
      <c r="H652" s="655" t="s">
        <v>2654</v>
      </c>
      <c r="I652" s="655" t="s">
        <v>2655</v>
      </c>
      <c r="J652" s="655" t="s">
        <v>2656</v>
      </c>
      <c r="K652" s="655" t="s">
        <v>2657</v>
      </c>
      <c r="L652" s="657">
        <v>111.94991831744485</v>
      </c>
      <c r="M652" s="657">
        <v>18</v>
      </c>
      <c r="N652" s="658">
        <v>2015.0985297140073</v>
      </c>
    </row>
    <row r="653" spans="1:14" ht="14.4" customHeight="1" x14ac:dyDescent="0.3">
      <c r="A653" s="653" t="s">
        <v>506</v>
      </c>
      <c r="B653" s="654" t="s">
        <v>507</v>
      </c>
      <c r="C653" s="655" t="s">
        <v>516</v>
      </c>
      <c r="D653" s="656" t="s">
        <v>2967</v>
      </c>
      <c r="E653" s="655" t="s">
        <v>2598</v>
      </c>
      <c r="F653" s="656" t="s">
        <v>2970</v>
      </c>
      <c r="G653" s="655" t="s">
        <v>2097</v>
      </c>
      <c r="H653" s="655" t="s">
        <v>2658</v>
      </c>
      <c r="I653" s="655" t="s">
        <v>2659</v>
      </c>
      <c r="J653" s="655" t="s">
        <v>2660</v>
      </c>
      <c r="K653" s="655" t="s">
        <v>2661</v>
      </c>
      <c r="L653" s="657">
        <v>135.60000000000005</v>
      </c>
      <c r="M653" s="657">
        <v>1</v>
      </c>
      <c r="N653" s="658">
        <v>135.60000000000005</v>
      </c>
    </row>
    <row r="654" spans="1:14" ht="14.4" customHeight="1" x14ac:dyDescent="0.3">
      <c r="A654" s="653" t="s">
        <v>506</v>
      </c>
      <c r="B654" s="654" t="s">
        <v>507</v>
      </c>
      <c r="C654" s="655" t="s">
        <v>516</v>
      </c>
      <c r="D654" s="656" t="s">
        <v>2967</v>
      </c>
      <c r="E654" s="655" t="s">
        <v>2598</v>
      </c>
      <c r="F654" s="656" t="s">
        <v>2970</v>
      </c>
      <c r="G654" s="655" t="s">
        <v>2097</v>
      </c>
      <c r="H654" s="655" t="s">
        <v>2662</v>
      </c>
      <c r="I654" s="655" t="s">
        <v>2663</v>
      </c>
      <c r="J654" s="655" t="s">
        <v>2664</v>
      </c>
      <c r="K654" s="655" t="s">
        <v>2661</v>
      </c>
      <c r="L654" s="657">
        <v>135.6</v>
      </c>
      <c r="M654" s="657">
        <v>7</v>
      </c>
      <c r="N654" s="658">
        <v>949.2</v>
      </c>
    </row>
    <row r="655" spans="1:14" ht="14.4" customHeight="1" x14ac:dyDescent="0.3">
      <c r="A655" s="653" t="s">
        <v>506</v>
      </c>
      <c r="B655" s="654" t="s">
        <v>507</v>
      </c>
      <c r="C655" s="655" t="s">
        <v>516</v>
      </c>
      <c r="D655" s="656" t="s">
        <v>2967</v>
      </c>
      <c r="E655" s="655" t="s">
        <v>2598</v>
      </c>
      <c r="F655" s="656" t="s">
        <v>2970</v>
      </c>
      <c r="G655" s="655" t="s">
        <v>2097</v>
      </c>
      <c r="H655" s="655" t="s">
        <v>2665</v>
      </c>
      <c r="I655" s="655" t="s">
        <v>2666</v>
      </c>
      <c r="J655" s="655" t="s">
        <v>2667</v>
      </c>
      <c r="K655" s="655" t="s">
        <v>2661</v>
      </c>
      <c r="L655" s="657">
        <v>135.6</v>
      </c>
      <c r="M655" s="657">
        <v>4</v>
      </c>
      <c r="N655" s="658">
        <v>542.4</v>
      </c>
    </row>
    <row r="656" spans="1:14" ht="14.4" customHeight="1" x14ac:dyDescent="0.3">
      <c r="A656" s="653" t="s">
        <v>506</v>
      </c>
      <c r="B656" s="654" t="s">
        <v>507</v>
      </c>
      <c r="C656" s="655" t="s">
        <v>516</v>
      </c>
      <c r="D656" s="656" t="s">
        <v>2967</v>
      </c>
      <c r="E656" s="655" t="s">
        <v>2598</v>
      </c>
      <c r="F656" s="656" t="s">
        <v>2970</v>
      </c>
      <c r="G656" s="655" t="s">
        <v>2097</v>
      </c>
      <c r="H656" s="655" t="s">
        <v>2668</v>
      </c>
      <c r="I656" s="655" t="s">
        <v>2669</v>
      </c>
      <c r="J656" s="655" t="s">
        <v>2670</v>
      </c>
      <c r="K656" s="655" t="s">
        <v>2651</v>
      </c>
      <c r="L656" s="657">
        <v>111.94990580288318</v>
      </c>
      <c r="M656" s="657">
        <v>7</v>
      </c>
      <c r="N656" s="658">
        <v>783.64934062018222</v>
      </c>
    </row>
    <row r="657" spans="1:14" ht="14.4" customHeight="1" x14ac:dyDescent="0.3">
      <c r="A657" s="653" t="s">
        <v>506</v>
      </c>
      <c r="B657" s="654" t="s">
        <v>507</v>
      </c>
      <c r="C657" s="655" t="s">
        <v>516</v>
      </c>
      <c r="D657" s="656" t="s">
        <v>2967</v>
      </c>
      <c r="E657" s="655" t="s">
        <v>2598</v>
      </c>
      <c r="F657" s="656" t="s">
        <v>2970</v>
      </c>
      <c r="G657" s="655" t="s">
        <v>2097</v>
      </c>
      <c r="H657" s="655" t="s">
        <v>2671</v>
      </c>
      <c r="I657" s="655" t="s">
        <v>2671</v>
      </c>
      <c r="J657" s="655" t="s">
        <v>2633</v>
      </c>
      <c r="K657" s="655" t="s">
        <v>2672</v>
      </c>
      <c r="L657" s="657">
        <v>278.52</v>
      </c>
      <c r="M657" s="657">
        <v>1</v>
      </c>
      <c r="N657" s="658">
        <v>278.52</v>
      </c>
    </row>
    <row r="658" spans="1:14" ht="14.4" customHeight="1" x14ac:dyDescent="0.3">
      <c r="A658" s="653" t="s">
        <v>506</v>
      </c>
      <c r="B658" s="654" t="s">
        <v>507</v>
      </c>
      <c r="C658" s="655" t="s">
        <v>516</v>
      </c>
      <c r="D658" s="656" t="s">
        <v>2967</v>
      </c>
      <c r="E658" s="655" t="s">
        <v>2598</v>
      </c>
      <c r="F658" s="656" t="s">
        <v>2970</v>
      </c>
      <c r="G658" s="655" t="s">
        <v>2097</v>
      </c>
      <c r="H658" s="655" t="s">
        <v>2673</v>
      </c>
      <c r="I658" s="655" t="s">
        <v>2673</v>
      </c>
      <c r="J658" s="655" t="s">
        <v>2674</v>
      </c>
      <c r="K658" s="655" t="s">
        <v>2675</v>
      </c>
      <c r="L658" s="657">
        <v>163.67005662271941</v>
      </c>
      <c r="M658" s="657">
        <v>20</v>
      </c>
      <c r="N658" s="658">
        <v>3273.4011324543881</v>
      </c>
    </row>
    <row r="659" spans="1:14" ht="14.4" customHeight="1" x14ac:dyDescent="0.3">
      <c r="A659" s="653" t="s">
        <v>506</v>
      </c>
      <c r="B659" s="654" t="s">
        <v>507</v>
      </c>
      <c r="C659" s="655" t="s">
        <v>516</v>
      </c>
      <c r="D659" s="656" t="s">
        <v>2967</v>
      </c>
      <c r="E659" s="655" t="s">
        <v>2598</v>
      </c>
      <c r="F659" s="656" t="s">
        <v>2970</v>
      </c>
      <c r="G659" s="655" t="s">
        <v>2097</v>
      </c>
      <c r="H659" s="655" t="s">
        <v>2676</v>
      </c>
      <c r="I659" s="655" t="s">
        <v>2676</v>
      </c>
      <c r="J659" s="655" t="s">
        <v>2677</v>
      </c>
      <c r="K659" s="655" t="s">
        <v>2675</v>
      </c>
      <c r="L659" s="657">
        <v>122.69</v>
      </c>
      <c r="M659" s="657">
        <v>9</v>
      </c>
      <c r="N659" s="658">
        <v>1104.21</v>
      </c>
    </row>
    <row r="660" spans="1:14" ht="14.4" customHeight="1" x14ac:dyDescent="0.3">
      <c r="A660" s="653" t="s">
        <v>506</v>
      </c>
      <c r="B660" s="654" t="s">
        <v>507</v>
      </c>
      <c r="C660" s="655" t="s">
        <v>516</v>
      </c>
      <c r="D660" s="656" t="s">
        <v>2967</v>
      </c>
      <c r="E660" s="655" t="s">
        <v>2598</v>
      </c>
      <c r="F660" s="656" t="s">
        <v>2970</v>
      </c>
      <c r="G660" s="655" t="s">
        <v>2097</v>
      </c>
      <c r="H660" s="655" t="s">
        <v>2678</v>
      </c>
      <c r="I660" s="655" t="s">
        <v>2678</v>
      </c>
      <c r="J660" s="655" t="s">
        <v>2679</v>
      </c>
      <c r="K660" s="655" t="s">
        <v>2675</v>
      </c>
      <c r="L660" s="657">
        <v>122.68994535367617</v>
      </c>
      <c r="M660" s="657">
        <v>9</v>
      </c>
      <c r="N660" s="658">
        <v>1104.2095081830855</v>
      </c>
    </row>
    <row r="661" spans="1:14" ht="14.4" customHeight="1" x14ac:dyDescent="0.3">
      <c r="A661" s="653" t="s">
        <v>506</v>
      </c>
      <c r="B661" s="654" t="s">
        <v>507</v>
      </c>
      <c r="C661" s="655" t="s">
        <v>516</v>
      </c>
      <c r="D661" s="656" t="s">
        <v>2967</v>
      </c>
      <c r="E661" s="655" t="s">
        <v>2598</v>
      </c>
      <c r="F661" s="656" t="s">
        <v>2970</v>
      </c>
      <c r="G661" s="655" t="s">
        <v>2097</v>
      </c>
      <c r="H661" s="655" t="s">
        <v>2680</v>
      </c>
      <c r="I661" s="655" t="s">
        <v>2680</v>
      </c>
      <c r="J661" s="655" t="s">
        <v>2681</v>
      </c>
      <c r="K661" s="655" t="s">
        <v>2682</v>
      </c>
      <c r="L661" s="657">
        <v>179.26</v>
      </c>
      <c r="M661" s="657">
        <v>42</v>
      </c>
      <c r="N661" s="658">
        <v>7528.9199999999992</v>
      </c>
    </row>
    <row r="662" spans="1:14" ht="14.4" customHeight="1" x14ac:dyDescent="0.3">
      <c r="A662" s="653" t="s">
        <v>506</v>
      </c>
      <c r="B662" s="654" t="s">
        <v>507</v>
      </c>
      <c r="C662" s="655" t="s">
        <v>516</v>
      </c>
      <c r="D662" s="656" t="s">
        <v>2967</v>
      </c>
      <c r="E662" s="655" t="s">
        <v>2598</v>
      </c>
      <c r="F662" s="656" t="s">
        <v>2970</v>
      </c>
      <c r="G662" s="655" t="s">
        <v>2097</v>
      </c>
      <c r="H662" s="655" t="s">
        <v>2683</v>
      </c>
      <c r="I662" s="655" t="s">
        <v>2683</v>
      </c>
      <c r="J662" s="655" t="s">
        <v>2684</v>
      </c>
      <c r="K662" s="655" t="s">
        <v>2675</v>
      </c>
      <c r="L662" s="657">
        <v>129.9699689334</v>
      </c>
      <c r="M662" s="657">
        <v>6</v>
      </c>
      <c r="N662" s="658">
        <v>779.81981360039993</v>
      </c>
    </row>
    <row r="663" spans="1:14" ht="14.4" customHeight="1" x14ac:dyDescent="0.3">
      <c r="A663" s="653" t="s">
        <v>506</v>
      </c>
      <c r="B663" s="654" t="s">
        <v>507</v>
      </c>
      <c r="C663" s="655" t="s">
        <v>516</v>
      </c>
      <c r="D663" s="656" t="s">
        <v>2967</v>
      </c>
      <c r="E663" s="655" t="s">
        <v>2598</v>
      </c>
      <c r="F663" s="656" t="s">
        <v>2970</v>
      </c>
      <c r="G663" s="655" t="s">
        <v>2097</v>
      </c>
      <c r="H663" s="655" t="s">
        <v>2685</v>
      </c>
      <c r="I663" s="655" t="s">
        <v>2685</v>
      </c>
      <c r="J663" s="655" t="s">
        <v>2686</v>
      </c>
      <c r="K663" s="655" t="s">
        <v>2675</v>
      </c>
      <c r="L663" s="657">
        <v>145.49987948646682</v>
      </c>
      <c r="M663" s="657">
        <v>11</v>
      </c>
      <c r="N663" s="658">
        <v>1600.4986743511349</v>
      </c>
    </row>
    <row r="664" spans="1:14" ht="14.4" customHeight="1" x14ac:dyDescent="0.3">
      <c r="A664" s="653" t="s">
        <v>506</v>
      </c>
      <c r="B664" s="654" t="s">
        <v>507</v>
      </c>
      <c r="C664" s="655" t="s">
        <v>516</v>
      </c>
      <c r="D664" s="656" t="s">
        <v>2967</v>
      </c>
      <c r="E664" s="655" t="s">
        <v>2598</v>
      </c>
      <c r="F664" s="656" t="s">
        <v>2970</v>
      </c>
      <c r="G664" s="655" t="s">
        <v>2097</v>
      </c>
      <c r="H664" s="655" t="s">
        <v>2687</v>
      </c>
      <c r="I664" s="655" t="s">
        <v>2687</v>
      </c>
      <c r="J664" s="655" t="s">
        <v>2688</v>
      </c>
      <c r="K664" s="655" t="s">
        <v>2675</v>
      </c>
      <c r="L664" s="657">
        <v>129.97</v>
      </c>
      <c r="M664" s="657">
        <v>4</v>
      </c>
      <c r="N664" s="658">
        <v>519.88</v>
      </c>
    </row>
    <row r="665" spans="1:14" ht="14.4" customHeight="1" x14ac:dyDescent="0.3">
      <c r="A665" s="653" t="s">
        <v>506</v>
      </c>
      <c r="B665" s="654" t="s">
        <v>507</v>
      </c>
      <c r="C665" s="655" t="s">
        <v>516</v>
      </c>
      <c r="D665" s="656" t="s">
        <v>2967</v>
      </c>
      <c r="E665" s="655" t="s">
        <v>2598</v>
      </c>
      <c r="F665" s="656" t="s">
        <v>2970</v>
      </c>
      <c r="G665" s="655" t="s">
        <v>2097</v>
      </c>
      <c r="H665" s="655" t="s">
        <v>2689</v>
      </c>
      <c r="I665" s="655" t="s">
        <v>2689</v>
      </c>
      <c r="J665" s="655" t="s">
        <v>2690</v>
      </c>
      <c r="K665" s="655" t="s">
        <v>2675</v>
      </c>
      <c r="L665" s="657">
        <v>129.97042224172654</v>
      </c>
      <c r="M665" s="657">
        <v>7</v>
      </c>
      <c r="N665" s="658">
        <v>909.7929556920858</v>
      </c>
    </row>
    <row r="666" spans="1:14" ht="14.4" customHeight="1" x14ac:dyDescent="0.3">
      <c r="A666" s="653" t="s">
        <v>506</v>
      </c>
      <c r="B666" s="654" t="s">
        <v>507</v>
      </c>
      <c r="C666" s="655" t="s">
        <v>516</v>
      </c>
      <c r="D666" s="656" t="s">
        <v>2967</v>
      </c>
      <c r="E666" s="655" t="s">
        <v>2598</v>
      </c>
      <c r="F666" s="656" t="s">
        <v>2970</v>
      </c>
      <c r="G666" s="655" t="s">
        <v>2097</v>
      </c>
      <c r="H666" s="655" t="s">
        <v>2691</v>
      </c>
      <c r="I666" s="655" t="s">
        <v>2691</v>
      </c>
      <c r="J666" s="655" t="s">
        <v>2692</v>
      </c>
      <c r="K666" s="655" t="s">
        <v>2661</v>
      </c>
      <c r="L666" s="657">
        <v>135.59734246715772</v>
      </c>
      <c r="M666" s="657">
        <v>1</v>
      </c>
      <c r="N666" s="658">
        <v>135.59734246715772</v>
      </c>
    </row>
    <row r="667" spans="1:14" ht="14.4" customHeight="1" x14ac:dyDescent="0.3">
      <c r="A667" s="653" t="s">
        <v>506</v>
      </c>
      <c r="B667" s="654" t="s">
        <v>507</v>
      </c>
      <c r="C667" s="655" t="s">
        <v>516</v>
      </c>
      <c r="D667" s="656" t="s">
        <v>2967</v>
      </c>
      <c r="E667" s="655" t="s">
        <v>2693</v>
      </c>
      <c r="F667" s="656" t="s">
        <v>2971</v>
      </c>
      <c r="G667" s="655"/>
      <c r="H667" s="655" t="s">
        <v>2694</v>
      </c>
      <c r="I667" s="655" t="s">
        <v>2694</v>
      </c>
      <c r="J667" s="655" t="s">
        <v>2695</v>
      </c>
      <c r="K667" s="655" t="s">
        <v>2696</v>
      </c>
      <c r="L667" s="657">
        <v>412.85535250849506</v>
      </c>
      <c r="M667" s="657">
        <v>13.6</v>
      </c>
      <c r="N667" s="658">
        <v>5614.832794115533</v>
      </c>
    </row>
    <row r="668" spans="1:14" ht="14.4" customHeight="1" x14ac:dyDescent="0.3">
      <c r="A668" s="653" t="s">
        <v>506</v>
      </c>
      <c r="B668" s="654" t="s">
        <v>507</v>
      </c>
      <c r="C668" s="655" t="s">
        <v>516</v>
      </c>
      <c r="D668" s="656" t="s">
        <v>2967</v>
      </c>
      <c r="E668" s="655" t="s">
        <v>2693</v>
      </c>
      <c r="F668" s="656" t="s">
        <v>2971</v>
      </c>
      <c r="G668" s="655"/>
      <c r="H668" s="655" t="s">
        <v>2697</v>
      </c>
      <c r="I668" s="655" t="s">
        <v>2697</v>
      </c>
      <c r="J668" s="655" t="s">
        <v>2698</v>
      </c>
      <c r="K668" s="655" t="s">
        <v>2699</v>
      </c>
      <c r="L668" s="657">
        <v>35.089999999999996</v>
      </c>
      <c r="M668" s="657">
        <v>7</v>
      </c>
      <c r="N668" s="658">
        <v>245.62999999999997</v>
      </c>
    </row>
    <row r="669" spans="1:14" ht="14.4" customHeight="1" x14ac:dyDescent="0.3">
      <c r="A669" s="653" t="s">
        <v>506</v>
      </c>
      <c r="B669" s="654" t="s">
        <v>507</v>
      </c>
      <c r="C669" s="655" t="s">
        <v>516</v>
      </c>
      <c r="D669" s="656" t="s">
        <v>2967</v>
      </c>
      <c r="E669" s="655" t="s">
        <v>2693</v>
      </c>
      <c r="F669" s="656" t="s">
        <v>2971</v>
      </c>
      <c r="G669" s="655" t="s">
        <v>571</v>
      </c>
      <c r="H669" s="655" t="s">
        <v>2700</v>
      </c>
      <c r="I669" s="655" t="s">
        <v>2700</v>
      </c>
      <c r="J669" s="655" t="s">
        <v>2701</v>
      </c>
      <c r="K669" s="655" t="s">
        <v>2702</v>
      </c>
      <c r="L669" s="657">
        <v>57.989999999999988</v>
      </c>
      <c r="M669" s="657">
        <v>3</v>
      </c>
      <c r="N669" s="658">
        <v>173.96999999999997</v>
      </c>
    </row>
    <row r="670" spans="1:14" ht="14.4" customHeight="1" x14ac:dyDescent="0.3">
      <c r="A670" s="653" t="s">
        <v>506</v>
      </c>
      <c r="B670" s="654" t="s">
        <v>507</v>
      </c>
      <c r="C670" s="655" t="s">
        <v>516</v>
      </c>
      <c r="D670" s="656" t="s">
        <v>2967</v>
      </c>
      <c r="E670" s="655" t="s">
        <v>2693</v>
      </c>
      <c r="F670" s="656" t="s">
        <v>2971</v>
      </c>
      <c r="G670" s="655" t="s">
        <v>571</v>
      </c>
      <c r="H670" s="655" t="s">
        <v>2703</v>
      </c>
      <c r="I670" s="655" t="s">
        <v>2704</v>
      </c>
      <c r="J670" s="655" t="s">
        <v>2705</v>
      </c>
      <c r="K670" s="655" t="s">
        <v>2706</v>
      </c>
      <c r="L670" s="657">
        <v>39.97</v>
      </c>
      <c r="M670" s="657">
        <v>6</v>
      </c>
      <c r="N670" s="658">
        <v>239.82</v>
      </c>
    </row>
    <row r="671" spans="1:14" ht="14.4" customHeight="1" x14ac:dyDescent="0.3">
      <c r="A671" s="653" t="s">
        <v>506</v>
      </c>
      <c r="B671" s="654" t="s">
        <v>507</v>
      </c>
      <c r="C671" s="655" t="s">
        <v>516</v>
      </c>
      <c r="D671" s="656" t="s">
        <v>2967</v>
      </c>
      <c r="E671" s="655" t="s">
        <v>2693</v>
      </c>
      <c r="F671" s="656" t="s">
        <v>2971</v>
      </c>
      <c r="G671" s="655" t="s">
        <v>571</v>
      </c>
      <c r="H671" s="655" t="s">
        <v>2707</v>
      </c>
      <c r="I671" s="655" t="s">
        <v>2708</v>
      </c>
      <c r="J671" s="655" t="s">
        <v>2709</v>
      </c>
      <c r="K671" s="655" t="s">
        <v>1354</v>
      </c>
      <c r="L671" s="657">
        <v>67.739967602301036</v>
      </c>
      <c r="M671" s="657">
        <v>3</v>
      </c>
      <c r="N671" s="658">
        <v>203.21990280690309</v>
      </c>
    </row>
    <row r="672" spans="1:14" ht="14.4" customHeight="1" x14ac:dyDescent="0.3">
      <c r="A672" s="653" t="s">
        <v>506</v>
      </c>
      <c r="B672" s="654" t="s">
        <v>507</v>
      </c>
      <c r="C672" s="655" t="s">
        <v>516</v>
      </c>
      <c r="D672" s="656" t="s">
        <v>2967</v>
      </c>
      <c r="E672" s="655" t="s">
        <v>2693</v>
      </c>
      <c r="F672" s="656" t="s">
        <v>2971</v>
      </c>
      <c r="G672" s="655" t="s">
        <v>571</v>
      </c>
      <c r="H672" s="655" t="s">
        <v>2710</v>
      </c>
      <c r="I672" s="655" t="s">
        <v>2711</v>
      </c>
      <c r="J672" s="655" t="s">
        <v>2712</v>
      </c>
      <c r="K672" s="655" t="s">
        <v>860</v>
      </c>
      <c r="L672" s="657">
        <v>25.637397612248396</v>
      </c>
      <c r="M672" s="657">
        <v>56</v>
      </c>
      <c r="N672" s="658">
        <v>1435.6942662859101</v>
      </c>
    </row>
    <row r="673" spans="1:14" ht="14.4" customHeight="1" x14ac:dyDescent="0.3">
      <c r="A673" s="653" t="s">
        <v>506</v>
      </c>
      <c r="B673" s="654" t="s">
        <v>507</v>
      </c>
      <c r="C673" s="655" t="s">
        <v>516</v>
      </c>
      <c r="D673" s="656" t="s">
        <v>2967</v>
      </c>
      <c r="E673" s="655" t="s">
        <v>2693</v>
      </c>
      <c r="F673" s="656" t="s">
        <v>2971</v>
      </c>
      <c r="G673" s="655" t="s">
        <v>571</v>
      </c>
      <c r="H673" s="655" t="s">
        <v>2713</v>
      </c>
      <c r="I673" s="655" t="s">
        <v>2714</v>
      </c>
      <c r="J673" s="655" t="s">
        <v>2715</v>
      </c>
      <c r="K673" s="655" t="s">
        <v>2716</v>
      </c>
      <c r="L673" s="657">
        <v>31.927692307692308</v>
      </c>
      <c r="M673" s="657">
        <v>13</v>
      </c>
      <c r="N673" s="658">
        <v>415.06</v>
      </c>
    </row>
    <row r="674" spans="1:14" ht="14.4" customHeight="1" x14ac:dyDescent="0.3">
      <c r="A674" s="653" t="s">
        <v>506</v>
      </c>
      <c r="B674" s="654" t="s">
        <v>507</v>
      </c>
      <c r="C674" s="655" t="s">
        <v>516</v>
      </c>
      <c r="D674" s="656" t="s">
        <v>2967</v>
      </c>
      <c r="E674" s="655" t="s">
        <v>2693</v>
      </c>
      <c r="F674" s="656" t="s">
        <v>2971</v>
      </c>
      <c r="G674" s="655" t="s">
        <v>571</v>
      </c>
      <c r="H674" s="655" t="s">
        <v>2717</v>
      </c>
      <c r="I674" s="655" t="s">
        <v>2718</v>
      </c>
      <c r="J674" s="655" t="s">
        <v>2719</v>
      </c>
      <c r="K674" s="655" t="s">
        <v>2720</v>
      </c>
      <c r="L674" s="657">
        <v>23.770287933151423</v>
      </c>
      <c r="M674" s="657">
        <v>65</v>
      </c>
      <c r="N674" s="658">
        <v>1545.0687156548424</v>
      </c>
    </row>
    <row r="675" spans="1:14" ht="14.4" customHeight="1" x14ac:dyDescent="0.3">
      <c r="A675" s="653" t="s">
        <v>506</v>
      </c>
      <c r="B675" s="654" t="s">
        <v>507</v>
      </c>
      <c r="C675" s="655" t="s">
        <v>516</v>
      </c>
      <c r="D675" s="656" t="s">
        <v>2967</v>
      </c>
      <c r="E675" s="655" t="s">
        <v>2693</v>
      </c>
      <c r="F675" s="656" t="s">
        <v>2971</v>
      </c>
      <c r="G675" s="655" t="s">
        <v>571</v>
      </c>
      <c r="H675" s="655" t="s">
        <v>2721</v>
      </c>
      <c r="I675" s="655" t="s">
        <v>2722</v>
      </c>
      <c r="J675" s="655" t="s">
        <v>2719</v>
      </c>
      <c r="K675" s="655" t="s">
        <v>2723</v>
      </c>
      <c r="L675" s="657">
        <v>164.44999999999996</v>
      </c>
      <c r="M675" s="657">
        <v>3</v>
      </c>
      <c r="N675" s="658">
        <v>493.34999999999991</v>
      </c>
    </row>
    <row r="676" spans="1:14" ht="14.4" customHeight="1" x14ac:dyDescent="0.3">
      <c r="A676" s="653" t="s">
        <v>506</v>
      </c>
      <c r="B676" s="654" t="s">
        <v>507</v>
      </c>
      <c r="C676" s="655" t="s">
        <v>516</v>
      </c>
      <c r="D676" s="656" t="s">
        <v>2967</v>
      </c>
      <c r="E676" s="655" t="s">
        <v>2693</v>
      </c>
      <c r="F676" s="656" t="s">
        <v>2971</v>
      </c>
      <c r="G676" s="655" t="s">
        <v>571</v>
      </c>
      <c r="H676" s="655" t="s">
        <v>2724</v>
      </c>
      <c r="I676" s="655" t="s">
        <v>2725</v>
      </c>
      <c r="J676" s="655" t="s">
        <v>2726</v>
      </c>
      <c r="K676" s="655" t="s">
        <v>2727</v>
      </c>
      <c r="L676" s="657">
        <v>598.84</v>
      </c>
      <c r="M676" s="657">
        <v>8</v>
      </c>
      <c r="N676" s="658">
        <v>4790.72</v>
      </c>
    </row>
    <row r="677" spans="1:14" ht="14.4" customHeight="1" x14ac:dyDescent="0.3">
      <c r="A677" s="653" t="s">
        <v>506</v>
      </c>
      <c r="B677" s="654" t="s">
        <v>507</v>
      </c>
      <c r="C677" s="655" t="s">
        <v>516</v>
      </c>
      <c r="D677" s="656" t="s">
        <v>2967</v>
      </c>
      <c r="E677" s="655" t="s">
        <v>2693</v>
      </c>
      <c r="F677" s="656" t="s">
        <v>2971</v>
      </c>
      <c r="G677" s="655" t="s">
        <v>571</v>
      </c>
      <c r="H677" s="655" t="s">
        <v>2728</v>
      </c>
      <c r="I677" s="655" t="s">
        <v>2729</v>
      </c>
      <c r="J677" s="655" t="s">
        <v>2730</v>
      </c>
      <c r="K677" s="655" t="s">
        <v>2731</v>
      </c>
      <c r="L677" s="657">
        <v>127.98247258485053</v>
      </c>
      <c r="M677" s="657">
        <v>34</v>
      </c>
      <c r="N677" s="658">
        <v>4351.4040678849178</v>
      </c>
    </row>
    <row r="678" spans="1:14" ht="14.4" customHeight="1" x14ac:dyDescent="0.3">
      <c r="A678" s="653" t="s">
        <v>506</v>
      </c>
      <c r="B678" s="654" t="s">
        <v>507</v>
      </c>
      <c r="C678" s="655" t="s">
        <v>516</v>
      </c>
      <c r="D678" s="656" t="s">
        <v>2967</v>
      </c>
      <c r="E678" s="655" t="s">
        <v>2693</v>
      </c>
      <c r="F678" s="656" t="s">
        <v>2971</v>
      </c>
      <c r="G678" s="655" t="s">
        <v>571</v>
      </c>
      <c r="H678" s="655" t="s">
        <v>2732</v>
      </c>
      <c r="I678" s="655" t="s">
        <v>2733</v>
      </c>
      <c r="J678" s="655" t="s">
        <v>2734</v>
      </c>
      <c r="K678" s="655" t="s">
        <v>2735</v>
      </c>
      <c r="L678" s="657">
        <v>53.115695990631835</v>
      </c>
      <c r="M678" s="657">
        <v>14</v>
      </c>
      <c r="N678" s="658">
        <v>743.61974386884572</v>
      </c>
    </row>
    <row r="679" spans="1:14" ht="14.4" customHeight="1" x14ac:dyDescent="0.3">
      <c r="A679" s="653" t="s">
        <v>506</v>
      </c>
      <c r="B679" s="654" t="s">
        <v>507</v>
      </c>
      <c r="C679" s="655" t="s">
        <v>516</v>
      </c>
      <c r="D679" s="656" t="s">
        <v>2967</v>
      </c>
      <c r="E679" s="655" t="s">
        <v>2693</v>
      </c>
      <c r="F679" s="656" t="s">
        <v>2971</v>
      </c>
      <c r="G679" s="655" t="s">
        <v>571</v>
      </c>
      <c r="H679" s="655" t="s">
        <v>2736</v>
      </c>
      <c r="I679" s="655" t="s">
        <v>2737</v>
      </c>
      <c r="J679" s="655" t="s">
        <v>2738</v>
      </c>
      <c r="K679" s="655" t="s">
        <v>2739</v>
      </c>
      <c r="L679" s="657">
        <v>129.90076280899748</v>
      </c>
      <c r="M679" s="657">
        <v>119.19999999999999</v>
      </c>
      <c r="N679" s="658">
        <v>15484.170926832498</v>
      </c>
    </row>
    <row r="680" spans="1:14" ht="14.4" customHeight="1" x14ac:dyDescent="0.3">
      <c r="A680" s="653" t="s">
        <v>506</v>
      </c>
      <c r="B680" s="654" t="s">
        <v>507</v>
      </c>
      <c r="C680" s="655" t="s">
        <v>516</v>
      </c>
      <c r="D680" s="656" t="s">
        <v>2967</v>
      </c>
      <c r="E680" s="655" t="s">
        <v>2693</v>
      </c>
      <c r="F680" s="656" t="s">
        <v>2971</v>
      </c>
      <c r="G680" s="655" t="s">
        <v>571</v>
      </c>
      <c r="H680" s="655" t="s">
        <v>2740</v>
      </c>
      <c r="I680" s="655" t="s">
        <v>2741</v>
      </c>
      <c r="J680" s="655" t="s">
        <v>2742</v>
      </c>
      <c r="K680" s="655" t="s">
        <v>2743</v>
      </c>
      <c r="L680" s="657">
        <v>54.21</v>
      </c>
      <c r="M680" s="657">
        <v>1</v>
      </c>
      <c r="N680" s="658">
        <v>54.21</v>
      </c>
    </row>
    <row r="681" spans="1:14" ht="14.4" customHeight="1" x14ac:dyDescent="0.3">
      <c r="A681" s="653" t="s">
        <v>506</v>
      </c>
      <c r="B681" s="654" t="s">
        <v>507</v>
      </c>
      <c r="C681" s="655" t="s">
        <v>516</v>
      </c>
      <c r="D681" s="656" t="s">
        <v>2967</v>
      </c>
      <c r="E681" s="655" t="s">
        <v>2693</v>
      </c>
      <c r="F681" s="656" t="s">
        <v>2971</v>
      </c>
      <c r="G681" s="655" t="s">
        <v>571</v>
      </c>
      <c r="H681" s="655" t="s">
        <v>2744</v>
      </c>
      <c r="I681" s="655" t="s">
        <v>2745</v>
      </c>
      <c r="J681" s="655" t="s">
        <v>2746</v>
      </c>
      <c r="K681" s="655" t="s">
        <v>2747</v>
      </c>
      <c r="L681" s="657">
        <v>35.050000000000033</v>
      </c>
      <c r="M681" s="657">
        <v>1</v>
      </c>
      <c r="N681" s="658">
        <v>35.050000000000033</v>
      </c>
    </row>
    <row r="682" spans="1:14" ht="14.4" customHeight="1" x14ac:dyDescent="0.3">
      <c r="A682" s="653" t="s">
        <v>506</v>
      </c>
      <c r="B682" s="654" t="s">
        <v>507</v>
      </c>
      <c r="C682" s="655" t="s">
        <v>516</v>
      </c>
      <c r="D682" s="656" t="s">
        <v>2967</v>
      </c>
      <c r="E682" s="655" t="s">
        <v>2693</v>
      </c>
      <c r="F682" s="656" t="s">
        <v>2971</v>
      </c>
      <c r="G682" s="655" t="s">
        <v>571</v>
      </c>
      <c r="H682" s="655" t="s">
        <v>2748</v>
      </c>
      <c r="I682" s="655" t="s">
        <v>2749</v>
      </c>
      <c r="J682" s="655" t="s">
        <v>2750</v>
      </c>
      <c r="K682" s="655" t="s">
        <v>2751</v>
      </c>
      <c r="L682" s="657">
        <v>98.29</v>
      </c>
      <c r="M682" s="657">
        <v>6</v>
      </c>
      <c r="N682" s="658">
        <v>589.74</v>
      </c>
    </row>
    <row r="683" spans="1:14" ht="14.4" customHeight="1" x14ac:dyDescent="0.3">
      <c r="A683" s="653" t="s">
        <v>506</v>
      </c>
      <c r="B683" s="654" t="s">
        <v>507</v>
      </c>
      <c r="C683" s="655" t="s">
        <v>516</v>
      </c>
      <c r="D683" s="656" t="s">
        <v>2967</v>
      </c>
      <c r="E683" s="655" t="s">
        <v>2693</v>
      </c>
      <c r="F683" s="656" t="s">
        <v>2971</v>
      </c>
      <c r="G683" s="655" t="s">
        <v>571</v>
      </c>
      <c r="H683" s="655" t="s">
        <v>2752</v>
      </c>
      <c r="I683" s="655" t="s">
        <v>2753</v>
      </c>
      <c r="J683" s="655" t="s">
        <v>2754</v>
      </c>
      <c r="K683" s="655" t="s">
        <v>2755</v>
      </c>
      <c r="L683" s="657">
        <v>613.22943661971829</v>
      </c>
      <c r="M683" s="657">
        <v>3.5500000000000003</v>
      </c>
      <c r="N683" s="658">
        <v>2176.9645</v>
      </c>
    </row>
    <row r="684" spans="1:14" ht="14.4" customHeight="1" x14ac:dyDescent="0.3">
      <c r="A684" s="653" t="s">
        <v>506</v>
      </c>
      <c r="B684" s="654" t="s">
        <v>507</v>
      </c>
      <c r="C684" s="655" t="s">
        <v>516</v>
      </c>
      <c r="D684" s="656" t="s">
        <v>2967</v>
      </c>
      <c r="E684" s="655" t="s">
        <v>2693</v>
      </c>
      <c r="F684" s="656" t="s">
        <v>2971</v>
      </c>
      <c r="G684" s="655" t="s">
        <v>571</v>
      </c>
      <c r="H684" s="655" t="s">
        <v>2756</v>
      </c>
      <c r="I684" s="655" t="s">
        <v>2757</v>
      </c>
      <c r="J684" s="655" t="s">
        <v>2758</v>
      </c>
      <c r="K684" s="655" t="s">
        <v>1520</v>
      </c>
      <c r="L684" s="657">
        <v>73.44</v>
      </c>
      <c r="M684" s="657">
        <v>2</v>
      </c>
      <c r="N684" s="658">
        <v>146.88</v>
      </c>
    </row>
    <row r="685" spans="1:14" ht="14.4" customHeight="1" x14ac:dyDescent="0.3">
      <c r="A685" s="653" t="s">
        <v>506</v>
      </c>
      <c r="B685" s="654" t="s">
        <v>507</v>
      </c>
      <c r="C685" s="655" t="s">
        <v>516</v>
      </c>
      <c r="D685" s="656" t="s">
        <v>2967</v>
      </c>
      <c r="E685" s="655" t="s">
        <v>2693</v>
      </c>
      <c r="F685" s="656" t="s">
        <v>2971</v>
      </c>
      <c r="G685" s="655" t="s">
        <v>571</v>
      </c>
      <c r="H685" s="655" t="s">
        <v>2759</v>
      </c>
      <c r="I685" s="655" t="s">
        <v>2760</v>
      </c>
      <c r="J685" s="655" t="s">
        <v>2761</v>
      </c>
      <c r="K685" s="655" t="s">
        <v>636</v>
      </c>
      <c r="L685" s="657">
        <v>73.440020795656636</v>
      </c>
      <c r="M685" s="657">
        <v>5</v>
      </c>
      <c r="N685" s="658">
        <v>367.20010397828315</v>
      </c>
    </row>
    <row r="686" spans="1:14" ht="14.4" customHeight="1" x14ac:dyDescent="0.3">
      <c r="A686" s="653" t="s">
        <v>506</v>
      </c>
      <c r="B686" s="654" t="s">
        <v>507</v>
      </c>
      <c r="C686" s="655" t="s">
        <v>516</v>
      </c>
      <c r="D686" s="656" t="s">
        <v>2967</v>
      </c>
      <c r="E686" s="655" t="s">
        <v>2693</v>
      </c>
      <c r="F686" s="656" t="s">
        <v>2971</v>
      </c>
      <c r="G686" s="655" t="s">
        <v>571</v>
      </c>
      <c r="H686" s="655" t="s">
        <v>2762</v>
      </c>
      <c r="I686" s="655" t="s">
        <v>2763</v>
      </c>
      <c r="J686" s="655" t="s">
        <v>2764</v>
      </c>
      <c r="K686" s="655" t="s">
        <v>2765</v>
      </c>
      <c r="L686" s="657">
        <v>149.18021056546866</v>
      </c>
      <c r="M686" s="657">
        <v>11</v>
      </c>
      <c r="N686" s="658">
        <v>1640.9823162201553</v>
      </c>
    </row>
    <row r="687" spans="1:14" ht="14.4" customHeight="1" x14ac:dyDescent="0.3">
      <c r="A687" s="653" t="s">
        <v>506</v>
      </c>
      <c r="B687" s="654" t="s">
        <v>507</v>
      </c>
      <c r="C687" s="655" t="s">
        <v>516</v>
      </c>
      <c r="D687" s="656" t="s">
        <v>2967</v>
      </c>
      <c r="E687" s="655" t="s">
        <v>2693</v>
      </c>
      <c r="F687" s="656" t="s">
        <v>2971</v>
      </c>
      <c r="G687" s="655" t="s">
        <v>571</v>
      </c>
      <c r="H687" s="655" t="s">
        <v>2766</v>
      </c>
      <c r="I687" s="655" t="s">
        <v>2767</v>
      </c>
      <c r="J687" s="655" t="s">
        <v>2768</v>
      </c>
      <c r="K687" s="655" t="s">
        <v>2743</v>
      </c>
      <c r="L687" s="657">
        <v>64.04000000000002</v>
      </c>
      <c r="M687" s="657">
        <v>6</v>
      </c>
      <c r="N687" s="658">
        <v>384.24000000000012</v>
      </c>
    </row>
    <row r="688" spans="1:14" ht="14.4" customHeight="1" x14ac:dyDescent="0.3">
      <c r="A688" s="653" t="s">
        <v>506</v>
      </c>
      <c r="B688" s="654" t="s">
        <v>507</v>
      </c>
      <c r="C688" s="655" t="s">
        <v>516</v>
      </c>
      <c r="D688" s="656" t="s">
        <v>2967</v>
      </c>
      <c r="E688" s="655" t="s">
        <v>2693</v>
      </c>
      <c r="F688" s="656" t="s">
        <v>2971</v>
      </c>
      <c r="G688" s="655" t="s">
        <v>571</v>
      </c>
      <c r="H688" s="655" t="s">
        <v>2769</v>
      </c>
      <c r="I688" s="655" t="s">
        <v>2769</v>
      </c>
      <c r="J688" s="655" t="s">
        <v>2770</v>
      </c>
      <c r="K688" s="655" t="s">
        <v>2771</v>
      </c>
      <c r="L688" s="657">
        <v>517</v>
      </c>
      <c r="M688" s="657">
        <v>8</v>
      </c>
      <c r="N688" s="658">
        <v>4136</v>
      </c>
    </row>
    <row r="689" spans="1:14" ht="14.4" customHeight="1" x14ac:dyDescent="0.3">
      <c r="A689" s="653" t="s">
        <v>506</v>
      </c>
      <c r="B689" s="654" t="s">
        <v>507</v>
      </c>
      <c r="C689" s="655" t="s">
        <v>516</v>
      </c>
      <c r="D689" s="656" t="s">
        <v>2967</v>
      </c>
      <c r="E689" s="655" t="s">
        <v>2693</v>
      </c>
      <c r="F689" s="656" t="s">
        <v>2971</v>
      </c>
      <c r="G689" s="655" t="s">
        <v>571</v>
      </c>
      <c r="H689" s="655" t="s">
        <v>2772</v>
      </c>
      <c r="I689" s="655" t="s">
        <v>2773</v>
      </c>
      <c r="J689" s="655" t="s">
        <v>2705</v>
      </c>
      <c r="K689" s="655" t="s">
        <v>2774</v>
      </c>
      <c r="L689" s="657">
        <v>48.25</v>
      </c>
      <c r="M689" s="657">
        <v>2</v>
      </c>
      <c r="N689" s="658">
        <v>96.5</v>
      </c>
    </row>
    <row r="690" spans="1:14" ht="14.4" customHeight="1" x14ac:dyDescent="0.3">
      <c r="A690" s="653" t="s">
        <v>506</v>
      </c>
      <c r="B690" s="654" t="s">
        <v>507</v>
      </c>
      <c r="C690" s="655" t="s">
        <v>516</v>
      </c>
      <c r="D690" s="656" t="s">
        <v>2967</v>
      </c>
      <c r="E690" s="655" t="s">
        <v>2693</v>
      </c>
      <c r="F690" s="656" t="s">
        <v>2971</v>
      </c>
      <c r="G690" s="655" t="s">
        <v>571</v>
      </c>
      <c r="H690" s="655" t="s">
        <v>2775</v>
      </c>
      <c r="I690" s="655" t="s">
        <v>2776</v>
      </c>
      <c r="J690" s="655" t="s">
        <v>2004</v>
      </c>
      <c r="K690" s="655" t="s">
        <v>2777</v>
      </c>
      <c r="L690" s="657">
        <v>235.77001618477948</v>
      </c>
      <c r="M690" s="657">
        <v>34</v>
      </c>
      <c r="N690" s="658">
        <v>8016.1805502825018</v>
      </c>
    </row>
    <row r="691" spans="1:14" ht="14.4" customHeight="1" x14ac:dyDescent="0.3">
      <c r="A691" s="653" t="s">
        <v>506</v>
      </c>
      <c r="B691" s="654" t="s">
        <v>507</v>
      </c>
      <c r="C691" s="655" t="s">
        <v>516</v>
      </c>
      <c r="D691" s="656" t="s">
        <v>2967</v>
      </c>
      <c r="E691" s="655" t="s">
        <v>2693</v>
      </c>
      <c r="F691" s="656" t="s">
        <v>2971</v>
      </c>
      <c r="G691" s="655" t="s">
        <v>571</v>
      </c>
      <c r="H691" s="655" t="s">
        <v>2778</v>
      </c>
      <c r="I691" s="655" t="s">
        <v>2779</v>
      </c>
      <c r="J691" s="655" t="s">
        <v>2780</v>
      </c>
      <c r="K691" s="655" t="s">
        <v>2781</v>
      </c>
      <c r="L691" s="657">
        <v>95.88546531029678</v>
      </c>
      <c r="M691" s="657">
        <v>2</v>
      </c>
      <c r="N691" s="658">
        <v>191.77093062059356</v>
      </c>
    </row>
    <row r="692" spans="1:14" ht="14.4" customHeight="1" x14ac:dyDescent="0.3">
      <c r="A692" s="653" t="s">
        <v>506</v>
      </c>
      <c r="B692" s="654" t="s">
        <v>507</v>
      </c>
      <c r="C692" s="655" t="s">
        <v>516</v>
      </c>
      <c r="D692" s="656" t="s">
        <v>2967</v>
      </c>
      <c r="E692" s="655" t="s">
        <v>2693</v>
      </c>
      <c r="F692" s="656" t="s">
        <v>2971</v>
      </c>
      <c r="G692" s="655" t="s">
        <v>571</v>
      </c>
      <c r="H692" s="655" t="s">
        <v>2782</v>
      </c>
      <c r="I692" s="655" t="s">
        <v>2783</v>
      </c>
      <c r="J692" s="655" t="s">
        <v>2784</v>
      </c>
      <c r="K692" s="655" t="s">
        <v>2785</v>
      </c>
      <c r="L692" s="657">
        <v>103.66130264315335</v>
      </c>
      <c r="M692" s="657">
        <v>3</v>
      </c>
      <c r="N692" s="658">
        <v>310.98390792946003</v>
      </c>
    </row>
    <row r="693" spans="1:14" ht="14.4" customHeight="1" x14ac:dyDescent="0.3">
      <c r="A693" s="653" t="s">
        <v>506</v>
      </c>
      <c r="B693" s="654" t="s">
        <v>507</v>
      </c>
      <c r="C693" s="655" t="s">
        <v>516</v>
      </c>
      <c r="D693" s="656" t="s">
        <v>2967</v>
      </c>
      <c r="E693" s="655" t="s">
        <v>2693</v>
      </c>
      <c r="F693" s="656" t="s">
        <v>2971</v>
      </c>
      <c r="G693" s="655" t="s">
        <v>571</v>
      </c>
      <c r="H693" s="655" t="s">
        <v>2786</v>
      </c>
      <c r="I693" s="655" t="s">
        <v>2787</v>
      </c>
      <c r="J693" s="655" t="s">
        <v>2788</v>
      </c>
      <c r="K693" s="655" t="s">
        <v>2789</v>
      </c>
      <c r="L693" s="657">
        <v>54.85</v>
      </c>
      <c r="M693" s="657">
        <v>3</v>
      </c>
      <c r="N693" s="658">
        <v>164.55</v>
      </c>
    </row>
    <row r="694" spans="1:14" ht="14.4" customHeight="1" x14ac:dyDescent="0.3">
      <c r="A694" s="653" t="s">
        <v>506</v>
      </c>
      <c r="B694" s="654" t="s">
        <v>507</v>
      </c>
      <c r="C694" s="655" t="s">
        <v>516</v>
      </c>
      <c r="D694" s="656" t="s">
        <v>2967</v>
      </c>
      <c r="E694" s="655" t="s">
        <v>2693</v>
      </c>
      <c r="F694" s="656" t="s">
        <v>2971</v>
      </c>
      <c r="G694" s="655" t="s">
        <v>571</v>
      </c>
      <c r="H694" s="655" t="s">
        <v>2790</v>
      </c>
      <c r="I694" s="655" t="s">
        <v>2791</v>
      </c>
      <c r="J694" s="655" t="s">
        <v>2792</v>
      </c>
      <c r="K694" s="655" t="s">
        <v>2793</v>
      </c>
      <c r="L694" s="657">
        <v>88.209996447175186</v>
      </c>
      <c r="M694" s="657">
        <v>1</v>
      </c>
      <c r="N694" s="658">
        <v>88.209996447175186</v>
      </c>
    </row>
    <row r="695" spans="1:14" ht="14.4" customHeight="1" x14ac:dyDescent="0.3">
      <c r="A695" s="653" t="s">
        <v>506</v>
      </c>
      <c r="B695" s="654" t="s">
        <v>507</v>
      </c>
      <c r="C695" s="655" t="s">
        <v>516</v>
      </c>
      <c r="D695" s="656" t="s">
        <v>2967</v>
      </c>
      <c r="E695" s="655" t="s">
        <v>2693</v>
      </c>
      <c r="F695" s="656" t="s">
        <v>2971</v>
      </c>
      <c r="G695" s="655" t="s">
        <v>571</v>
      </c>
      <c r="H695" s="655" t="s">
        <v>2794</v>
      </c>
      <c r="I695" s="655" t="s">
        <v>2795</v>
      </c>
      <c r="J695" s="655" t="s">
        <v>2788</v>
      </c>
      <c r="K695" s="655" t="s">
        <v>2796</v>
      </c>
      <c r="L695" s="657">
        <v>56.249999999999972</v>
      </c>
      <c r="M695" s="657">
        <v>2</v>
      </c>
      <c r="N695" s="658">
        <v>112.49999999999994</v>
      </c>
    </row>
    <row r="696" spans="1:14" ht="14.4" customHeight="1" x14ac:dyDescent="0.3">
      <c r="A696" s="653" t="s">
        <v>506</v>
      </c>
      <c r="B696" s="654" t="s">
        <v>507</v>
      </c>
      <c r="C696" s="655" t="s">
        <v>516</v>
      </c>
      <c r="D696" s="656" t="s">
        <v>2967</v>
      </c>
      <c r="E696" s="655" t="s">
        <v>2693</v>
      </c>
      <c r="F696" s="656" t="s">
        <v>2971</v>
      </c>
      <c r="G696" s="655" t="s">
        <v>571</v>
      </c>
      <c r="H696" s="655" t="s">
        <v>2797</v>
      </c>
      <c r="I696" s="655" t="s">
        <v>2798</v>
      </c>
      <c r="J696" s="655" t="s">
        <v>2799</v>
      </c>
      <c r="K696" s="655" t="s">
        <v>2800</v>
      </c>
      <c r="L696" s="657">
        <v>71.430000000000007</v>
      </c>
      <c r="M696" s="657">
        <v>3</v>
      </c>
      <c r="N696" s="658">
        <v>214.29000000000002</v>
      </c>
    </row>
    <row r="697" spans="1:14" ht="14.4" customHeight="1" x14ac:dyDescent="0.3">
      <c r="A697" s="653" t="s">
        <v>506</v>
      </c>
      <c r="B697" s="654" t="s">
        <v>507</v>
      </c>
      <c r="C697" s="655" t="s">
        <v>516</v>
      </c>
      <c r="D697" s="656" t="s">
        <v>2967</v>
      </c>
      <c r="E697" s="655" t="s">
        <v>2693</v>
      </c>
      <c r="F697" s="656" t="s">
        <v>2971</v>
      </c>
      <c r="G697" s="655" t="s">
        <v>571</v>
      </c>
      <c r="H697" s="655" t="s">
        <v>2801</v>
      </c>
      <c r="I697" s="655" t="s">
        <v>2801</v>
      </c>
      <c r="J697" s="655" t="s">
        <v>2802</v>
      </c>
      <c r="K697" s="655" t="s">
        <v>2803</v>
      </c>
      <c r="L697" s="657">
        <v>111.10999999999999</v>
      </c>
      <c r="M697" s="657">
        <v>4</v>
      </c>
      <c r="N697" s="658">
        <v>444.43999999999994</v>
      </c>
    </row>
    <row r="698" spans="1:14" ht="14.4" customHeight="1" x14ac:dyDescent="0.3">
      <c r="A698" s="653" t="s">
        <v>506</v>
      </c>
      <c r="B698" s="654" t="s">
        <v>507</v>
      </c>
      <c r="C698" s="655" t="s">
        <v>516</v>
      </c>
      <c r="D698" s="656" t="s">
        <v>2967</v>
      </c>
      <c r="E698" s="655" t="s">
        <v>2693</v>
      </c>
      <c r="F698" s="656" t="s">
        <v>2971</v>
      </c>
      <c r="G698" s="655" t="s">
        <v>571</v>
      </c>
      <c r="H698" s="655" t="s">
        <v>2804</v>
      </c>
      <c r="I698" s="655" t="s">
        <v>2805</v>
      </c>
      <c r="J698" s="655" t="s">
        <v>2806</v>
      </c>
      <c r="K698" s="655" t="s">
        <v>2807</v>
      </c>
      <c r="L698" s="657">
        <v>124.58999999999999</v>
      </c>
      <c r="M698" s="657">
        <v>6</v>
      </c>
      <c r="N698" s="658">
        <v>747.54</v>
      </c>
    </row>
    <row r="699" spans="1:14" ht="14.4" customHeight="1" x14ac:dyDescent="0.3">
      <c r="A699" s="653" t="s">
        <v>506</v>
      </c>
      <c r="B699" s="654" t="s">
        <v>507</v>
      </c>
      <c r="C699" s="655" t="s">
        <v>516</v>
      </c>
      <c r="D699" s="656" t="s">
        <v>2967</v>
      </c>
      <c r="E699" s="655" t="s">
        <v>2693</v>
      </c>
      <c r="F699" s="656" t="s">
        <v>2971</v>
      </c>
      <c r="G699" s="655" t="s">
        <v>571</v>
      </c>
      <c r="H699" s="655" t="s">
        <v>2808</v>
      </c>
      <c r="I699" s="655" t="s">
        <v>2809</v>
      </c>
      <c r="J699" s="655" t="s">
        <v>2810</v>
      </c>
      <c r="K699" s="655" t="s">
        <v>2811</v>
      </c>
      <c r="L699" s="657">
        <v>79.819999999999993</v>
      </c>
      <c r="M699" s="657">
        <v>2</v>
      </c>
      <c r="N699" s="658">
        <v>159.63999999999999</v>
      </c>
    </row>
    <row r="700" spans="1:14" ht="14.4" customHeight="1" x14ac:dyDescent="0.3">
      <c r="A700" s="653" t="s">
        <v>506</v>
      </c>
      <c r="B700" s="654" t="s">
        <v>507</v>
      </c>
      <c r="C700" s="655" t="s">
        <v>516</v>
      </c>
      <c r="D700" s="656" t="s">
        <v>2967</v>
      </c>
      <c r="E700" s="655" t="s">
        <v>2693</v>
      </c>
      <c r="F700" s="656" t="s">
        <v>2971</v>
      </c>
      <c r="G700" s="655" t="s">
        <v>571</v>
      </c>
      <c r="H700" s="655" t="s">
        <v>2812</v>
      </c>
      <c r="I700" s="655" t="s">
        <v>2813</v>
      </c>
      <c r="J700" s="655" t="s">
        <v>2814</v>
      </c>
      <c r="K700" s="655" t="s">
        <v>2815</v>
      </c>
      <c r="L700" s="657">
        <v>44.019999999999996</v>
      </c>
      <c r="M700" s="657">
        <v>2</v>
      </c>
      <c r="N700" s="658">
        <v>88.039999999999992</v>
      </c>
    </row>
    <row r="701" spans="1:14" ht="14.4" customHeight="1" x14ac:dyDescent="0.3">
      <c r="A701" s="653" t="s">
        <v>506</v>
      </c>
      <c r="B701" s="654" t="s">
        <v>507</v>
      </c>
      <c r="C701" s="655" t="s">
        <v>516</v>
      </c>
      <c r="D701" s="656" t="s">
        <v>2967</v>
      </c>
      <c r="E701" s="655" t="s">
        <v>2693</v>
      </c>
      <c r="F701" s="656" t="s">
        <v>2971</v>
      </c>
      <c r="G701" s="655" t="s">
        <v>571</v>
      </c>
      <c r="H701" s="655" t="s">
        <v>2816</v>
      </c>
      <c r="I701" s="655" t="s">
        <v>2817</v>
      </c>
      <c r="J701" s="655" t="s">
        <v>2818</v>
      </c>
      <c r="K701" s="655" t="s">
        <v>2819</v>
      </c>
      <c r="L701" s="657">
        <v>50.040000000000056</v>
      </c>
      <c r="M701" s="657">
        <v>2</v>
      </c>
      <c r="N701" s="658">
        <v>100.08000000000011</v>
      </c>
    </row>
    <row r="702" spans="1:14" ht="14.4" customHeight="1" x14ac:dyDescent="0.3">
      <c r="A702" s="653" t="s">
        <v>506</v>
      </c>
      <c r="B702" s="654" t="s">
        <v>507</v>
      </c>
      <c r="C702" s="655" t="s">
        <v>516</v>
      </c>
      <c r="D702" s="656" t="s">
        <v>2967</v>
      </c>
      <c r="E702" s="655" t="s">
        <v>2693</v>
      </c>
      <c r="F702" s="656" t="s">
        <v>2971</v>
      </c>
      <c r="G702" s="655" t="s">
        <v>571</v>
      </c>
      <c r="H702" s="655" t="s">
        <v>2820</v>
      </c>
      <c r="I702" s="655" t="s">
        <v>2821</v>
      </c>
      <c r="J702" s="655" t="s">
        <v>2822</v>
      </c>
      <c r="K702" s="655" t="s">
        <v>2706</v>
      </c>
      <c r="L702" s="657">
        <v>44.230000000000004</v>
      </c>
      <c r="M702" s="657">
        <v>2</v>
      </c>
      <c r="N702" s="658">
        <v>88.460000000000008</v>
      </c>
    </row>
    <row r="703" spans="1:14" ht="14.4" customHeight="1" x14ac:dyDescent="0.3">
      <c r="A703" s="653" t="s">
        <v>506</v>
      </c>
      <c r="B703" s="654" t="s">
        <v>507</v>
      </c>
      <c r="C703" s="655" t="s">
        <v>516</v>
      </c>
      <c r="D703" s="656" t="s">
        <v>2967</v>
      </c>
      <c r="E703" s="655" t="s">
        <v>2693</v>
      </c>
      <c r="F703" s="656" t="s">
        <v>2971</v>
      </c>
      <c r="G703" s="655" t="s">
        <v>571</v>
      </c>
      <c r="H703" s="655" t="s">
        <v>2823</v>
      </c>
      <c r="I703" s="655" t="s">
        <v>2824</v>
      </c>
      <c r="J703" s="655" t="s">
        <v>2825</v>
      </c>
      <c r="K703" s="655" t="s">
        <v>2826</v>
      </c>
      <c r="L703" s="657">
        <v>772.08</v>
      </c>
      <c r="M703" s="657">
        <v>0.3999999999999998</v>
      </c>
      <c r="N703" s="658">
        <v>308.83199999999988</v>
      </c>
    </row>
    <row r="704" spans="1:14" ht="14.4" customHeight="1" x14ac:dyDescent="0.3">
      <c r="A704" s="653" t="s">
        <v>506</v>
      </c>
      <c r="B704" s="654" t="s">
        <v>507</v>
      </c>
      <c r="C704" s="655" t="s">
        <v>516</v>
      </c>
      <c r="D704" s="656" t="s">
        <v>2967</v>
      </c>
      <c r="E704" s="655" t="s">
        <v>2693</v>
      </c>
      <c r="F704" s="656" t="s">
        <v>2971</v>
      </c>
      <c r="G704" s="655" t="s">
        <v>571</v>
      </c>
      <c r="H704" s="655" t="s">
        <v>2827</v>
      </c>
      <c r="I704" s="655" t="s">
        <v>2828</v>
      </c>
      <c r="J704" s="655" t="s">
        <v>2818</v>
      </c>
      <c r="K704" s="655" t="s">
        <v>2829</v>
      </c>
      <c r="L704" s="657">
        <v>85.069999999999979</v>
      </c>
      <c r="M704" s="657">
        <v>1</v>
      </c>
      <c r="N704" s="658">
        <v>85.069999999999979</v>
      </c>
    </row>
    <row r="705" spans="1:14" ht="14.4" customHeight="1" x14ac:dyDescent="0.3">
      <c r="A705" s="653" t="s">
        <v>506</v>
      </c>
      <c r="B705" s="654" t="s">
        <v>507</v>
      </c>
      <c r="C705" s="655" t="s">
        <v>516</v>
      </c>
      <c r="D705" s="656" t="s">
        <v>2967</v>
      </c>
      <c r="E705" s="655" t="s">
        <v>2693</v>
      </c>
      <c r="F705" s="656" t="s">
        <v>2971</v>
      </c>
      <c r="G705" s="655" t="s">
        <v>571</v>
      </c>
      <c r="H705" s="655" t="s">
        <v>2830</v>
      </c>
      <c r="I705" s="655" t="s">
        <v>2830</v>
      </c>
      <c r="J705" s="655" t="s">
        <v>2831</v>
      </c>
      <c r="K705" s="655" t="s">
        <v>2832</v>
      </c>
      <c r="L705" s="657">
        <v>462</v>
      </c>
      <c r="M705" s="657">
        <v>38.5</v>
      </c>
      <c r="N705" s="658">
        <v>17787</v>
      </c>
    </row>
    <row r="706" spans="1:14" ht="14.4" customHeight="1" x14ac:dyDescent="0.3">
      <c r="A706" s="653" t="s">
        <v>506</v>
      </c>
      <c r="B706" s="654" t="s">
        <v>507</v>
      </c>
      <c r="C706" s="655" t="s">
        <v>516</v>
      </c>
      <c r="D706" s="656" t="s">
        <v>2967</v>
      </c>
      <c r="E706" s="655" t="s">
        <v>2693</v>
      </c>
      <c r="F706" s="656" t="s">
        <v>2971</v>
      </c>
      <c r="G706" s="655" t="s">
        <v>571</v>
      </c>
      <c r="H706" s="655" t="s">
        <v>2833</v>
      </c>
      <c r="I706" s="655" t="s">
        <v>2833</v>
      </c>
      <c r="J706" s="655" t="s">
        <v>2834</v>
      </c>
      <c r="K706" s="655" t="s">
        <v>2835</v>
      </c>
      <c r="L706" s="657">
        <v>37.26166666666667</v>
      </c>
      <c r="M706" s="657">
        <v>180</v>
      </c>
      <c r="N706" s="658">
        <v>6707.1</v>
      </c>
    </row>
    <row r="707" spans="1:14" ht="14.4" customHeight="1" x14ac:dyDescent="0.3">
      <c r="A707" s="653" t="s">
        <v>506</v>
      </c>
      <c r="B707" s="654" t="s">
        <v>507</v>
      </c>
      <c r="C707" s="655" t="s">
        <v>516</v>
      </c>
      <c r="D707" s="656" t="s">
        <v>2967</v>
      </c>
      <c r="E707" s="655" t="s">
        <v>2693</v>
      </c>
      <c r="F707" s="656" t="s">
        <v>2971</v>
      </c>
      <c r="G707" s="655" t="s">
        <v>571</v>
      </c>
      <c r="H707" s="655" t="s">
        <v>2836</v>
      </c>
      <c r="I707" s="655" t="s">
        <v>2837</v>
      </c>
      <c r="J707" s="655" t="s">
        <v>2810</v>
      </c>
      <c r="K707" s="655" t="s">
        <v>2838</v>
      </c>
      <c r="L707" s="657">
        <v>155.17000232905735</v>
      </c>
      <c r="M707" s="657">
        <v>8</v>
      </c>
      <c r="N707" s="658">
        <v>1241.3600186324588</v>
      </c>
    </row>
    <row r="708" spans="1:14" ht="14.4" customHeight="1" x14ac:dyDescent="0.3">
      <c r="A708" s="653" t="s">
        <v>506</v>
      </c>
      <c r="B708" s="654" t="s">
        <v>507</v>
      </c>
      <c r="C708" s="655" t="s">
        <v>516</v>
      </c>
      <c r="D708" s="656" t="s">
        <v>2967</v>
      </c>
      <c r="E708" s="655" t="s">
        <v>2693</v>
      </c>
      <c r="F708" s="656" t="s">
        <v>2971</v>
      </c>
      <c r="G708" s="655" t="s">
        <v>571</v>
      </c>
      <c r="H708" s="655" t="s">
        <v>2839</v>
      </c>
      <c r="I708" s="655" t="s">
        <v>2839</v>
      </c>
      <c r="J708" s="655" t="s">
        <v>2840</v>
      </c>
      <c r="K708" s="655" t="s">
        <v>2841</v>
      </c>
      <c r="L708" s="657">
        <v>145.03319148936168</v>
      </c>
      <c r="M708" s="657">
        <v>94</v>
      </c>
      <c r="N708" s="658">
        <v>13633.119999999999</v>
      </c>
    </row>
    <row r="709" spans="1:14" ht="14.4" customHeight="1" x14ac:dyDescent="0.3">
      <c r="A709" s="653" t="s">
        <v>506</v>
      </c>
      <c r="B709" s="654" t="s">
        <v>507</v>
      </c>
      <c r="C709" s="655" t="s">
        <v>516</v>
      </c>
      <c r="D709" s="656" t="s">
        <v>2967</v>
      </c>
      <c r="E709" s="655" t="s">
        <v>2693</v>
      </c>
      <c r="F709" s="656" t="s">
        <v>2971</v>
      </c>
      <c r="G709" s="655" t="s">
        <v>571</v>
      </c>
      <c r="H709" s="655" t="s">
        <v>2842</v>
      </c>
      <c r="I709" s="655" t="s">
        <v>2842</v>
      </c>
      <c r="J709" s="655" t="s">
        <v>2843</v>
      </c>
      <c r="K709" s="655" t="s">
        <v>2844</v>
      </c>
      <c r="L709" s="657">
        <v>217.8</v>
      </c>
      <c r="M709" s="657">
        <v>5</v>
      </c>
      <c r="N709" s="658">
        <v>1089</v>
      </c>
    </row>
    <row r="710" spans="1:14" ht="14.4" customHeight="1" x14ac:dyDescent="0.3">
      <c r="A710" s="653" t="s">
        <v>506</v>
      </c>
      <c r="B710" s="654" t="s">
        <v>507</v>
      </c>
      <c r="C710" s="655" t="s">
        <v>516</v>
      </c>
      <c r="D710" s="656" t="s">
        <v>2967</v>
      </c>
      <c r="E710" s="655" t="s">
        <v>2693</v>
      </c>
      <c r="F710" s="656" t="s">
        <v>2971</v>
      </c>
      <c r="G710" s="655" t="s">
        <v>571</v>
      </c>
      <c r="H710" s="655" t="s">
        <v>2845</v>
      </c>
      <c r="I710" s="655" t="s">
        <v>2845</v>
      </c>
      <c r="J710" s="655" t="s">
        <v>2846</v>
      </c>
      <c r="K710" s="655" t="s">
        <v>2847</v>
      </c>
      <c r="L710" s="657">
        <v>286</v>
      </c>
      <c r="M710" s="657">
        <v>8</v>
      </c>
      <c r="N710" s="658">
        <v>2288</v>
      </c>
    </row>
    <row r="711" spans="1:14" ht="14.4" customHeight="1" x14ac:dyDescent="0.3">
      <c r="A711" s="653" t="s">
        <v>506</v>
      </c>
      <c r="B711" s="654" t="s">
        <v>507</v>
      </c>
      <c r="C711" s="655" t="s">
        <v>516</v>
      </c>
      <c r="D711" s="656" t="s">
        <v>2967</v>
      </c>
      <c r="E711" s="655" t="s">
        <v>2693</v>
      </c>
      <c r="F711" s="656" t="s">
        <v>2971</v>
      </c>
      <c r="G711" s="655" t="s">
        <v>571</v>
      </c>
      <c r="H711" s="655" t="s">
        <v>2848</v>
      </c>
      <c r="I711" s="655" t="s">
        <v>2849</v>
      </c>
      <c r="J711" s="655" t="s">
        <v>2850</v>
      </c>
      <c r="K711" s="655" t="s">
        <v>2851</v>
      </c>
      <c r="L711" s="657">
        <v>264</v>
      </c>
      <c r="M711" s="657">
        <v>7.4999999999999956</v>
      </c>
      <c r="N711" s="658">
        <v>1979.9999999999986</v>
      </c>
    </row>
    <row r="712" spans="1:14" ht="14.4" customHeight="1" x14ac:dyDescent="0.3">
      <c r="A712" s="653" t="s">
        <v>506</v>
      </c>
      <c r="B712" s="654" t="s">
        <v>507</v>
      </c>
      <c r="C712" s="655" t="s">
        <v>516</v>
      </c>
      <c r="D712" s="656" t="s">
        <v>2967</v>
      </c>
      <c r="E712" s="655" t="s">
        <v>2693</v>
      </c>
      <c r="F712" s="656" t="s">
        <v>2971</v>
      </c>
      <c r="G712" s="655" t="s">
        <v>571</v>
      </c>
      <c r="H712" s="655" t="s">
        <v>2852</v>
      </c>
      <c r="I712" s="655" t="s">
        <v>2853</v>
      </c>
      <c r="J712" s="655" t="s">
        <v>2854</v>
      </c>
      <c r="K712" s="655"/>
      <c r="L712" s="657">
        <v>155.1</v>
      </c>
      <c r="M712" s="657">
        <v>6.5</v>
      </c>
      <c r="N712" s="658">
        <v>1008.15</v>
      </c>
    </row>
    <row r="713" spans="1:14" ht="14.4" customHeight="1" x14ac:dyDescent="0.3">
      <c r="A713" s="653" t="s">
        <v>506</v>
      </c>
      <c r="B713" s="654" t="s">
        <v>507</v>
      </c>
      <c r="C713" s="655" t="s">
        <v>516</v>
      </c>
      <c r="D713" s="656" t="s">
        <v>2967</v>
      </c>
      <c r="E713" s="655" t="s">
        <v>2693</v>
      </c>
      <c r="F713" s="656" t="s">
        <v>2971</v>
      </c>
      <c r="G713" s="655" t="s">
        <v>571</v>
      </c>
      <c r="H713" s="655" t="s">
        <v>2855</v>
      </c>
      <c r="I713" s="655" t="s">
        <v>2855</v>
      </c>
      <c r="J713" s="655" t="s">
        <v>2856</v>
      </c>
      <c r="K713" s="655" t="s">
        <v>2857</v>
      </c>
      <c r="L713" s="657">
        <v>393.82000000000005</v>
      </c>
      <c r="M713" s="657">
        <v>7</v>
      </c>
      <c r="N713" s="658">
        <v>2756.7400000000002</v>
      </c>
    </row>
    <row r="714" spans="1:14" ht="14.4" customHeight="1" x14ac:dyDescent="0.3">
      <c r="A714" s="653" t="s">
        <v>506</v>
      </c>
      <c r="B714" s="654" t="s">
        <v>507</v>
      </c>
      <c r="C714" s="655" t="s">
        <v>516</v>
      </c>
      <c r="D714" s="656" t="s">
        <v>2967</v>
      </c>
      <c r="E714" s="655" t="s">
        <v>2693</v>
      </c>
      <c r="F714" s="656" t="s">
        <v>2971</v>
      </c>
      <c r="G714" s="655" t="s">
        <v>571</v>
      </c>
      <c r="H714" s="655" t="s">
        <v>2858</v>
      </c>
      <c r="I714" s="655" t="s">
        <v>2858</v>
      </c>
      <c r="J714" s="655" t="s">
        <v>2051</v>
      </c>
      <c r="K714" s="655" t="s">
        <v>2052</v>
      </c>
      <c r="L714" s="657">
        <v>92.687490118886032</v>
      </c>
      <c r="M714" s="657">
        <v>29</v>
      </c>
      <c r="N714" s="658">
        <v>2687.9372134476948</v>
      </c>
    </row>
    <row r="715" spans="1:14" ht="14.4" customHeight="1" x14ac:dyDescent="0.3">
      <c r="A715" s="653" t="s">
        <v>506</v>
      </c>
      <c r="B715" s="654" t="s">
        <v>507</v>
      </c>
      <c r="C715" s="655" t="s">
        <v>516</v>
      </c>
      <c r="D715" s="656" t="s">
        <v>2967</v>
      </c>
      <c r="E715" s="655" t="s">
        <v>2693</v>
      </c>
      <c r="F715" s="656" t="s">
        <v>2971</v>
      </c>
      <c r="G715" s="655" t="s">
        <v>571</v>
      </c>
      <c r="H715" s="655" t="s">
        <v>2859</v>
      </c>
      <c r="I715" s="655" t="s">
        <v>2859</v>
      </c>
      <c r="J715" s="655" t="s">
        <v>2860</v>
      </c>
      <c r="K715" s="655" t="s">
        <v>2861</v>
      </c>
      <c r="L715" s="657">
        <v>72.640017140937019</v>
      </c>
      <c r="M715" s="657">
        <v>6</v>
      </c>
      <c r="N715" s="658">
        <v>435.84010284562208</v>
      </c>
    </row>
    <row r="716" spans="1:14" ht="14.4" customHeight="1" x14ac:dyDescent="0.3">
      <c r="A716" s="653" t="s">
        <v>506</v>
      </c>
      <c r="B716" s="654" t="s">
        <v>507</v>
      </c>
      <c r="C716" s="655" t="s">
        <v>516</v>
      </c>
      <c r="D716" s="656" t="s">
        <v>2967</v>
      </c>
      <c r="E716" s="655" t="s">
        <v>2693</v>
      </c>
      <c r="F716" s="656" t="s">
        <v>2971</v>
      </c>
      <c r="G716" s="655" t="s">
        <v>571</v>
      </c>
      <c r="H716" s="655" t="s">
        <v>2862</v>
      </c>
      <c r="I716" s="655" t="s">
        <v>2862</v>
      </c>
      <c r="J716" s="655" t="s">
        <v>2863</v>
      </c>
      <c r="K716" s="655" t="s">
        <v>2864</v>
      </c>
      <c r="L716" s="657">
        <v>230.99999999999997</v>
      </c>
      <c r="M716" s="657">
        <v>3</v>
      </c>
      <c r="N716" s="658">
        <v>692.99999999999989</v>
      </c>
    </row>
    <row r="717" spans="1:14" ht="14.4" customHeight="1" x14ac:dyDescent="0.3">
      <c r="A717" s="653" t="s">
        <v>506</v>
      </c>
      <c r="B717" s="654" t="s">
        <v>507</v>
      </c>
      <c r="C717" s="655" t="s">
        <v>516</v>
      </c>
      <c r="D717" s="656" t="s">
        <v>2967</v>
      </c>
      <c r="E717" s="655" t="s">
        <v>2693</v>
      </c>
      <c r="F717" s="656" t="s">
        <v>2971</v>
      </c>
      <c r="G717" s="655" t="s">
        <v>571</v>
      </c>
      <c r="H717" s="655" t="s">
        <v>2865</v>
      </c>
      <c r="I717" s="655" t="s">
        <v>2866</v>
      </c>
      <c r="J717" s="655" t="s">
        <v>2867</v>
      </c>
      <c r="K717" s="655" t="s">
        <v>2731</v>
      </c>
      <c r="L717" s="657">
        <v>58.631818181818197</v>
      </c>
      <c r="M717" s="657">
        <v>22</v>
      </c>
      <c r="N717" s="658">
        <v>1289.9000000000003</v>
      </c>
    </row>
    <row r="718" spans="1:14" ht="14.4" customHeight="1" x14ac:dyDescent="0.3">
      <c r="A718" s="653" t="s">
        <v>506</v>
      </c>
      <c r="B718" s="654" t="s">
        <v>507</v>
      </c>
      <c r="C718" s="655" t="s">
        <v>516</v>
      </c>
      <c r="D718" s="656" t="s">
        <v>2967</v>
      </c>
      <c r="E718" s="655" t="s">
        <v>2693</v>
      </c>
      <c r="F718" s="656" t="s">
        <v>2971</v>
      </c>
      <c r="G718" s="655" t="s">
        <v>571</v>
      </c>
      <c r="H718" s="655" t="s">
        <v>2868</v>
      </c>
      <c r="I718" s="655" t="s">
        <v>2868</v>
      </c>
      <c r="J718" s="655" t="s">
        <v>2869</v>
      </c>
      <c r="K718" s="655" t="s">
        <v>2870</v>
      </c>
      <c r="L718" s="657">
        <v>562.87000000000012</v>
      </c>
      <c r="M718" s="657">
        <v>19</v>
      </c>
      <c r="N718" s="658">
        <v>10694.530000000002</v>
      </c>
    </row>
    <row r="719" spans="1:14" ht="14.4" customHeight="1" x14ac:dyDescent="0.3">
      <c r="A719" s="653" t="s">
        <v>506</v>
      </c>
      <c r="B719" s="654" t="s">
        <v>507</v>
      </c>
      <c r="C719" s="655" t="s">
        <v>516</v>
      </c>
      <c r="D719" s="656" t="s">
        <v>2967</v>
      </c>
      <c r="E719" s="655" t="s">
        <v>2693</v>
      </c>
      <c r="F719" s="656" t="s">
        <v>2971</v>
      </c>
      <c r="G719" s="655" t="s">
        <v>571</v>
      </c>
      <c r="H719" s="655" t="s">
        <v>2871</v>
      </c>
      <c r="I719" s="655" t="s">
        <v>2871</v>
      </c>
      <c r="J719" s="655" t="s">
        <v>2872</v>
      </c>
      <c r="K719" s="655" t="s">
        <v>567</v>
      </c>
      <c r="L719" s="657">
        <v>90.219793110016099</v>
      </c>
      <c r="M719" s="657">
        <v>37</v>
      </c>
      <c r="N719" s="658">
        <v>3338.1323450705954</v>
      </c>
    </row>
    <row r="720" spans="1:14" ht="14.4" customHeight="1" x14ac:dyDescent="0.3">
      <c r="A720" s="653" t="s">
        <v>506</v>
      </c>
      <c r="B720" s="654" t="s">
        <v>507</v>
      </c>
      <c r="C720" s="655" t="s">
        <v>516</v>
      </c>
      <c r="D720" s="656" t="s">
        <v>2967</v>
      </c>
      <c r="E720" s="655" t="s">
        <v>2693</v>
      </c>
      <c r="F720" s="656" t="s">
        <v>2971</v>
      </c>
      <c r="G720" s="655" t="s">
        <v>571</v>
      </c>
      <c r="H720" s="655" t="s">
        <v>2873</v>
      </c>
      <c r="I720" s="655" t="s">
        <v>2873</v>
      </c>
      <c r="J720" s="655" t="s">
        <v>2834</v>
      </c>
      <c r="K720" s="655" t="s">
        <v>2874</v>
      </c>
      <c r="L720" s="657">
        <v>316.0213333333333</v>
      </c>
      <c r="M720" s="657">
        <v>14.999999999999998</v>
      </c>
      <c r="N720" s="658">
        <v>4740.3199999999988</v>
      </c>
    </row>
    <row r="721" spans="1:14" ht="14.4" customHeight="1" x14ac:dyDescent="0.3">
      <c r="A721" s="653" t="s">
        <v>506</v>
      </c>
      <c r="B721" s="654" t="s">
        <v>507</v>
      </c>
      <c r="C721" s="655" t="s">
        <v>516</v>
      </c>
      <c r="D721" s="656" t="s">
        <v>2967</v>
      </c>
      <c r="E721" s="655" t="s">
        <v>2693</v>
      </c>
      <c r="F721" s="656" t="s">
        <v>2971</v>
      </c>
      <c r="G721" s="655" t="s">
        <v>2097</v>
      </c>
      <c r="H721" s="655" t="s">
        <v>2875</v>
      </c>
      <c r="I721" s="655" t="s">
        <v>2876</v>
      </c>
      <c r="J721" s="655" t="s">
        <v>2877</v>
      </c>
      <c r="K721" s="655" t="s">
        <v>2878</v>
      </c>
      <c r="L721" s="657">
        <v>115.93984018766103</v>
      </c>
      <c r="M721" s="657">
        <v>33</v>
      </c>
      <c r="N721" s="658">
        <v>3826.0147261928141</v>
      </c>
    </row>
    <row r="722" spans="1:14" ht="14.4" customHeight="1" x14ac:dyDescent="0.3">
      <c r="A722" s="653" t="s">
        <v>506</v>
      </c>
      <c r="B722" s="654" t="s">
        <v>507</v>
      </c>
      <c r="C722" s="655" t="s">
        <v>516</v>
      </c>
      <c r="D722" s="656" t="s">
        <v>2967</v>
      </c>
      <c r="E722" s="655" t="s">
        <v>2693</v>
      </c>
      <c r="F722" s="656" t="s">
        <v>2971</v>
      </c>
      <c r="G722" s="655" t="s">
        <v>2097</v>
      </c>
      <c r="H722" s="655" t="s">
        <v>2879</v>
      </c>
      <c r="I722" s="655" t="s">
        <v>2880</v>
      </c>
      <c r="J722" s="655" t="s">
        <v>2881</v>
      </c>
      <c r="K722" s="655" t="s">
        <v>2882</v>
      </c>
      <c r="L722" s="657">
        <v>326.95999999999992</v>
      </c>
      <c r="M722" s="657">
        <v>4</v>
      </c>
      <c r="N722" s="658">
        <v>1307.8399999999997</v>
      </c>
    </row>
    <row r="723" spans="1:14" ht="14.4" customHeight="1" x14ac:dyDescent="0.3">
      <c r="A723" s="653" t="s">
        <v>506</v>
      </c>
      <c r="B723" s="654" t="s">
        <v>507</v>
      </c>
      <c r="C723" s="655" t="s">
        <v>516</v>
      </c>
      <c r="D723" s="656" t="s">
        <v>2967</v>
      </c>
      <c r="E723" s="655" t="s">
        <v>2693</v>
      </c>
      <c r="F723" s="656" t="s">
        <v>2971</v>
      </c>
      <c r="G723" s="655" t="s">
        <v>2097</v>
      </c>
      <c r="H723" s="655" t="s">
        <v>2883</v>
      </c>
      <c r="I723" s="655" t="s">
        <v>2884</v>
      </c>
      <c r="J723" s="655" t="s">
        <v>2885</v>
      </c>
      <c r="K723" s="655" t="s">
        <v>2886</v>
      </c>
      <c r="L723" s="657">
        <v>28.889999999999997</v>
      </c>
      <c r="M723" s="657">
        <v>20</v>
      </c>
      <c r="N723" s="658">
        <v>577.79999999999995</v>
      </c>
    </row>
    <row r="724" spans="1:14" ht="14.4" customHeight="1" x14ac:dyDescent="0.3">
      <c r="A724" s="653" t="s">
        <v>506</v>
      </c>
      <c r="B724" s="654" t="s">
        <v>507</v>
      </c>
      <c r="C724" s="655" t="s">
        <v>516</v>
      </c>
      <c r="D724" s="656" t="s">
        <v>2967</v>
      </c>
      <c r="E724" s="655" t="s">
        <v>2693</v>
      </c>
      <c r="F724" s="656" t="s">
        <v>2971</v>
      </c>
      <c r="G724" s="655" t="s">
        <v>2097</v>
      </c>
      <c r="H724" s="655" t="s">
        <v>2887</v>
      </c>
      <c r="I724" s="655" t="s">
        <v>2888</v>
      </c>
      <c r="J724" s="655" t="s">
        <v>2889</v>
      </c>
      <c r="K724" s="655" t="s">
        <v>2890</v>
      </c>
      <c r="L724" s="657">
        <v>42.02</v>
      </c>
      <c r="M724" s="657">
        <v>5</v>
      </c>
      <c r="N724" s="658">
        <v>210.10000000000002</v>
      </c>
    </row>
    <row r="725" spans="1:14" ht="14.4" customHeight="1" x14ac:dyDescent="0.3">
      <c r="A725" s="653" t="s">
        <v>506</v>
      </c>
      <c r="B725" s="654" t="s">
        <v>507</v>
      </c>
      <c r="C725" s="655" t="s">
        <v>516</v>
      </c>
      <c r="D725" s="656" t="s">
        <v>2967</v>
      </c>
      <c r="E725" s="655" t="s">
        <v>2693</v>
      </c>
      <c r="F725" s="656" t="s">
        <v>2971</v>
      </c>
      <c r="G725" s="655" t="s">
        <v>2097</v>
      </c>
      <c r="H725" s="655" t="s">
        <v>2891</v>
      </c>
      <c r="I725" s="655" t="s">
        <v>2892</v>
      </c>
      <c r="J725" s="655" t="s">
        <v>2893</v>
      </c>
      <c r="K725" s="655" t="s">
        <v>2894</v>
      </c>
      <c r="L725" s="657">
        <v>12209.67</v>
      </c>
      <c r="M725" s="657">
        <v>4</v>
      </c>
      <c r="N725" s="658">
        <v>48838.68</v>
      </c>
    </row>
    <row r="726" spans="1:14" ht="14.4" customHeight="1" x14ac:dyDescent="0.3">
      <c r="A726" s="653" t="s">
        <v>506</v>
      </c>
      <c r="B726" s="654" t="s">
        <v>507</v>
      </c>
      <c r="C726" s="655" t="s">
        <v>516</v>
      </c>
      <c r="D726" s="656" t="s">
        <v>2967</v>
      </c>
      <c r="E726" s="655" t="s">
        <v>2693</v>
      </c>
      <c r="F726" s="656" t="s">
        <v>2971</v>
      </c>
      <c r="G726" s="655" t="s">
        <v>2097</v>
      </c>
      <c r="H726" s="655" t="s">
        <v>2895</v>
      </c>
      <c r="I726" s="655" t="s">
        <v>2895</v>
      </c>
      <c r="J726" s="655" t="s">
        <v>2896</v>
      </c>
      <c r="K726" s="655" t="s">
        <v>2841</v>
      </c>
      <c r="L726" s="657">
        <v>34.659999999999997</v>
      </c>
      <c r="M726" s="657">
        <v>30</v>
      </c>
      <c r="N726" s="658">
        <v>1039.8</v>
      </c>
    </row>
    <row r="727" spans="1:14" ht="14.4" customHeight="1" x14ac:dyDescent="0.3">
      <c r="A727" s="653" t="s">
        <v>506</v>
      </c>
      <c r="B727" s="654" t="s">
        <v>507</v>
      </c>
      <c r="C727" s="655" t="s">
        <v>516</v>
      </c>
      <c r="D727" s="656" t="s">
        <v>2967</v>
      </c>
      <c r="E727" s="655" t="s">
        <v>2693</v>
      </c>
      <c r="F727" s="656" t="s">
        <v>2971</v>
      </c>
      <c r="G727" s="655" t="s">
        <v>2097</v>
      </c>
      <c r="H727" s="655" t="s">
        <v>2897</v>
      </c>
      <c r="I727" s="655" t="s">
        <v>2897</v>
      </c>
      <c r="J727" s="655" t="s">
        <v>2898</v>
      </c>
      <c r="K727" s="655" t="s">
        <v>2899</v>
      </c>
      <c r="L727" s="657">
        <v>55.209995650919694</v>
      </c>
      <c r="M727" s="657">
        <v>44</v>
      </c>
      <c r="N727" s="658">
        <v>2429.2398086404664</v>
      </c>
    </row>
    <row r="728" spans="1:14" ht="14.4" customHeight="1" x14ac:dyDescent="0.3">
      <c r="A728" s="653" t="s">
        <v>506</v>
      </c>
      <c r="B728" s="654" t="s">
        <v>507</v>
      </c>
      <c r="C728" s="655" t="s">
        <v>516</v>
      </c>
      <c r="D728" s="656" t="s">
        <v>2967</v>
      </c>
      <c r="E728" s="655" t="s">
        <v>2693</v>
      </c>
      <c r="F728" s="656" t="s">
        <v>2971</v>
      </c>
      <c r="G728" s="655" t="s">
        <v>2097</v>
      </c>
      <c r="H728" s="655" t="s">
        <v>2900</v>
      </c>
      <c r="I728" s="655" t="s">
        <v>2900</v>
      </c>
      <c r="J728" s="655" t="s">
        <v>2901</v>
      </c>
      <c r="K728" s="655" t="s">
        <v>2902</v>
      </c>
      <c r="L728" s="657">
        <v>938.16249999999991</v>
      </c>
      <c r="M728" s="657">
        <v>48</v>
      </c>
      <c r="N728" s="658">
        <v>45031.799999999996</v>
      </c>
    </row>
    <row r="729" spans="1:14" ht="14.4" customHeight="1" x14ac:dyDescent="0.3">
      <c r="A729" s="653" t="s">
        <v>506</v>
      </c>
      <c r="B729" s="654" t="s">
        <v>507</v>
      </c>
      <c r="C729" s="655" t="s">
        <v>516</v>
      </c>
      <c r="D729" s="656" t="s">
        <v>2967</v>
      </c>
      <c r="E729" s="655" t="s">
        <v>2693</v>
      </c>
      <c r="F729" s="656" t="s">
        <v>2971</v>
      </c>
      <c r="G729" s="655" t="s">
        <v>2097</v>
      </c>
      <c r="H729" s="655" t="s">
        <v>2903</v>
      </c>
      <c r="I729" s="655" t="s">
        <v>2903</v>
      </c>
      <c r="J729" s="655" t="s">
        <v>2904</v>
      </c>
      <c r="K729" s="655" t="s">
        <v>2905</v>
      </c>
      <c r="L729" s="657">
        <v>547.75</v>
      </c>
      <c r="M729" s="657">
        <v>3</v>
      </c>
      <c r="N729" s="658">
        <v>1643.25</v>
      </c>
    </row>
    <row r="730" spans="1:14" ht="14.4" customHeight="1" x14ac:dyDescent="0.3">
      <c r="A730" s="653" t="s">
        <v>506</v>
      </c>
      <c r="B730" s="654" t="s">
        <v>507</v>
      </c>
      <c r="C730" s="655" t="s">
        <v>516</v>
      </c>
      <c r="D730" s="656" t="s">
        <v>2967</v>
      </c>
      <c r="E730" s="655" t="s">
        <v>2906</v>
      </c>
      <c r="F730" s="656" t="s">
        <v>2972</v>
      </c>
      <c r="G730" s="655"/>
      <c r="H730" s="655" t="s">
        <v>2907</v>
      </c>
      <c r="I730" s="655" t="s">
        <v>2908</v>
      </c>
      <c r="J730" s="655" t="s">
        <v>2909</v>
      </c>
      <c r="K730" s="655" t="s">
        <v>2910</v>
      </c>
      <c r="L730" s="657">
        <v>765.13</v>
      </c>
      <c r="M730" s="657">
        <v>6</v>
      </c>
      <c r="N730" s="658">
        <v>4590.78</v>
      </c>
    </row>
    <row r="731" spans="1:14" ht="14.4" customHeight="1" x14ac:dyDescent="0.3">
      <c r="A731" s="653" t="s">
        <v>506</v>
      </c>
      <c r="B731" s="654" t="s">
        <v>507</v>
      </c>
      <c r="C731" s="655" t="s">
        <v>516</v>
      </c>
      <c r="D731" s="656" t="s">
        <v>2967</v>
      </c>
      <c r="E731" s="655" t="s">
        <v>2906</v>
      </c>
      <c r="F731" s="656" t="s">
        <v>2972</v>
      </c>
      <c r="G731" s="655" t="s">
        <v>571</v>
      </c>
      <c r="H731" s="655" t="s">
        <v>2911</v>
      </c>
      <c r="I731" s="655" t="s">
        <v>2912</v>
      </c>
      <c r="J731" s="655" t="s">
        <v>2913</v>
      </c>
      <c r="K731" s="655" t="s">
        <v>2914</v>
      </c>
      <c r="L731" s="657">
        <v>105.62499999999999</v>
      </c>
      <c r="M731" s="657">
        <v>6</v>
      </c>
      <c r="N731" s="658">
        <v>633.74999999999989</v>
      </c>
    </row>
    <row r="732" spans="1:14" ht="14.4" customHeight="1" x14ac:dyDescent="0.3">
      <c r="A732" s="653" t="s">
        <v>506</v>
      </c>
      <c r="B732" s="654" t="s">
        <v>507</v>
      </c>
      <c r="C732" s="655" t="s">
        <v>516</v>
      </c>
      <c r="D732" s="656" t="s">
        <v>2967</v>
      </c>
      <c r="E732" s="655" t="s">
        <v>2906</v>
      </c>
      <c r="F732" s="656" t="s">
        <v>2972</v>
      </c>
      <c r="G732" s="655" t="s">
        <v>571</v>
      </c>
      <c r="H732" s="655" t="s">
        <v>2915</v>
      </c>
      <c r="I732" s="655" t="s">
        <v>2916</v>
      </c>
      <c r="J732" s="655" t="s">
        <v>2917</v>
      </c>
      <c r="K732" s="655" t="s">
        <v>1520</v>
      </c>
      <c r="L732" s="657">
        <v>75.219665681699738</v>
      </c>
      <c r="M732" s="657">
        <v>10</v>
      </c>
      <c r="N732" s="658">
        <v>752.19665681699735</v>
      </c>
    </row>
    <row r="733" spans="1:14" ht="14.4" customHeight="1" x14ac:dyDescent="0.3">
      <c r="A733" s="653" t="s">
        <v>506</v>
      </c>
      <c r="B733" s="654" t="s">
        <v>507</v>
      </c>
      <c r="C733" s="655" t="s">
        <v>516</v>
      </c>
      <c r="D733" s="656" t="s">
        <v>2967</v>
      </c>
      <c r="E733" s="655" t="s">
        <v>2906</v>
      </c>
      <c r="F733" s="656" t="s">
        <v>2972</v>
      </c>
      <c r="G733" s="655" t="s">
        <v>571</v>
      </c>
      <c r="H733" s="655" t="s">
        <v>2918</v>
      </c>
      <c r="I733" s="655" t="s">
        <v>2919</v>
      </c>
      <c r="J733" s="655" t="s">
        <v>2920</v>
      </c>
      <c r="K733" s="655" t="s">
        <v>2921</v>
      </c>
      <c r="L733" s="657">
        <v>108.64824785974429</v>
      </c>
      <c r="M733" s="657">
        <v>56</v>
      </c>
      <c r="N733" s="658">
        <v>6084.3018801456801</v>
      </c>
    </row>
    <row r="734" spans="1:14" ht="14.4" customHeight="1" x14ac:dyDescent="0.3">
      <c r="A734" s="653" t="s">
        <v>506</v>
      </c>
      <c r="B734" s="654" t="s">
        <v>507</v>
      </c>
      <c r="C734" s="655" t="s">
        <v>516</v>
      </c>
      <c r="D734" s="656" t="s">
        <v>2967</v>
      </c>
      <c r="E734" s="655" t="s">
        <v>2906</v>
      </c>
      <c r="F734" s="656" t="s">
        <v>2972</v>
      </c>
      <c r="G734" s="655" t="s">
        <v>571</v>
      </c>
      <c r="H734" s="655" t="s">
        <v>2922</v>
      </c>
      <c r="I734" s="655" t="s">
        <v>2923</v>
      </c>
      <c r="J734" s="655" t="s">
        <v>2924</v>
      </c>
      <c r="K734" s="655" t="s">
        <v>2793</v>
      </c>
      <c r="L734" s="657">
        <v>107.32995139731673</v>
      </c>
      <c r="M734" s="657">
        <v>9</v>
      </c>
      <c r="N734" s="658">
        <v>965.96956257585055</v>
      </c>
    </row>
    <row r="735" spans="1:14" ht="14.4" customHeight="1" x14ac:dyDescent="0.3">
      <c r="A735" s="653" t="s">
        <v>506</v>
      </c>
      <c r="B735" s="654" t="s">
        <v>507</v>
      </c>
      <c r="C735" s="655" t="s">
        <v>516</v>
      </c>
      <c r="D735" s="656" t="s">
        <v>2967</v>
      </c>
      <c r="E735" s="655" t="s">
        <v>2906</v>
      </c>
      <c r="F735" s="656" t="s">
        <v>2972</v>
      </c>
      <c r="G735" s="655" t="s">
        <v>571</v>
      </c>
      <c r="H735" s="655" t="s">
        <v>2925</v>
      </c>
      <c r="I735" s="655" t="s">
        <v>2926</v>
      </c>
      <c r="J735" s="655" t="s">
        <v>2924</v>
      </c>
      <c r="K735" s="655" t="s">
        <v>2927</v>
      </c>
      <c r="L735" s="657">
        <v>125.96999999999993</v>
      </c>
      <c r="M735" s="657">
        <v>2</v>
      </c>
      <c r="N735" s="658">
        <v>251.93999999999986</v>
      </c>
    </row>
    <row r="736" spans="1:14" ht="14.4" customHeight="1" x14ac:dyDescent="0.3">
      <c r="A736" s="653" t="s">
        <v>506</v>
      </c>
      <c r="B736" s="654" t="s">
        <v>507</v>
      </c>
      <c r="C736" s="655" t="s">
        <v>516</v>
      </c>
      <c r="D736" s="656" t="s">
        <v>2967</v>
      </c>
      <c r="E736" s="655" t="s">
        <v>2906</v>
      </c>
      <c r="F736" s="656" t="s">
        <v>2972</v>
      </c>
      <c r="G736" s="655" t="s">
        <v>2097</v>
      </c>
      <c r="H736" s="655" t="s">
        <v>2928</v>
      </c>
      <c r="I736" s="655" t="s">
        <v>2928</v>
      </c>
      <c r="J736" s="655" t="s">
        <v>2929</v>
      </c>
      <c r="K736" s="655" t="s">
        <v>2930</v>
      </c>
      <c r="L736" s="657">
        <v>159.5</v>
      </c>
      <c r="M736" s="657">
        <v>15.5</v>
      </c>
      <c r="N736" s="658">
        <v>2472.25</v>
      </c>
    </row>
    <row r="737" spans="1:14" ht="14.4" customHeight="1" x14ac:dyDescent="0.3">
      <c r="A737" s="653" t="s">
        <v>506</v>
      </c>
      <c r="B737" s="654" t="s">
        <v>507</v>
      </c>
      <c r="C737" s="655" t="s">
        <v>516</v>
      </c>
      <c r="D737" s="656" t="s">
        <v>2967</v>
      </c>
      <c r="E737" s="655" t="s">
        <v>2906</v>
      </c>
      <c r="F737" s="656" t="s">
        <v>2972</v>
      </c>
      <c r="G737" s="655" t="s">
        <v>2097</v>
      </c>
      <c r="H737" s="655" t="s">
        <v>2931</v>
      </c>
      <c r="I737" s="655" t="s">
        <v>2931</v>
      </c>
      <c r="J737" s="655" t="s">
        <v>2932</v>
      </c>
      <c r="K737" s="655" t="s">
        <v>2933</v>
      </c>
      <c r="L737" s="657">
        <v>285.24</v>
      </c>
      <c r="M737" s="657">
        <v>3</v>
      </c>
      <c r="N737" s="658">
        <v>855.72</v>
      </c>
    </row>
    <row r="738" spans="1:14" ht="14.4" customHeight="1" x14ac:dyDescent="0.3">
      <c r="A738" s="653" t="s">
        <v>506</v>
      </c>
      <c r="B738" s="654" t="s">
        <v>507</v>
      </c>
      <c r="C738" s="655" t="s">
        <v>516</v>
      </c>
      <c r="D738" s="656" t="s">
        <v>2967</v>
      </c>
      <c r="E738" s="655" t="s">
        <v>2906</v>
      </c>
      <c r="F738" s="656" t="s">
        <v>2972</v>
      </c>
      <c r="G738" s="655" t="s">
        <v>2097</v>
      </c>
      <c r="H738" s="655" t="s">
        <v>2934</v>
      </c>
      <c r="I738" s="655" t="s">
        <v>2935</v>
      </c>
      <c r="J738" s="655" t="s">
        <v>2936</v>
      </c>
      <c r="K738" s="655" t="s">
        <v>2937</v>
      </c>
      <c r="L738" s="657">
        <v>24.850000000000009</v>
      </c>
      <c r="M738" s="657">
        <v>4</v>
      </c>
      <c r="N738" s="658">
        <v>99.400000000000034</v>
      </c>
    </row>
    <row r="739" spans="1:14" ht="14.4" customHeight="1" x14ac:dyDescent="0.3">
      <c r="A739" s="653" t="s">
        <v>506</v>
      </c>
      <c r="B739" s="654" t="s">
        <v>507</v>
      </c>
      <c r="C739" s="655" t="s">
        <v>516</v>
      </c>
      <c r="D739" s="656" t="s">
        <v>2967</v>
      </c>
      <c r="E739" s="655" t="s">
        <v>2938</v>
      </c>
      <c r="F739" s="656" t="s">
        <v>2973</v>
      </c>
      <c r="G739" s="655"/>
      <c r="H739" s="655"/>
      <c r="I739" s="655" t="s">
        <v>2939</v>
      </c>
      <c r="J739" s="655" t="s">
        <v>2940</v>
      </c>
      <c r="K739" s="655" t="s">
        <v>2941</v>
      </c>
      <c r="L739" s="657">
        <v>1287</v>
      </c>
      <c r="M739" s="657">
        <v>3</v>
      </c>
      <c r="N739" s="658">
        <v>3861</v>
      </c>
    </row>
    <row r="740" spans="1:14" ht="14.4" customHeight="1" x14ac:dyDescent="0.3">
      <c r="A740" s="653" t="s">
        <v>506</v>
      </c>
      <c r="B740" s="654" t="s">
        <v>507</v>
      </c>
      <c r="C740" s="655" t="s">
        <v>516</v>
      </c>
      <c r="D740" s="656" t="s">
        <v>2967</v>
      </c>
      <c r="E740" s="655" t="s">
        <v>2942</v>
      </c>
      <c r="F740" s="656" t="s">
        <v>2974</v>
      </c>
      <c r="G740" s="655" t="s">
        <v>571</v>
      </c>
      <c r="H740" s="655" t="s">
        <v>2943</v>
      </c>
      <c r="I740" s="655" t="s">
        <v>2944</v>
      </c>
      <c r="J740" s="655" t="s">
        <v>2945</v>
      </c>
      <c r="K740" s="655" t="s">
        <v>2946</v>
      </c>
      <c r="L740" s="657">
        <v>309.89</v>
      </c>
      <c r="M740" s="657">
        <v>63</v>
      </c>
      <c r="N740" s="658">
        <v>19523.07</v>
      </c>
    </row>
    <row r="741" spans="1:14" ht="14.4" customHeight="1" x14ac:dyDescent="0.3">
      <c r="A741" s="653" t="s">
        <v>506</v>
      </c>
      <c r="B741" s="654" t="s">
        <v>507</v>
      </c>
      <c r="C741" s="655" t="s">
        <v>516</v>
      </c>
      <c r="D741" s="656" t="s">
        <v>2967</v>
      </c>
      <c r="E741" s="655" t="s">
        <v>2942</v>
      </c>
      <c r="F741" s="656" t="s">
        <v>2974</v>
      </c>
      <c r="G741" s="655" t="s">
        <v>571</v>
      </c>
      <c r="H741" s="655" t="s">
        <v>2947</v>
      </c>
      <c r="I741" s="655" t="s">
        <v>2948</v>
      </c>
      <c r="J741" s="655" t="s">
        <v>2949</v>
      </c>
      <c r="K741" s="655" t="s">
        <v>2950</v>
      </c>
      <c r="L741" s="657">
        <v>2395.0299999999997</v>
      </c>
      <c r="M741" s="657">
        <v>1</v>
      </c>
      <c r="N741" s="658">
        <v>2395.0299999999997</v>
      </c>
    </row>
    <row r="742" spans="1:14" ht="14.4" customHeight="1" x14ac:dyDescent="0.3">
      <c r="A742" s="653" t="s">
        <v>506</v>
      </c>
      <c r="B742" s="654" t="s">
        <v>507</v>
      </c>
      <c r="C742" s="655" t="s">
        <v>516</v>
      </c>
      <c r="D742" s="656" t="s">
        <v>2967</v>
      </c>
      <c r="E742" s="655" t="s">
        <v>2942</v>
      </c>
      <c r="F742" s="656" t="s">
        <v>2974</v>
      </c>
      <c r="G742" s="655" t="s">
        <v>571</v>
      </c>
      <c r="H742" s="655" t="s">
        <v>2951</v>
      </c>
      <c r="I742" s="655" t="s">
        <v>2951</v>
      </c>
      <c r="J742" s="655" t="s">
        <v>2952</v>
      </c>
      <c r="K742" s="655" t="s">
        <v>2953</v>
      </c>
      <c r="L742" s="657">
        <v>3520.7175271877054</v>
      </c>
      <c r="M742" s="657">
        <v>1</v>
      </c>
      <c r="N742" s="658">
        <v>3520.7175271877054</v>
      </c>
    </row>
    <row r="743" spans="1:14" ht="14.4" customHeight="1" x14ac:dyDescent="0.3">
      <c r="A743" s="653" t="s">
        <v>506</v>
      </c>
      <c r="B743" s="654" t="s">
        <v>507</v>
      </c>
      <c r="C743" s="655" t="s">
        <v>516</v>
      </c>
      <c r="D743" s="656" t="s">
        <v>2967</v>
      </c>
      <c r="E743" s="655" t="s">
        <v>2942</v>
      </c>
      <c r="F743" s="656" t="s">
        <v>2974</v>
      </c>
      <c r="G743" s="655" t="s">
        <v>571</v>
      </c>
      <c r="H743" s="655" t="s">
        <v>2954</v>
      </c>
      <c r="I743" s="655" t="s">
        <v>2955</v>
      </c>
      <c r="J743" s="655" t="s">
        <v>2949</v>
      </c>
      <c r="K743" s="655" t="s">
        <v>2956</v>
      </c>
      <c r="L743" s="657">
        <v>1285.9000000000001</v>
      </c>
      <c r="M743" s="657">
        <v>12</v>
      </c>
      <c r="N743" s="658">
        <v>15430.800000000001</v>
      </c>
    </row>
    <row r="744" spans="1:14" ht="14.4" customHeight="1" x14ac:dyDescent="0.3">
      <c r="A744" s="653" t="s">
        <v>506</v>
      </c>
      <c r="B744" s="654" t="s">
        <v>507</v>
      </c>
      <c r="C744" s="655" t="s">
        <v>519</v>
      </c>
      <c r="D744" s="656" t="s">
        <v>2968</v>
      </c>
      <c r="E744" s="655" t="s">
        <v>522</v>
      </c>
      <c r="F744" s="656" t="s">
        <v>2969</v>
      </c>
      <c r="G744" s="655" t="s">
        <v>571</v>
      </c>
      <c r="H744" s="655" t="s">
        <v>572</v>
      </c>
      <c r="I744" s="655" t="s">
        <v>572</v>
      </c>
      <c r="J744" s="655" t="s">
        <v>573</v>
      </c>
      <c r="K744" s="655" t="s">
        <v>574</v>
      </c>
      <c r="L744" s="657">
        <v>171.6</v>
      </c>
      <c r="M744" s="657">
        <v>8.9999999999999982</v>
      </c>
      <c r="N744" s="658">
        <v>1544.3999999999996</v>
      </c>
    </row>
    <row r="745" spans="1:14" ht="14.4" customHeight="1" x14ac:dyDescent="0.3">
      <c r="A745" s="653" t="s">
        <v>506</v>
      </c>
      <c r="B745" s="654" t="s">
        <v>507</v>
      </c>
      <c r="C745" s="655" t="s">
        <v>519</v>
      </c>
      <c r="D745" s="656" t="s">
        <v>2968</v>
      </c>
      <c r="E745" s="655" t="s">
        <v>522</v>
      </c>
      <c r="F745" s="656" t="s">
        <v>2969</v>
      </c>
      <c r="G745" s="655" t="s">
        <v>571</v>
      </c>
      <c r="H745" s="655" t="s">
        <v>590</v>
      </c>
      <c r="I745" s="655" t="s">
        <v>590</v>
      </c>
      <c r="J745" s="655" t="s">
        <v>573</v>
      </c>
      <c r="K745" s="655" t="s">
        <v>591</v>
      </c>
      <c r="L745" s="657">
        <v>92.95</v>
      </c>
      <c r="M745" s="657">
        <v>2</v>
      </c>
      <c r="N745" s="658">
        <v>185.9</v>
      </c>
    </row>
    <row r="746" spans="1:14" ht="14.4" customHeight="1" x14ac:dyDescent="0.3">
      <c r="A746" s="653" t="s">
        <v>506</v>
      </c>
      <c r="B746" s="654" t="s">
        <v>507</v>
      </c>
      <c r="C746" s="655" t="s">
        <v>519</v>
      </c>
      <c r="D746" s="656" t="s">
        <v>2968</v>
      </c>
      <c r="E746" s="655" t="s">
        <v>522</v>
      </c>
      <c r="F746" s="656" t="s">
        <v>2969</v>
      </c>
      <c r="G746" s="655" t="s">
        <v>571</v>
      </c>
      <c r="H746" s="655" t="s">
        <v>602</v>
      </c>
      <c r="I746" s="655" t="s">
        <v>603</v>
      </c>
      <c r="J746" s="655" t="s">
        <v>604</v>
      </c>
      <c r="K746" s="655" t="s">
        <v>605</v>
      </c>
      <c r="L746" s="657">
        <v>87.029999999999987</v>
      </c>
      <c r="M746" s="657">
        <v>1</v>
      </c>
      <c r="N746" s="658">
        <v>87.029999999999987</v>
      </c>
    </row>
    <row r="747" spans="1:14" ht="14.4" customHeight="1" x14ac:dyDescent="0.3">
      <c r="A747" s="653" t="s">
        <v>506</v>
      </c>
      <c r="B747" s="654" t="s">
        <v>507</v>
      </c>
      <c r="C747" s="655" t="s">
        <v>519</v>
      </c>
      <c r="D747" s="656" t="s">
        <v>2968</v>
      </c>
      <c r="E747" s="655" t="s">
        <v>522</v>
      </c>
      <c r="F747" s="656" t="s">
        <v>2969</v>
      </c>
      <c r="G747" s="655" t="s">
        <v>571</v>
      </c>
      <c r="H747" s="655" t="s">
        <v>610</v>
      </c>
      <c r="I747" s="655" t="s">
        <v>611</v>
      </c>
      <c r="J747" s="655" t="s">
        <v>608</v>
      </c>
      <c r="K747" s="655" t="s">
        <v>612</v>
      </c>
      <c r="L747" s="657">
        <v>100.75991116361907</v>
      </c>
      <c r="M747" s="657">
        <v>30</v>
      </c>
      <c r="N747" s="658">
        <v>3022.7973349085719</v>
      </c>
    </row>
    <row r="748" spans="1:14" ht="14.4" customHeight="1" x14ac:dyDescent="0.3">
      <c r="A748" s="653" t="s">
        <v>506</v>
      </c>
      <c r="B748" s="654" t="s">
        <v>507</v>
      </c>
      <c r="C748" s="655" t="s">
        <v>519</v>
      </c>
      <c r="D748" s="656" t="s">
        <v>2968</v>
      </c>
      <c r="E748" s="655" t="s">
        <v>522</v>
      </c>
      <c r="F748" s="656" t="s">
        <v>2969</v>
      </c>
      <c r="G748" s="655" t="s">
        <v>571</v>
      </c>
      <c r="H748" s="655" t="s">
        <v>700</v>
      </c>
      <c r="I748" s="655" t="s">
        <v>701</v>
      </c>
      <c r="J748" s="655" t="s">
        <v>702</v>
      </c>
      <c r="K748" s="655" t="s">
        <v>703</v>
      </c>
      <c r="L748" s="657">
        <v>56.880139599360199</v>
      </c>
      <c r="M748" s="657">
        <v>10</v>
      </c>
      <c r="N748" s="658">
        <v>568.801395993602</v>
      </c>
    </row>
    <row r="749" spans="1:14" ht="14.4" customHeight="1" x14ac:dyDescent="0.3">
      <c r="A749" s="653" t="s">
        <v>506</v>
      </c>
      <c r="B749" s="654" t="s">
        <v>507</v>
      </c>
      <c r="C749" s="655" t="s">
        <v>519</v>
      </c>
      <c r="D749" s="656" t="s">
        <v>2968</v>
      </c>
      <c r="E749" s="655" t="s">
        <v>522</v>
      </c>
      <c r="F749" s="656" t="s">
        <v>2969</v>
      </c>
      <c r="G749" s="655" t="s">
        <v>571</v>
      </c>
      <c r="H749" s="655" t="s">
        <v>981</v>
      </c>
      <c r="I749" s="655" t="s">
        <v>982</v>
      </c>
      <c r="J749" s="655" t="s">
        <v>983</v>
      </c>
      <c r="K749" s="655" t="s">
        <v>984</v>
      </c>
      <c r="L749" s="657">
        <v>52.243612903225802</v>
      </c>
      <c r="M749" s="657">
        <v>155</v>
      </c>
      <c r="N749" s="658">
        <v>8097.7599999999993</v>
      </c>
    </row>
    <row r="750" spans="1:14" ht="14.4" customHeight="1" x14ac:dyDescent="0.3">
      <c r="A750" s="653" t="s">
        <v>506</v>
      </c>
      <c r="B750" s="654" t="s">
        <v>507</v>
      </c>
      <c r="C750" s="655" t="s">
        <v>519</v>
      </c>
      <c r="D750" s="656" t="s">
        <v>2968</v>
      </c>
      <c r="E750" s="655" t="s">
        <v>522</v>
      </c>
      <c r="F750" s="656" t="s">
        <v>2969</v>
      </c>
      <c r="G750" s="655" t="s">
        <v>571</v>
      </c>
      <c r="H750" s="655" t="s">
        <v>1188</v>
      </c>
      <c r="I750" s="655" t="s">
        <v>1189</v>
      </c>
      <c r="J750" s="655" t="s">
        <v>1190</v>
      </c>
      <c r="K750" s="655" t="s">
        <v>1191</v>
      </c>
      <c r="L750" s="657">
        <v>1592.8</v>
      </c>
      <c r="M750" s="657">
        <v>1.4000000000000001</v>
      </c>
      <c r="N750" s="658">
        <v>2229.92</v>
      </c>
    </row>
    <row r="751" spans="1:14" ht="14.4" customHeight="1" x14ac:dyDescent="0.3">
      <c r="A751" s="653" t="s">
        <v>506</v>
      </c>
      <c r="B751" s="654" t="s">
        <v>507</v>
      </c>
      <c r="C751" s="655" t="s">
        <v>519</v>
      </c>
      <c r="D751" s="656" t="s">
        <v>2968</v>
      </c>
      <c r="E751" s="655" t="s">
        <v>522</v>
      </c>
      <c r="F751" s="656" t="s">
        <v>2969</v>
      </c>
      <c r="G751" s="655" t="s">
        <v>571</v>
      </c>
      <c r="H751" s="655" t="s">
        <v>2957</v>
      </c>
      <c r="I751" s="655" t="s">
        <v>2958</v>
      </c>
      <c r="J751" s="655" t="s">
        <v>2959</v>
      </c>
      <c r="K751" s="655" t="s">
        <v>2960</v>
      </c>
      <c r="L751" s="657">
        <v>52.17000000000003</v>
      </c>
      <c r="M751" s="657">
        <v>1</v>
      </c>
      <c r="N751" s="658">
        <v>52.17000000000003</v>
      </c>
    </row>
    <row r="752" spans="1:14" ht="14.4" customHeight="1" x14ac:dyDescent="0.3">
      <c r="A752" s="653" t="s">
        <v>506</v>
      </c>
      <c r="B752" s="654" t="s">
        <v>507</v>
      </c>
      <c r="C752" s="655" t="s">
        <v>519</v>
      </c>
      <c r="D752" s="656" t="s">
        <v>2968</v>
      </c>
      <c r="E752" s="655" t="s">
        <v>522</v>
      </c>
      <c r="F752" s="656" t="s">
        <v>2969</v>
      </c>
      <c r="G752" s="655" t="s">
        <v>571</v>
      </c>
      <c r="H752" s="655" t="s">
        <v>1850</v>
      </c>
      <c r="I752" s="655" t="s">
        <v>1851</v>
      </c>
      <c r="J752" s="655" t="s">
        <v>1852</v>
      </c>
      <c r="K752" s="655" t="s">
        <v>1853</v>
      </c>
      <c r="L752" s="657">
        <v>278.32</v>
      </c>
      <c r="M752" s="657">
        <v>1</v>
      </c>
      <c r="N752" s="658">
        <v>278.32</v>
      </c>
    </row>
    <row r="753" spans="1:14" ht="14.4" customHeight="1" x14ac:dyDescent="0.3">
      <c r="A753" s="653" t="s">
        <v>506</v>
      </c>
      <c r="B753" s="654" t="s">
        <v>507</v>
      </c>
      <c r="C753" s="655" t="s">
        <v>519</v>
      </c>
      <c r="D753" s="656" t="s">
        <v>2968</v>
      </c>
      <c r="E753" s="655" t="s">
        <v>522</v>
      </c>
      <c r="F753" s="656" t="s">
        <v>2969</v>
      </c>
      <c r="G753" s="655" t="s">
        <v>571</v>
      </c>
      <c r="H753" s="655" t="s">
        <v>2961</v>
      </c>
      <c r="I753" s="655" t="s">
        <v>1059</v>
      </c>
      <c r="J753" s="655" t="s">
        <v>2962</v>
      </c>
      <c r="K753" s="655"/>
      <c r="L753" s="657">
        <v>82.864444444444445</v>
      </c>
      <c r="M753" s="657">
        <v>9</v>
      </c>
      <c r="N753" s="658">
        <v>745.78</v>
      </c>
    </row>
    <row r="754" spans="1:14" ht="14.4" customHeight="1" x14ac:dyDescent="0.3">
      <c r="A754" s="653" t="s">
        <v>506</v>
      </c>
      <c r="B754" s="654" t="s">
        <v>507</v>
      </c>
      <c r="C754" s="655" t="s">
        <v>519</v>
      </c>
      <c r="D754" s="656" t="s">
        <v>2968</v>
      </c>
      <c r="E754" s="655" t="s">
        <v>522</v>
      </c>
      <c r="F754" s="656" t="s">
        <v>2969</v>
      </c>
      <c r="G754" s="655" t="s">
        <v>571</v>
      </c>
      <c r="H754" s="655" t="s">
        <v>2006</v>
      </c>
      <c r="I754" s="655" t="s">
        <v>2006</v>
      </c>
      <c r="J754" s="655" t="s">
        <v>2007</v>
      </c>
      <c r="K754" s="655" t="s">
        <v>2008</v>
      </c>
      <c r="L754" s="657">
        <v>1376.9536656322894</v>
      </c>
      <c r="M754" s="657">
        <v>2</v>
      </c>
      <c r="N754" s="658">
        <v>2753.9073312645787</v>
      </c>
    </row>
    <row r="755" spans="1:14" ht="14.4" customHeight="1" x14ac:dyDescent="0.3">
      <c r="A755" s="653" t="s">
        <v>506</v>
      </c>
      <c r="B755" s="654" t="s">
        <v>507</v>
      </c>
      <c r="C755" s="655" t="s">
        <v>519</v>
      </c>
      <c r="D755" s="656" t="s">
        <v>2968</v>
      </c>
      <c r="E755" s="655" t="s">
        <v>522</v>
      </c>
      <c r="F755" s="656" t="s">
        <v>2969</v>
      </c>
      <c r="G755" s="655" t="s">
        <v>571</v>
      </c>
      <c r="H755" s="655" t="s">
        <v>2963</v>
      </c>
      <c r="I755" s="655" t="s">
        <v>2963</v>
      </c>
      <c r="J755" s="655" t="s">
        <v>573</v>
      </c>
      <c r="K755" s="655" t="s">
        <v>2964</v>
      </c>
      <c r="L755" s="657">
        <v>100</v>
      </c>
      <c r="M755" s="657">
        <v>1</v>
      </c>
      <c r="N755" s="658">
        <v>100</v>
      </c>
    </row>
    <row r="756" spans="1:14" ht="14.4" customHeight="1" thickBot="1" x14ac:dyDescent="0.35">
      <c r="A756" s="659" t="s">
        <v>506</v>
      </c>
      <c r="B756" s="660" t="s">
        <v>507</v>
      </c>
      <c r="C756" s="661" t="s">
        <v>519</v>
      </c>
      <c r="D756" s="662" t="s">
        <v>2968</v>
      </c>
      <c r="E756" s="661" t="s">
        <v>522</v>
      </c>
      <c r="F756" s="662" t="s">
        <v>2969</v>
      </c>
      <c r="G756" s="661" t="s">
        <v>571</v>
      </c>
      <c r="H756" s="661" t="s">
        <v>2965</v>
      </c>
      <c r="I756" s="661" t="s">
        <v>2965</v>
      </c>
      <c r="J756" s="661" t="s">
        <v>573</v>
      </c>
      <c r="K756" s="661" t="s">
        <v>2966</v>
      </c>
      <c r="L756" s="663">
        <v>0</v>
      </c>
      <c r="M756" s="663">
        <v>0</v>
      </c>
      <c r="N756" s="66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05" t="s">
        <v>206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307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665" t="s">
        <v>185</v>
      </c>
      <c r="B4" s="666" t="s">
        <v>14</v>
      </c>
      <c r="C4" s="667" t="s">
        <v>2</v>
      </c>
      <c r="D4" s="666" t="s">
        <v>14</v>
      </c>
      <c r="E4" s="667" t="s">
        <v>2</v>
      </c>
      <c r="F4" s="668" t="s">
        <v>14</v>
      </c>
    </row>
    <row r="5" spans="1:6" ht="14.4" customHeight="1" thickBot="1" x14ac:dyDescent="0.35">
      <c r="A5" s="676" t="s">
        <v>2975</v>
      </c>
      <c r="B5" s="645">
        <v>19877.362013805574</v>
      </c>
      <c r="C5" s="669">
        <v>3.3757320581850873E-2</v>
      </c>
      <c r="D5" s="645">
        <v>568953.79138325481</v>
      </c>
      <c r="E5" s="669">
        <v>0.96624267941814923</v>
      </c>
      <c r="F5" s="646">
        <v>588831.15339706035</v>
      </c>
    </row>
    <row r="6" spans="1:6" ht="14.4" customHeight="1" thickBot="1" x14ac:dyDescent="0.35">
      <c r="A6" s="672" t="s">
        <v>3</v>
      </c>
      <c r="B6" s="673">
        <v>19877.362013805574</v>
      </c>
      <c r="C6" s="674">
        <v>3.3757320581850873E-2</v>
      </c>
      <c r="D6" s="673">
        <v>568953.79138325481</v>
      </c>
      <c r="E6" s="674">
        <v>0.96624267941814923</v>
      </c>
      <c r="F6" s="675">
        <v>588831.15339706035</v>
      </c>
    </row>
    <row r="7" spans="1:6" ht="14.4" customHeight="1" thickBot="1" x14ac:dyDescent="0.35"/>
    <row r="8" spans="1:6" ht="14.4" customHeight="1" x14ac:dyDescent="0.3">
      <c r="A8" s="682" t="s">
        <v>2976</v>
      </c>
      <c r="B8" s="651">
        <v>8443.0500000000011</v>
      </c>
      <c r="C8" s="670">
        <v>1</v>
      </c>
      <c r="D8" s="651"/>
      <c r="E8" s="670">
        <v>0</v>
      </c>
      <c r="F8" s="652">
        <v>8443.0500000000011</v>
      </c>
    </row>
    <row r="9" spans="1:6" ht="14.4" customHeight="1" x14ac:dyDescent="0.3">
      <c r="A9" s="683" t="s">
        <v>2977</v>
      </c>
      <c r="B9" s="657">
        <v>5614.832794115533</v>
      </c>
      <c r="C9" s="678">
        <v>1</v>
      </c>
      <c r="D9" s="657"/>
      <c r="E9" s="678">
        <v>0</v>
      </c>
      <c r="F9" s="658">
        <v>5614.832794115533</v>
      </c>
    </row>
    <row r="10" spans="1:6" ht="14.4" customHeight="1" x14ac:dyDescent="0.3">
      <c r="A10" s="683" t="s">
        <v>2978</v>
      </c>
      <c r="B10" s="657">
        <v>1752.6399999999999</v>
      </c>
      <c r="C10" s="678">
        <v>0.25844942421697109</v>
      </c>
      <c r="D10" s="657">
        <v>5028.7254656418945</v>
      </c>
      <c r="E10" s="678">
        <v>0.74155057578302885</v>
      </c>
      <c r="F10" s="658">
        <v>6781.3654656418948</v>
      </c>
    </row>
    <row r="11" spans="1:6" ht="14.4" customHeight="1" x14ac:dyDescent="0.3">
      <c r="A11" s="683" t="s">
        <v>2979</v>
      </c>
      <c r="B11" s="657">
        <v>781.06399999999996</v>
      </c>
      <c r="C11" s="678">
        <v>1</v>
      </c>
      <c r="D11" s="657"/>
      <c r="E11" s="678">
        <v>0</v>
      </c>
      <c r="F11" s="658">
        <v>781.06399999999996</v>
      </c>
    </row>
    <row r="12" spans="1:6" ht="14.4" customHeight="1" x14ac:dyDescent="0.3">
      <c r="A12" s="683" t="s">
        <v>2980</v>
      </c>
      <c r="B12" s="657">
        <v>753.13283431491107</v>
      </c>
      <c r="C12" s="678">
        <v>8.7730744557895229E-3</v>
      </c>
      <c r="D12" s="657">
        <v>85092.808415836465</v>
      </c>
      <c r="E12" s="678">
        <v>0.99122692554421055</v>
      </c>
      <c r="F12" s="658">
        <v>85845.941250151373</v>
      </c>
    </row>
    <row r="13" spans="1:6" ht="14.4" customHeight="1" x14ac:dyDescent="0.3">
      <c r="A13" s="683" t="s">
        <v>2981</v>
      </c>
      <c r="B13" s="657">
        <v>747.54</v>
      </c>
      <c r="C13" s="678">
        <v>1</v>
      </c>
      <c r="D13" s="657"/>
      <c r="E13" s="678">
        <v>0</v>
      </c>
      <c r="F13" s="658">
        <v>747.54</v>
      </c>
    </row>
    <row r="14" spans="1:6" ht="14.4" customHeight="1" x14ac:dyDescent="0.3">
      <c r="A14" s="683" t="s">
        <v>2982</v>
      </c>
      <c r="B14" s="657">
        <v>555.62240331373721</v>
      </c>
      <c r="C14" s="678">
        <v>1</v>
      </c>
      <c r="D14" s="657"/>
      <c r="E14" s="678">
        <v>0</v>
      </c>
      <c r="F14" s="658">
        <v>555.62240331373721</v>
      </c>
    </row>
    <row r="15" spans="1:6" ht="14.4" customHeight="1" x14ac:dyDescent="0.3">
      <c r="A15" s="683" t="s">
        <v>2983</v>
      </c>
      <c r="B15" s="657">
        <v>459.82028590915689</v>
      </c>
      <c r="C15" s="678">
        <v>4.2088402910463577E-2</v>
      </c>
      <c r="D15" s="657">
        <v>10465.286254421011</v>
      </c>
      <c r="E15" s="678">
        <v>0.95791159708953644</v>
      </c>
      <c r="F15" s="658">
        <v>10925.106540330167</v>
      </c>
    </row>
    <row r="16" spans="1:6" ht="14.4" customHeight="1" x14ac:dyDescent="0.3">
      <c r="A16" s="683" t="s">
        <v>2984</v>
      </c>
      <c r="B16" s="657">
        <v>245.62999999999997</v>
      </c>
      <c r="C16" s="678">
        <v>1.4735046170178982E-2</v>
      </c>
      <c r="D16" s="657">
        <v>16424.15149665454</v>
      </c>
      <c r="E16" s="678">
        <v>0.98526495382982093</v>
      </c>
      <c r="F16" s="658">
        <v>16669.781496654541</v>
      </c>
    </row>
    <row r="17" spans="1:6" ht="14.4" customHeight="1" x14ac:dyDescent="0.3">
      <c r="A17" s="683" t="s">
        <v>2985</v>
      </c>
      <c r="B17" s="657">
        <v>183.03000000000003</v>
      </c>
      <c r="C17" s="678">
        <v>1</v>
      </c>
      <c r="D17" s="657"/>
      <c r="E17" s="678">
        <v>0</v>
      </c>
      <c r="F17" s="658">
        <v>183.03000000000003</v>
      </c>
    </row>
    <row r="18" spans="1:6" ht="14.4" customHeight="1" x14ac:dyDescent="0.3">
      <c r="A18" s="683" t="s">
        <v>2986</v>
      </c>
      <c r="B18" s="657">
        <v>137.02000000000001</v>
      </c>
      <c r="C18" s="678">
        <v>4.5618868711370789E-2</v>
      </c>
      <c r="D18" s="657">
        <v>2866.5617167436008</v>
      </c>
      <c r="E18" s="678">
        <v>0.95438113128862923</v>
      </c>
      <c r="F18" s="658">
        <v>3003.5817167436007</v>
      </c>
    </row>
    <row r="19" spans="1:6" ht="14.4" customHeight="1" x14ac:dyDescent="0.3">
      <c r="A19" s="683" t="s">
        <v>2987</v>
      </c>
      <c r="B19" s="657">
        <v>103.31969817937053</v>
      </c>
      <c r="C19" s="678">
        <v>9.1236359559055513E-2</v>
      </c>
      <c r="D19" s="657">
        <v>1029.120248775042</v>
      </c>
      <c r="E19" s="678">
        <v>0.90876364044094449</v>
      </c>
      <c r="F19" s="658">
        <v>1132.4399469544126</v>
      </c>
    </row>
    <row r="20" spans="1:6" ht="14.4" customHeight="1" x14ac:dyDescent="0.3">
      <c r="A20" s="683" t="s">
        <v>2988</v>
      </c>
      <c r="B20" s="657">
        <v>100.65999797286392</v>
      </c>
      <c r="C20" s="678">
        <v>2.1280126218466585E-2</v>
      </c>
      <c r="D20" s="657">
        <v>4629.575008129339</v>
      </c>
      <c r="E20" s="678">
        <v>0.97871987378153347</v>
      </c>
      <c r="F20" s="658">
        <v>4730.2350061022025</v>
      </c>
    </row>
    <row r="21" spans="1:6" ht="14.4" customHeight="1" x14ac:dyDescent="0.3">
      <c r="A21" s="683" t="s">
        <v>2989</v>
      </c>
      <c r="B21" s="657"/>
      <c r="C21" s="678">
        <v>0</v>
      </c>
      <c r="D21" s="657">
        <v>72.489999999999995</v>
      </c>
      <c r="E21" s="678">
        <v>1</v>
      </c>
      <c r="F21" s="658">
        <v>72.489999999999995</v>
      </c>
    </row>
    <row r="22" spans="1:6" ht="14.4" customHeight="1" x14ac:dyDescent="0.3">
      <c r="A22" s="683" t="s">
        <v>2990</v>
      </c>
      <c r="B22" s="657"/>
      <c r="C22" s="678">
        <v>0</v>
      </c>
      <c r="D22" s="657">
        <v>1173.1800000000005</v>
      </c>
      <c r="E22" s="678">
        <v>1</v>
      </c>
      <c r="F22" s="658">
        <v>1173.1800000000005</v>
      </c>
    </row>
    <row r="23" spans="1:6" ht="14.4" customHeight="1" x14ac:dyDescent="0.3">
      <c r="A23" s="683" t="s">
        <v>2991</v>
      </c>
      <c r="B23" s="657"/>
      <c r="C23" s="678">
        <v>0</v>
      </c>
      <c r="D23" s="657">
        <v>853.90000000000009</v>
      </c>
      <c r="E23" s="678">
        <v>1</v>
      </c>
      <c r="F23" s="658">
        <v>853.90000000000009</v>
      </c>
    </row>
    <row r="24" spans="1:6" ht="14.4" customHeight="1" x14ac:dyDescent="0.3">
      <c r="A24" s="683" t="s">
        <v>2992</v>
      </c>
      <c r="B24" s="657"/>
      <c r="C24" s="678">
        <v>0</v>
      </c>
      <c r="D24" s="657">
        <v>1370.4592997728071</v>
      </c>
      <c r="E24" s="678">
        <v>1</v>
      </c>
      <c r="F24" s="658">
        <v>1370.4592997728071</v>
      </c>
    </row>
    <row r="25" spans="1:6" ht="14.4" customHeight="1" x14ac:dyDescent="0.3">
      <c r="A25" s="683" t="s">
        <v>2993</v>
      </c>
      <c r="B25" s="657"/>
      <c r="C25" s="678">
        <v>0</v>
      </c>
      <c r="D25" s="657">
        <v>1178.4000229713661</v>
      </c>
      <c r="E25" s="678">
        <v>1</v>
      </c>
      <c r="F25" s="658">
        <v>1178.4000229713661</v>
      </c>
    </row>
    <row r="26" spans="1:6" ht="14.4" customHeight="1" x14ac:dyDescent="0.3">
      <c r="A26" s="683" t="s">
        <v>2994</v>
      </c>
      <c r="B26" s="657"/>
      <c r="C26" s="678">
        <v>0</v>
      </c>
      <c r="D26" s="657">
        <v>415.01999999999992</v>
      </c>
      <c r="E26" s="678">
        <v>1</v>
      </c>
      <c r="F26" s="658">
        <v>415.01999999999992</v>
      </c>
    </row>
    <row r="27" spans="1:6" ht="14.4" customHeight="1" x14ac:dyDescent="0.3">
      <c r="A27" s="683" t="s">
        <v>2995</v>
      </c>
      <c r="B27" s="657"/>
      <c r="C27" s="678">
        <v>0</v>
      </c>
      <c r="D27" s="657">
        <v>3469.0398086404662</v>
      </c>
      <c r="E27" s="678">
        <v>1</v>
      </c>
      <c r="F27" s="658">
        <v>3469.0398086404662</v>
      </c>
    </row>
    <row r="28" spans="1:6" ht="14.4" customHeight="1" x14ac:dyDescent="0.3">
      <c r="A28" s="683" t="s">
        <v>2996</v>
      </c>
      <c r="B28" s="657"/>
      <c r="C28" s="678">
        <v>0</v>
      </c>
      <c r="D28" s="657">
        <v>708.77993897591182</v>
      </c>
      <c r="E28" s="678">
        <v>1</v>
      </c>
      <c r="F28" s="658">
        <v>708.77993897591182</v>
      </c>
    </row>
    <row r="29" spans="1:6" ht="14.4" customHeight="1" x14ac:dyDescent="0.3">
      <c r="A29" s="683" t="s">
        <v>2997</v>
      </c>
      <c r="B29" s="657"/>
      <c r="C29" s="678">
        <v>0</v>
      </c>
      <c r="D29" s="657">
        <v>74.929999999999993</v>
      </c>
      <c r="E29" s="678">
        <v>1</v>
      </c>
      <c r="F29" s="658">
        <v>74.929999999999993</v>
      </c>
    </row>
    <row r="30" spans="1:6" ht="14.4" customHeight="1" x14ac:dyDescent="0.3">
      <c r="A30" s="683" t="s">
        <v>2998</v>
      </c>
      <c r="B30" s="657"/>
      <c r="C30" s="678">
        <v>0</v>
      </c>
      <c r="D30" s="657">
        <v>2750.2103817942452</v>
      </c>
      <c r="E30" s="678">
        <v>1</v>
      </c>
      <c r="F30" s="658">
        <v>2750.2103817942452</v>
      </c>
    </row>
    <row r="31" spans="1:6" ht="14.4" customHeight="1" x14ac:dyDescent="0.3">
      <c r="A31" s="683" t="s">
        <v>2999</v>
      </c>
      <c r="B31" s="657"/>
      <c r="C31" s="678">
        <v>0</v>
      </c>
      <c r="D31" s="657">
        <v>27.759999999999994</v>
      </c>
      <c r="E31" s="678">
        <v>1</v>
      </c>
      <c r="F31" s="658">
        <v>27.759999999999994</v>
      </c>
    </row>
    <row r="32" spans="1:6" ht="14.4" customHeight="1" x14ac:dyDescent="0.3">
      <c r="A32" s="683" t="s">
        <v>3000</v>
      </c>
      <c r="B32" s="657"/>
      <c r="C32" s="678">
        <v>0</v>
      </c>
      <c r="D32" s="657">
        <v>437.25966906664166</v>
      </c>
      <c r="E32" s="678">
        <v>1</v>
      </c>
      <c r="F32" s="658">
        <v>437.25966906664166</v>
      </c>
    </row>
    <row r="33" spans="1:6" ht="14.4" customHeight="1" x14ac:dyDescent="0.3">
      <c r="A33" s="683" t="s">
        <v>3001</v>
      </c>
      <c r="B33" s="657"/>
      <c r="C33" s="678">
        <v>0</v>
      </c>
      <c r="D33" s="657">
        <v>10713.92</v>
      </c>
      <c r="E33" s="678">
        <v>1</v>
      </c>
      <c r="F33" s="658">
        <v>10713.92</v>
      </c>
    </row>
    <row r="34" spans="1:6" ht="14.4" customHeight="1" x14ac:dyDescent="0.3">
      <c r="A34" s="683" t="s">
        <v>3002</v>
      </c>
      <c r="B34" s="657"/>
      <c r="C34" s="678">
        <v>0</v>
      </c>
      <c r="D34" s="657">
        <v>234.84000000000006</v>
      </c>
      <c r="E34" s="678">
        <v>1</v>
      </c>
      <c r="F34" s="658">
        <v>234.84000000000006</v>
      </c>
    </row>
    <row r="35" spans="1:6" ht="14.4" customHeight="1" x14ac:dyDescent="0.3">
      <c r="A35" s="683" t="s">
        <v>3003</v>
      </c>
      <c r="B35" s="657"/>
      <c r="C35" s="678">
        <v>0</v>
      </c>
      <c r="D35" s="657">
        <v>263.28024002693707</v>
      </c>
      <c r="E35" s="678">
        <v>1</v>
      </c>
      <c r="F35" s="658">
        <v>263.28024002693707</v>
      </c>
    </row>
    <row r="36" spans="1:6" ht="14.4" customHeight="1" x14ac:dyDescent="0.3">
      <c r="A36" s="683" t="s">
        <v>3004</v>
      </c>
      <c r="B36" s="657"/>
      <c r="C36" s="678">
        <v>0</v>
      </c>
      <c r="D36" s="657">
        <v>347.62015527735531</v>
      </c>
      <c r="E36" s="678">
        <v>1</v>
      </c>
      <c r="F36" s="658">
        <v>347.62015527735531</v>
      </c>
    </row>
    <row r="37" spans="1:6" ht="14.4" customHeight="1" x14ac:dyDescent="0.3">
      <c r="A37" s="683" t="s">
        <v>3005</v>
      </c>
      <c r="B37" s="657"/>
      <c r="C37" s="678">
        <v>0</v>
      </c>
      <c r="D37" s="657">
        <v>577.79999999999995</v>
      </c>
      <c r="E37" s="678">
        <v>1</v>
      </c>
      <c r="F37" s="658">
        <v>577.79999999999995</v>
      </c>
    </row>
    <row r="38" spans="1:6" ht="14.4" customHeight="1" x14ac:dyDescent="0.3">
      <c r="A38" s="683" t="s">
        <v>3006</v>
      </c>
      <c r="B38" s="657"/>
      <c r="C38" s="678">
        <v>0</v>
      </c>
      <c r="D38" s="657">
        <v>251349.41442216097</v>
      </c>
      <c r="E38" s="678">
        <v>1</v>
      </c>
      <c r="F38" s="658">
        <v>251349.41442216097</v>
      </c>
    </row>
    <row r="39" spans="1:6" ht="14.4" customHeight="1" x14ac:dyDescent="0.3">
      <c r="A39" s="683" t="s">
        <v>3007</v>
      </c>
      <c r="B39" s="657"/>
      <c r="C39" s="678">
        <v>0</v>
      </c>
      <c r="D39" s="657">
        <v>2031.3965493313729</v>
      </c>
      <c r="E39" s="678">
        <v>1</v>
      </c>
      <c r="F39" s="658">
        <v>2031.3965493313729</v>
      </c>
    </row>
    <row r="40" spans="1:6" ht="14.4" customHeight="1" x14ac:dyDescent="0.3">
      <c r="A40" s="683" t="s">
        <v>3008</v>
      </c>
      <c r="B40" s="657"/>
      <c r="C40" s="678">
        <v>0</v>
      </c>
      <c r="D40" s="657">
        <v>90.949999999999989</v>
      </c>
      <c r="E40" s="678">
        <v>1</v>
      </c>
      <c r="F40" s="658">
        <v>90.949999999999989</v>
      </c>
    </row>
    <row r="41" spans="1:6" ht="14.4" customHeight="1" x14ac:dyDescent="0.3">
      <c r="A41" s="683" t="s">
        <v>3009</v>
      </c>
      <c r="B41" s="657"/>
      <c r="C41" s="678">
        <v>0</v>
      </c>
      <c r="D41" s="657">
        <v>239.59000000000009</v>
      </c>
      <c r="E41" s="678">
        <v>1</v>
      </c>
      <c r="F41" s="658">
        <v>239.59000000000009</v>
      </c>
    </row>
    <row r="42" spans="1:6" ht="14.4" customHeight="1" x14ac:dyDescent="0.3">
      <c r="A42" s="683" t="s">
        <v>3010</v>
      </c>
      <c r="B42" s="657"/>
      <c r="C42" s="678">
        <v>0</v>
      </c>
      <c r="D42" s="657">
        <v>1123.9499999999998</v>
      </c>
      <c r="E42" s="678">
        <v>1</v>
      </c>
      <c r="F42" s="658">
        <v>1123.9499999999998</v>
      </c>
    </row>
    <row r="43" spans="1:6" ht="14.4" customHeight="1" x14ac:dyDescent="0.3">
      <c r="A43" s="683" t="s">
        <v>3011</v>
      </c>
      <c r="B43" s="657"/>
      <c r="C43" s="678">
        <v>0</v>
      </c>
      <c r="D43" s="657">
        <v>852.36974050103709</v>
      </c>
      <c r="E43" s="678">
        <v>1</v>
      </c>
      <c r="F43" s="658">
        <v>852.36974050103709</v>
      </c>
    </row>
    <row r="44" spans="1:6" ht="14.4" customHeight="1" x14ac:dyDescent="0.3">
      <c r="A44" s="683" t="s">
        <v>3012</v>
      </c>
      <c r="B44" s="657"/>
      <c r="C44" s="678">
        <v>0</v>
      </c>
      <c r="D44" s="657">
        <v>569.47000672735408</v>
      </c>
      <c r="E44" s="678">
        <v>1</v>
      </c>
      <c r="F44" s="658">
        <v>569.47000672735408</v>
      </c>
    </row>
    <row r="45" spans="1:6" ht="14.4" customHeight="1" x14ac:dyDescent="0.3">
      <c r="A45" s="683" t="s">
        <v>3013</v>
      </c>
      <c r="B45" s="657"/>
      <c r="C45" s="678">
        <v>0</v>
      </c>
      <c r="D45" s="657">
        <v>1045.3565563413099</v>
      </c>
      <c r="E45" s="678">
        <v>1</v>
      </c>
      <c r="F45" s="658">
        <v>1045.3565563413099</v>
      </c>
    </row>
    <row r="46" spans="1:6" ht="14.4" customHeight="1" x14ac:dyDescent="0.3">
      <c r="A46" s="683" t="s">
        <v>3014</v>
      </c>
      <c r="B46" s="657"/>
      <c r="C46" s="678">
        <v>0</v>
      </c>
      <c r="D46" s="657">
        <v>1217.8396709506897</v>
      </c>
      <c r="E46" s="678">
        <v>1</v>
      </c>
      <c r="F46" s="658">
        <v>1217.8396709506897</v>
      </c>
    </row>
    <row r="47" spans="1:6" ht="14.4" customHeight="1" x14ac:dyDescent="0.3">
      <c r="A47" s="683" t="s">
        <v>3015</v>
      </c>
      <c r="B47" s="657"/>
      <c r="C47" s="678">
        <v>0</v>
      </c>
      <c r="D47" s="657">
        <v>145.73013529636074</v>
      </c>
      <c r="E47" s="678">
        <v>1</v>
      </c>
      <c r="F47" s="658">
        <v>145.73013529636074</v>
      </c>
    </row>
    <row r="48" spans="1:6" ht="14.4" customHeight="1" x14ac:dyDescent="0.3">
      <c r="A48" s="683" t="s">
        <v>3016</v>
      </c>
      <c r="B48" s="657"/>
      <c r="C48" s="678">
        <v>0</v>
      </c>
      <c r="D48" s="657">
        <v>5867.6776396568412</v>
      </c>
      <c r="E48" s="678">
        <v>1</v>
      </c>
      <c r="F48" s="658">
        <v>5867.6776396568412</v>
      </c>
    </row>
    <row r="49" spans="1:6" ht="14.4" customHeight="1" x14ac:dyDescent="0.3">
      <c r="A49" s="683" t="s">
        <v>3017</v>
      </c>
      <c r="B49" s="657"/>
      <c r="C49" s="678">
        <v>0</v>
      </c>
      <c r="D49" s="657">
        <v>51.840000000000025</v>
      </c>
      <c r="E49" s="678">
        <v>1</v>
      </c>
      <c r="F49" s="658">
        <v>51.840000000000025</v>
      </c>
    </row>
    <row r="50" spans="1:6" ht="14.4" customHeight="1" x14ac:dyDescent="0.3">
      <c r="A50" s="683" t="s">
        <v>3018</v>
      </c>
      <c r="B50" s="657"/>
      <c r="C50" s="678">
        <v>0</v>
      </c>
      <c r="D50" s="657">
        <v>142.88</v>
      </c>
      <c r="E50" s="678">
        <v>1</v>
      </c>
      <c r="F50" s="658">
        <v>142.88</v>
      </c>
    </row>
    <row r="51" spans="1:6" ht="14.4" customHeight="1" x14ac:dyDescent="0.3">
      <c r="A51" s="683" t="s">
        <v>3019</v>
      </c>
      <c r="B51" s="657"/>
      <c r="C51" s="678">
        <v>0</v>
      </c>
      <c r="D51" s="657">
        <v>308.83199999999988</v>
      </c>
      <c r="E51" s="678">
        <v>1</v>
      </c>
      <c r="F51" s="658">
        <v>308.83199999999988</v>
      </c>
    </row>
    <row r="52" spans="1:6" ht="14.4" customHeight="1" x14ac:dyDescent="0.3">
      <c r="A52" s="683" t="s">
        <v>3020</v>
      </c>
      <c r="B52" s="657"/>
      <c r="C52" s="678">
        <v>0</v>
      </c>
      <c r="D52" s="657">
        <v>2751.3999999999996</v>
      </c>
      <c r="E52" s="678">
        <v>1</v>
      </c>
      <c r="F52" s="658">
        <v>2751.3999999999996</v>
      </c>
    </row>
    <row r="53" spans="1:6" ht="14.4" customHeight="1" x14ac:dyDescent="0.3">
      <c r="A53" s="683" t="s">
        <v>3021</v>
      </c>
      <c r="B53" s="657"/>
      <c r="C53" s="678">
        <v>0</v>
      </c>
      <c r="D53" s="657">
        <v>210.10000000000002</v>
      </c>
      <c r="E53" s="678">
        <v>1</v>
      </c>
      <c r="F53" s="658">
        <v>210.10000000000002</v>
      </c>
    </row>
    <row r="54" spans="1:6" ht="14.4" customHeight="1" x14ac:dyDescent="0.3">
      <c r="A54" s="683" t="s">
        <v>3022</v>
      </c>
      <c r="B54" s="657"/>
      <c r="C54" s="678">
        <v>0</v>
      </c>
      <c r="D54" s="657">
        <v>173.22</v>
      </c>
      <c r="E54" s="678">
        <v>1</v>
      </c>
      <c r="F54" s="658">
        <v>173.22</v>
      </c>
    </row>
    <row r="55" spans="1:6" ht="14.4" customHeight="1" x14ac:dyDescent="0.3">
      <c r="A55" s="683" t="s">
        <v>3023</v>
      </c>
      <c r="B55" s="657"/>
      <c r="C55" s="678">
        <v>0</v>
      </c>
      <c r="D55" s="657">
        <v>1353.96</v>
      </c>
      <c r="E55" s="678">
        <v>1</v>
      </c>
      <c r="F55" s="658">
        <v>1353.96</v>
      </c>
    </row>
    <row r="56" spans="1:6" ht="14.4" customHeight="1" x14ac:dyDescent="0.3">
      <c r="A56" s="683" t="s">
        <v>3024</v>
      </c>
      <c r="B56" s="657"/>
      <c r="C56" s="678">
        <v>0</v>
      </c>
      <c r="D56" s="657">
        <v>700.88</v>
      </c>
      <c r="E56" s="678">
        <v>1</v>
      </c>
      <c r="F56" s="658">
        <v>700.88</v>
      </c>
    </row>
    <row r="57" spans="1:6" ht="14.4" customHeight="1" x14ac:dyDescent="0.3">
      <c r="A57" s="683" t="s">
        <v>3025</v>
      </c>
      <c r="B57" s="657"/>
      <c r="C57" s="678">
        <v>0</v>
      </c>
      <c r="D57" s="657">
        <v>1307.8399999999997</v>
      </c>
      <c r="E57" s="678">
        <v>1</v>
      </c>
      <c r="F57" s="658">
        <v>1307.8399999999997</v>
      </c>
    </row>
    <row r="58" spans="1:6" ht="14.4" customHeight="1" x14ac:dyDescent="0.3">
      <c r="A58" s="683" t="s">
        <v>3026</v>
      </c>
      <c r="B58" s="657"/>
      <c r="C58" s="678">
        <v>0</v>
      </c>
      <c r="D58" s="657">
        <v>118.10000000000008</v>
      </c>
      <c r="E58" s="678">
        <v>1</v>
      </c>
      <c r="F58" s="658">
        <v>118.10000000000008</v>
      </c>
    </row>
    <row r="59" spans="1:6" ht="14.4" customHeight="1" x14ac:dyDescent="0.3">
      <c r="A59" s="683" t="s">
        <v>3027</v>
      </c>
      <c r="B59" s="657"/>
      <c r="C59" s="678">
        <v>0</v>
      </c>
      <c r="D59" s="657">
        <v>2994.2</v>
      </c>
      <c r="E59" s="678">
        <v>1</v>
      </c>
      <c r="F59" s="658">
        <v>2994.2</v>
      </c>
    </row>
    <row r="60" spans="1:6" ht="14.4" customHeight="1" x14ac:dyDescent="0.3">
      <c r="A60" s="683" t="s">
        <v>3028</v>
      </c>
      <c r="B60" s="657"/>
      <c r="C60" s="678">
        <v>0</v>
      </c>
      <c r="D60" s="657">
        <v>5287.4988814736053</v>
      </c>
      <c r="E60" s="678">
        <v>1</v>
      </c>
      <c r="F60" s="658">
        <v>5287.4988814736053</v>
      </c>
    </row>
    <row r="61" spans="1:6" ht="14.4" customHeight="1" x14ac:dyDescent="0.3">
      <c r="A61" s="683" t="s">
        <v>3029</v>
      </c>
      <c r="B61" s="657"/>
      <c r="C61" s="678">
        <v>0</v>
      </c>
      <c r="D61" s="657">
        <v>3327.9700000000003</v>
      </c>
      <c r="E61" s="678">
        <v>1</v>
      </c>
      <c r="F61" s="658">
        <v>3327.9700000000003</v>
      </c>
    </row>
    <row r="62" spans="1:6" ht="14.4" customHeight="1" x14ac:dyDescent="0.3">
      <c r="A62" s="683" t="s">
        <v>3030</v>
      </c>
      <c r="B62" s="657"/>
      <c r="C62" s="678">
        <v>0</v>
      </c>
      <c r="D62" s="657">
        <v>1276.719665518822</v>
      </c>
      <c r="E62" s="678">
        <v>1</v>
      </c>
      <c r="F62" s="658">
        <v>1276.719665518822</v>
      </c>
    </row>
    <row r="63" spans="1:6" ht="14.4" customHeight="1" x14ac:dyDescent="0.3">
      <c r="A63" s="683" t="s">
        <v>3031</v>
      </c>
      <c r="B63" s="657"/>
      <c r="C63" s="678">
        <v>0</v>
      </c>
      <c r="D63" s="657">
        <v>834.62666666666678</v>
      </c>
      <c r="E63" s="678">
        <v>1</v>
      </c>
      <c r="F63" s="658">
        <v>834.62666666666678</v>
      </c>
    </row>
    <row r="64" spans="1:6" ht="14.4" customHeight="1" x14ac:dyDescent="0.3">
      <c r="A64" s="683" t="s">
        <v>3032</v>
      </c>
      <c r="B64" s="657"/>
      <c r="C64" s="678">
        <v>0</v>
      </c>
      <c r="D64" s="657">
        <v>272.81031404410453</v>
      </c>
      <c r="E64" s="678">
        <v>1</v>
      </c>
      <c r="F64" s="658">
        <v>272.81031404410453</v>
      </c>
    </row>
    <row r="65" spans="1:6" ht="14.4" customHeight="1" x14ac:dyDescent="0.3">
      <c r="A65" s="683" t="s">
        <v>3033</v>
      </c>
      <c r="B65" s="657"/>
      <c r="C65" s="678">
        <v>0</v>
      </c>
      <c r="D65" s="657">
        <v>2711.9750000000004</v>
      </c>
      <c r="E65" s="678">
        <v>1</v>
      </c>
      <c r="F65" s="658">
        <v>2711.9750000000004</v>
      </c>
    </row>
    <row r="66" spans="1:6" ht="14.4" customHeight="1" x14ac:dyDescent="0.3">
      <c r="A66" s="683" t="s">
        <v>3034</v>
      </c>
      <c r="B66" s="657"/>
      <c r="C66" s="678">
        <v>0</v>
      </c>
      <c r="D66" s="657">
        <v>200.17999999999998</v>
      </c>
      <c r="E66" s="678">
        <v>1</v>
      </c>
      <c r="F66" s="658">
        <v>200.17999999999998</v>
      </c>
    </row>
    <row r="67" spans="1:6" ht="14.4" customHeight="1" x14ac:dyDescent="0.3">
      <c r="A67" s="683" t="s">
        <v>3035</v>
      </c>
      <c r="B67" s="657"/>
      <c r="C67" s="678">
        <v>0</v>
      </c>
      <c r="D67" s="657">
        <v>88.060000000000045</v>
      </c>
      <c r="E67" s="678">
        <v>1</v>
      </c>
      <c r="F67" s="658">
        <v>88.060000000000045</v>
      </c>
    </row>
    <row r="68" spans="1:6" ht="14.4" customHeight="1" x14ac:dyDescent="0.3">
      <c r="A68" s="683" t="s">
        <v>3036</v>
      </c>
      <c r="B68" s="657"/>
      <c r="C68" s="678">
        <v>0</v>
      </c>
      <c r="D68" s="657">
        <v>394.40000000000003</v>
      </c>
      <c r="E68" s="678">
        <v>1</v>
      </c>
      <c r="F68" s="658">
        <v>394.40000000000003</v>
      </c>
    </row>
    <row r="69" spans="1:6" ht="14.4" customHeight="1" x14ac:dyDescent="0.3">
      <c r="A69" s="683" t="s">
        <v>3037</v>
      </c>
      <c r="B69" s="657"/>
      <c r="C69" s="678">
        <v>0</v>
      </c>
      <c r="D69" s="657">
        <v>6302.2192940607756</v>
      </c>
      <c r="E69" s="678">
        <v>1</v>
      </c>
      <c r="F69" s="658">
        <v>6302.2192940607756</v>
      </c>
    </row>
    <row r="70" spans="1:6" ht="14.4" customHeight="1" x14ac:dyDescent="0.3">
      <c r="A70" s="683" t="s">
        <v>3038</v>
      </c>
      <c r="B70" s="657"/>
      <c r="C70" s="678">
        <v>0</v>
      </c>
      <c r="D70" s="657">
        <v>1669.8899999999996</v>
      </c>
      <c r="E70" s="678">
        <v>1</v>
      </c>
      <c r="F70" s="658">
        <v>1669.8899999999996</v>
      </c>
    </row>
    <row r="71" spans="1:6" ht="14.4" customHeight="1" x14ac:dyDescent="0.3">
      <c r="A71" s="683" t="s">
        <v>3039</v>
      </c>
      <c r="B71" s="657"/>
      <c r="C71" s="678">
        <v>0</v>
      </c>
      <c r="D71" s="657">
        <v>358.57000000000011</v>
      </c>
      <c r="E71" s="678">
        <v>1</v>
      </c>
      <c r="F71" s="658">
        <v>358.57000000000011</v>
      </c>
    </row>
    <row r="72" spans="1:6" ht="14.4" customHeight="1" x14ac:dyDescent="0.3">
      <c r="A72" s="683" t="s">
        <v>3040</v>
      </c>
      <c r="B72" s="657"/>
      <c r="C72" s="678">
        <v>0</v>
      </c>
      <c r="D72" s="657">
        <v>2339.478602723621</v>
      </c>
      <c r="E72" s="678">
        <v>1</v>
      </c>
      <c r="F72" s="658">
        <v>2339.478602723621</v>
      </c>
    </row>
    <row r="73" spans="1:6" ht="14.4" customHeight="1" x14ac:dyDescent="0.3">
      <c r="A73" s="683" t="s">
        <v>3041</v>
      </c>
      <c r="B73" s="657"/>
      <c r="C73" s="678">
        <v>0</v>
      </c>
      <c r="D73" s="657">
        <v>4434.0695013417489</v>
      </c>
      <c r="E73" s="678">
        <v>1</v>
      </c>
      <c r="F73" s="658">
        <v>4434.0695013417489</v>
      </c>
    </row>
    <row r="74" spans="1:6" ht="14.4" customHeight="1" x14ac:dyDescent="0.3">
      <c r="A74" s="683" t="s">
        <v>3042</v>
      </c>
      <c r="B74" s="657"/>
      <c r="C74" s="678">
        <v>0</v>
      </c>
      <c r="D74" s="657">
        <v>48838.68</v>
      </c>
      <c r="E74" s="678">
        <v>1</v>
      </c>
      <c r="F74" s="658">
        <v>48838.68</v>
      </c>
    </row>
    <row r="75" spans="1:6" ht="14.4" customHeight="1" x14ac:dyDescent="0.3">
      <c r="A75" s="683" t="s">
        <v>3043</v>
      </c>
      <c r="B75" s="657"/>
      <c r="C75" s="678">
        <v>0</v>
      </c>
      <c r="D75" s="657">
        <v>157.63999999999999</v>
      </c>
      <c r="E75" s="678">
        <v>1</v>
      </c>
      <c r="F75" s="658">
        <v>157.63999999999999</v>
      </c>
    </row>
    <row r="76" spans="1:6" ht="14.4" customHeight="1" x14ac:dyDescent="0.3">
      <c r="A76" s="683" t="s">
        <v>3044</v>
      </c>
      <c r="B76" s="657"/>
      <c r="C76" s="678">
        <v>0</v>
      </c>
      <c r="D76" s="657">
        <v>692.99999999999989</v>
      </c>
      <c r="E76" s="678">
        <v>1</v>
      </c>
      <c r="F76" s="658">
        <v>692.99999999999989</v>
      </c>
    </row>
    <row r="77" spans="1:6" ht="14.4" customHeight="1" x14ac:dyDescent="0.3">
      <c r="A77" s="683" t="s">
        <v>3045</v>
      </c>
      <c r="B77" s="657"/>
      <c r="C77" s="678">
        <v>0</v>
      </c>
      <c r="D77" s="657">
        <v>569.36</v>
      </c>
      <c r="E77" s="678">
        <v>1</v>
      </c>
      <c r="F77" s="658">
        <v>569.36</v>
      </c>
    </row>
    <row r="78" spans="1:6" ht="14.4" customHeight="1" x14ac:dyDescent="0.3">
      <c r="A78" s="683" t="s">
        <v>3046</v>
      </c>
      <c r="B78" s="657"/>
      <c r="C78" s="678">
        <v>0</v>
      </c>
      <c r="D78" s="657">
        <v>599.88000000000022</v>
      </c>
      <c r="E78" s="678">
        <v>1</v>
      </c>
      <c r="F78" s="658">
        <v>599.88000000000022</v>
      </c>
    </row>
    <row r="79" spans="1:6" ht="14.4" customHeight="1" x14ac:dyDescent="0.3">
      <c r="A79" s="683" t="s">
        <v>3047</v>
      </c>
      <c r="B79" s="657"/>
      <c r="C79" s="678">
        <v>0</v>
      </c>
      <c r="D79" s="657">
        <v>672.32000000000039</v>
      </c>
      <c r="E79" s="678">
        <v>1</v>
      </c>
      <c r="F79" s="658">
        <v>672.32000000000039</v>
      </c>
    </row>
    <row r="80" spans="1:6" ht="14.4" customHeight="1" x14ac:dyDescent="0.3">
      <c r="A80" s="683" t="s">
        <v>3048</v>
      </c>
      <c r="B80" s="657"/>
      <c r="C80" s="678">
        <v>0</v>
      </c>
      <c r="D80" s="657">
        <v>985.62999736400479</v>
      </c>
      <c r="E80" s="678">
        <v>1</v>
      </c>
      <c r="F80" s="658">
        <v>985.62999736400479</v>
      </c>
    </row>
    <row r="81" spans="1:6" ht="14.4" customHeight="1" x14ac:dyDescent="0.3">
      <c r="A81" s="683" t="s">
        <v>3049</v>
      </c>
      <c r="B81" s="657"/>
      <c r="C81" s="678">
        <v>0</v>
      </c>
      <c r="D81" s="657">
        <v>12012</v>
      </c>
      <c r="E81" s="678">
        <v>1</v>
      </c>
      <c r="F81" s="658">
        <v>12012</v>
      </c>
    </row>
    <row r="82" spans="1:6" ht="14.4" customHeight="1" x14ac:dyDescent="0.3">
      <c r="A82" s="683" t="s">
        <v>3050</v>
      </c>
      <c r="B82" s="657"/>
      <c r="C82" s="678">
        <v>0</v>
      </c>
      <c r="D82" s="657">
        <v>586.69072510986211</v>
      </c>
      <c r="E82" s="678">
        <v>1</v>
      </c>
      <c r="F82" s="658">
        <v>586.69072510986211</v>
      </c>
    </row>
    <row r="83" spans="1:6" ht="14.4" customHeight="1" x14ac:dyDescent="0.3">
      <c r="A83" s="683" t="s">
        <v>3051</v>
      </c>
      <c r="B83" s="657"/>
      <c r="C83" s="678">
        <v>0</v>
      </c>
      <c r="D83" s="657">
        <v>631.62999999999977</v>
      </c>
      <c r="E83" s="678">
        <v>1</v>
      </c>
      <c r="F83" s="658">
        <v>631.62999999999977</v>
      </c>
    </row>
    <row r="84" spans="1:6" ht="14.4" customHeight="1" x14ac:dyDescent="0.3">
      <c r="A84" s="683" t="s">
        <v>3052</v>
      </c>
      <c r="B84" s="657"/>
      <c r="C84" s="678">
        <v>0</v>
      </c>
      <c r="D84" s="657">
        <v>147.97999999999999</v>
      </c>
      <c r="E84" s="678">
        <v>1</v>
      </c>
      <c r="F84" s="658">
        <v>147.97999999999999</v>
      </c>
    </row>
    <row r="85" spans="1:6" ht="14.4" customHeight="1" x14ac:dyDescent="0.3">
      <c r="A85" s="683" t="s">
        <v>3053</v>
      </c>
      <c r="B85" s="657"/>
      <c r="C85" s="678">
        <v>0</v>
      </c>
      <c r="D85" s="657">
        <v>1078.2686218376487</v>
      </c>
      <c r="E85" s="678">
        <v>1</v>
      </c>
      <c r="F85" s="658">
        <v>1078.2686218376487</v>
      </c>
    </row>
    <row r="86" spans="1:6" ht="14.4" customHeight="1" x14ac:dyDescent="0.3">
      <c r="A86" s="683" t="s">
        <v>3054</v>
      </c>
      <c r="B86" s="657"/>
      <c r="C86" s="678">
        <v>0</v>
      </c>
      <c r="D86" s="657">
        <v>6707.1</v>
      </c>
      <c r="E86" s="678">
        <v>1</v>
      </c>
      <c r="F86" s="658">
        <v>6707.1</v>
      </c>
    </row>
    <row r="87" spans="1:6" ht="14.4" customHeight="1" x14ac:dyDescent="0.3">
      <c r="A87" s="683" t="s">
        <v>3055</v>
      </c>
      <c r="B87" s="657"/>
      <c r="C87" s="678">
        <v>0</v>
      </c>
      <c r="D87" s="657">
        <v>869.5300000000002</v>
      </c>
      <c r="E87" s="678">
        <v>1</v>
      </c>
      <c r="F87" s="658">
        <v>869.5300000000002</v>
      </c>
    </row>
    <row r="88" spans="1:6" ht="14.4" customHeight="1" x14ac:dyDescent="0.3">
      <c r="A88" s="683" t="s">
        <v>3056</v>
      </c>
      <c r="B88" s="657"/>
      <c r="C88" s="678">
        <v>0</v>
      </c>
      <c r="D88" s="657">
        <v>2068</v>
      </c>
      <c r="E88" s="678">
        <v>1</v>
      </c>
      <c r="F88" s="658">
        <v>2068</v>
      </c>
    </row>
    <row r="89" spans="1:6" ht="14.4" customHeight="1" x14ac:dyDescent="0.3">
      <c r="A89" s="683" t="s">
        <v>3057</v>
      </c>
      <c r="B89" s="657"/>
      <c r="C89" s="678">
        <v>0</v>
      </c>
      <c r="D89" s="657">
        <v>1417.7799899334309</v>
      </c>
      <c r="E89" s="678">
        <v>1</v>
      </c>
      <c r="F89" s="658">
        <v>1417.7799899334309</v>
      </c>
    </row>
    <row r="90" spans="1:6" ht="14.4" customHeight="1" x14ac:dyDescent="0.3">
      <c r="A90" s="683" t="s">
        <v>3058</v>
      </c>
      <c r="B90" s="657"/>
      <c r="C90" s="678">
        <v>0</v>
      </c>
      <c r="D90" s="657">
        <v>2090.5692794867887</v>
      </c>
      <c r="E90" s="678">
        <v>1</v>
      </c>
      <c r="F90" s="658">
        <v>2090.5692794867887</v>
      </c>
    </row>
    <row r="91" spans="1:6" ht="14.4" customHeight="1" thickBot="1" x14ac:dyDescent="0.35">
      <c r="A91" s="684" t="s">
        <v>3059</v>
      </c>
      <c r="B91" s="679"/>
      <c r="C91" s="680">
        <v>0</v>
      </c>
      <c r="D91" s="679">
        <v>34477.15</v>
      </c>
      <c r="E91" s="680">
        <v>1</v>
      </c>
      <c r="F91" s="681">
        <v>34477.15</v>
      </c>
    </row>
    <row r="92" spans="1:6" ht="14.4" customHeight="1" thickBot="1" x14ac:dyDescent="0.35">
      <c r="A92" s="672" t="s">
        <v>3</v>
      </c>
      <c r="B92" s="673">
        <v>19877.362013805574</v>
      </c>
      <c r="C92" s="674">
        <v>3.3757320581850873E-2</v>
      </c>
      <c r="D92" s="673">
        <v>568953.79138325481</v>
      </c>
      <c r="E92" s="674">
        <v>0.96624267941814923</v>
      </c>
      <c r="F92" s="675">
        <v>588831.15339706035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2016-07-27T14:15:21Z</dcterms:modified>
</cp:coreProperties>
</file>